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6236" yWindow="32760" windowWidth="12660" windowHeight="12900" tabRatio="727" activeTab="1"/>
  </bookViews>
  <sheets>
    <sheet name="ÖSSZEFÜGGÉSEK" sheetId="75" r:id="rId1"/>
    <sheet name="1.1.sz.mell." sheetId="1" r:id="rId2"/>
    <sheet name="1.2.sz.mell. " sheetId="148" r:id="rId3"/>
    <sheet name="1.3.sz.mell. " sheetId="149" r:id="rId4"/>
    <sheet name="1.4.sz.mell. " sheetId="150" r:id="rId5"/>
    <sheet name="2.1.sz.mell  " sheetId="73" r:id="rId6"/>
    <sheet name="2.2.sz.mell  " sheetId="61" r:id="rId7"/>
    <sheet name="ELLENŐRZÉS-1.sz.2.a.sz.2.b.sz." sheetId="76" r:id="rId8"/>
    <sheet name="3.sz.mell." sheetId="63" r:id="rId9"/>
    <sheet name="4.sz.mell. " sheetId="147" r:id="rId10"/>
    <sheet name="5.1. sz. mell" sheetId="3" r:id="rId11"/>
    <sheet name="5.1.1. sz. mell " sheetId="151" r:id="rId12"/>
    <sheet name="5.1.2. sz. mell " sheetId="152" r:id="rId13"/>
    <sheet name="5.1.3. sz. mell " sheetId="153" r:id="rId14"/>
    <sheet name="5.2. sz. mell " sheetId="154" r:id="rId15"/>
    <sheet name="5.2.1. sz. mell  " sheetId="155" r:id="rId16"/>
    <sheet name="5.2.2. sz. mell  " sheetId="156" r:id="rId17"/>
    <sheet name="5.2.3. sz. mell  " sheetId="157" r:id="rId18"/>
    <sheet name="5.3. sz. mell  " sheetId="158" r:id="rId19"/>
    <sheet name="5.3.1. sz. mell   " sheetId="159" r:id="rId20"/>
    <sheet name="5.3.2. sz. mell   " sheetId="160" r:id="rId21"/>
    <sheet name="5.3.3. sz. mell   " sheetId="161" r:id="rId22"/>
    <sheet name="5.4. sz. mell  " sheetId="162" r:id="rId23"/>
    <sheet name="5.4.1. sz. mell   " sheetId="163" r:id="rId24"/>
    <sheet name="5.4.2. sz. mell    " sheetId="164" r:id="rId25"/>
    <sheet name="5.4.3. sz. mell    " sheetId="165" r:id="rId26"/>
    <sheet name="5.5. sz. mell   " sheetId="166" r:id="rId27"/>
    <sheet name="5.5.1. sz. mell    " sheetId="167" r:id="rId28"/>
    <sheet name="5.5.2. sz. mell   " sheetId="168" r:id="rId29"/>
    <sheet name="5.5.3. sz. mell   " sheetId="169" r:id="rId30"/>
    <sheet name="5...n. sz. mell   " sheetId="170" r:id="rId31"/>
    <sheet name="5...n.1. sz. mell  " sheetId="171" r:id="rId32"/>
    <sheet name="5...n.2. sz. mell    " sheetId="172" r:id="rId33"/>
    <sheet name="5...n.3. sz. mell   " sheetId="173" r:id="rId34"/>
    <sheet name="Munka1" sheetId="94" r:id="rId35"/>
    <sheet name="Munka2" sheetId="142" r:id="rId36"/>
  </sheets>
  <definedNames>
    <definedName name="_xlnm.Print_Titles" localSheetId="30">'5...n. sz. mell   '!$1:$6</definedName>
    <definedName name="_xlnm.Print_Titles" localSheetId="31">'5...n.1. sz. mell  '!$1:$6</definedName>
    <definedName name="_xlnm.Print_Titles" localSheetId="32">'5...n.2. sz. mell    '!$1:$6</definedName>
    <definedName name="_xlnm.Print_Titles" localSheetId="33">'5...n.3. sz. mell   '!$1:$6</definedName>
    <definedName name="_xlnm.Print_Titles" localSheetId="10">'5.1. sz. mell'!$1:$6</definedName>
    <definedName name="_xlnm.Print_Titles" localSheetId="11">'5.1.1. sz. mell '!$1:$6</definedName>
    <definedName name="_xlnm.Print_Titles" localSheetId="12">'5.1.2. sz. mell '!$1:$6</definedName>
    <definedName name="_xlnm.Print_Titles" localSheetId="13">'5.1.3. sz. mell '!$1:$6</definedName>
    <definedName name="_xlnm.Print_Titles" localSheetId="14">'5.2. sz. mell '!$1:$6</definedName>
    <definedName name="_xlnm.Print_Titles" localSheetId="15">'5.2.1. sz. mell  '!$1:$6</definedName>
    <definedName name="_xlnm.Print_Titles" localSheetId="16">'5.2.2. sz. mell  '!$1:$6</definedName>
    <definedName name="_xlnm.Print_Titles" localSheetId="17">'5.2.3. sz. mell  '!$1:$6</definedName>
    <definedName name="_xlnm.Print_Titles" localSheetId="18">'5.3. sz. mell  '!$1:$6</definedName>
    <definedName name="_xlnm.Print_Titles" localSheetId="19">'5.3.1. sz. mell   '!$1:$6</definedName>
    <definedName name="_xlnm.Print_Titles" localSheetId="20">'5.3.2. sz. mell   '!$1:$6</definedName>
    <definedName name="_xlnm.Print_Titles" localSheetId="21">'5.3.3. sz. mell   '!$1:$6</definedName>
    <definedName name="_xlnm.Print_Titles" localSheetId="22">'5.4. sz. mell  '!$1:$6</definedName>
    <definedName name="_xlnm.Print_Titles" localSheetId="23">'5.4.1. sz. mell   '!$1:$6</definedName>
    <definedName name="_xlnm.Print_Titles" localSheetId="24">'5.4.2. sz. mell    '!$1:$6</definedName>
    <definedName name="_xlnm.Print_Titles" localSheetId="25">'5.4.3. sz. mell    '!$1:$6</definedName>
    <definedName name="_xlnm.Print_Titles" localSheetId="26">'5.5. sz. mell   '!$1:$6</definedName>
    <definedName name="_xlnm.Print_Titles" localSheetId="27">'5.5.1. sz. mell    '!$1:$6</definedName>
    <definedName name="_xlnm.Print_Titles" localSheetId="28">'5.5.2. sz. mell   '!$1:$6</definedName>
    <definedName name="_xlnm.Print_Titles" localSheetId="29">'5.5.3. sz. mell   '!$1:$6</definedName>
    <definedName name="_xlnm.Print_Area" localSheetId="1">'1.1.sz.mell.'!$A$1:$G$161</definedName>
    <definedName name="_xlnm.Print_Area" localSheetId="2">'1.2.sz.mell. '!$A$1:$G$161</definedName>
    <definedName name="_xlnm.Print_Area" localSheetId="3">'1.3.sz.mell. '!$A$1:$G$161</definedName>
    <definedName name="_xlnm.Print_Area" localSheetId="4">'1.4.sz.mell. '!$A$1:$G$161</definedName>
  </definedNames>
  <calcPr calcId="162913" fullCalcOnLoad="1"/>
</workbook>
</file>

<file path=xl/calcChain.xml><?xml version="1.0" encoding="utf-8"?>
<calcChain xmlns="http://schemas.openxmlformats.org/spreadsheetml/2006/main">
  <c r="E4" i="73" l="1"/>
  <c r="I4" i="73"/>
  <c r="F154" i="151"/>
  <c r="F129" i="151"/>
  <c r="E154" i="151"/>
  <c r="F154" i="3"/>
  <c r="E154" i="3"/>
  <c r="G89" i="162"/>
  <c r="F89" i="162"/>
  <c r="E89" i="162"/>
  <c r="E91" i="162"/>
  <c r="F90" i="162"/>
  <c r="G90" i="162"/>
  <c r="G89" i="159"/>
  <c r="G90" i="159"/>
  <c r="C89" i="159"/>
  <c r="G90" i="158"/>
  <c r="G89" i="158"/>
  <c r="C89" i="162"/>
  <c r="C91" i="162"/>
  <c r="C91" i="158"/>
  <c r="C89" i="158"/>
  <c r="C8" i="158"/>
  <c r="C65" i="158"/>
  <c r="D8" i="158"/>
  <c r="E8" i="158"/>
  <c r="F9" i="158"/>
  <c r="G9" i="158"/>
  <c r="G8" i="158"/>
  <c r="F10" i="158"/>
  <c r="G10" i="158"/>
  <c r="F11" i="158"/>
  <c r="G11" i="158"/>
  <c r="F12" i="158"/>
  <c r="G12" i="158"/>
  <c r="F13" i="158"/>
  <c r="G13" i="158"/>
  <c r="F14" i="158"/>
  <c r="G14" i="158"/>
  <c r="C15" i="158"/>
  <c r="D15" i="158"/>
  <c r="E15" i="158"/>
  <c r="F16" i="158"/>
  <c r="G16" i="158"/>
  <c r="F17" i="158"/>
  <c r="G17" i="158"/>
  <c r="F18" i="158"/>
  <c r="G18" i="158"/>
  <c r="F19" i="158"/>
  <c r="G19" i="158"/>
  <c r="F20" i="158"/>
  <c r="G20" i="158"/>
  <c r="F21" i="158"/>
  <c r="G21" i="158"/>
  <c r="C22" i="158"/>
  <c r="D22" i="158"/>
  <c r="E22" i="158"/>
  <c r="F23" i="158"/>
  <c r="G23" i="158"/>
  <c r="F24" i="158"/>
  <c r="F22" i="158"/>
  <c r="F25" i="158"/>
  <c r="G25" i="158"/>
  <c r="F26" i="158"/>
  <c r="G26" i="158"/>
  <c r="F27" i="158"/>
  <c r="G27" i="158"/>
  <c r="F28" i="158"/>
  <c r="G28" i="158"/>
  <c r="C29" i="158"/>
  <c r="D29" i="158"/>
  <c r="D65" i="158"/>
  <c r="E29" i="158"/>
  <c r="F30" i="158"/>
  <c r="G30" i="158"/>
  <c r="F31" i="158"/>
  <c r="G31" i="158"/>
  <c r="F32" i="158"/>
  <c r="G32" i="158"/>
  <c r="F33" i="158"/>
  <c r="G33" i="158"/>
  <c r="F34" i="158"/>
  <c r="G34" i="158"/>
  <c r="F35" i="158"/>
  <c r="G35" i="158"/>
  <c r="F36" i="158"/>
  <c r="G36" i="158"/>
  <c r="C37" i="158"/>
  <c r="D37" i="158"/>
  <c r="E37" i="158"/>
  <c r="F38" i="158"/>
  <c r="G38" i="158"/>
  <c r="F39" i="158"/>
  <c r="G39" i="158"/>
  <c r="F40" i="158"/>
  <c r="G40" i="158"/>
  <c r="F41" i="158"/>
  <c r="G41" i="158"/>
  <c r="F42" i="158"/>
  <c r="G42" i="158"/>
  <c r="F43" i="158"/>
  <c r="G43" i="158"/>
  <c r="F44" i="158"/>
  <c r="G44" i="158"/>
  <c r="F45" i="158"/>
  <c r="G45" i="158"/>
  <c r="F46" i="158"/>
  <c r="G46" i="158"/>
  <c r="F47" i="158"/>
  <c r="G47" i="158"/>
  <c r="F48" i="158"/>
  <c r="G48" i="158"/>
  <c r="C49" i="158"/>
  <c r="D49" i="158"/>
  <c r="E49" i="158"/>
  <c r="F50" i="158"/>
  <c r="G50" i="158"/>
  <c r="F51" i="158"/>
  <c r="G51" i="158"/>
  <c r="F52" i="158"/>
  <c r="G52" i="158"/>
  <c r="F53" i="158"/>
  <c r="G53" i="158"/>
  <c r="F54" i="158"/>
  <c r="G54" i="158"/>
  <c r="C55" i="158"/>
  <c r="D55" i="158"/>
  <c r="E55" i="158"/>
  <c r="F56" i="158"/>
  <c r="F55" i="158"/>
  <c r="G56" i="158"/>
  <c r="F57" i="158"/>
  <c r="G57" i="158"/>
  <c r="G55" i="158"/>
  <c r="F58" i="158"/>
  <c r="G58" i="158"/>
  <c r="F59" i="158"/>
  <c r="G59" i="158"/>
  <c r="C60" i="158"/>
  <c r="D60" i="158"/>
  <c r="E60" i="158"/>
  <c r="F61" i="158"/>
  <c r="G61" i="158"/>
  <c r="F62" i="158"/>
  <c r="G62" i="158"/>
  <c r="F63" i="158"/>
  <c r="G63" i="158"/>
  <c r="F64" i="158"/>
  <c r="G64" i="158"/>
  <c r="E65" i="158"/>
  <c r="C66" i="158"/>
  <c r="D66" i="158"/>
  <c r="D89" i="158"/>
  <c r="E66" i="158"/>
  <c r="F67" i="158"/>
  <c r="G67" i="158"/>
  <c r="F68" i="158"/>
  <c r="G68" i="158"/>
  <c r="F69" i="158"/>
  <c r="G69" i="158"/>
  <c r="C70" i="158"/>
  <c r="D70" i="158"/>
  <c r="E70" i="158"/>
  <c r="E89" i="158"/>
  <c r="F71" i="158"/>
  <c r="G71" i="158"/>
  <c r="G70" i="158"/>
  <c r="F72" i="158"/>
  <c r="F70" i="158"/>
  <c r="G72" i="158"/>
  <c r="F73" i="158"/>
  <c r="G73" i="158"/>
  <c r="F74" i="158"/>
  <c r="G74" i="158"/>
  <c r="C75" i="158"/>
  <c r="D75" i="158"/>
  <c r="E75" i="158"/>
  <c r="F76" i="158"/>
  <c r="G76" i="158"/>
  <c r="G75" i="158"/>
  <c r="F77" i="158"/>
  <c r="G77" i="158"/>
  <c r="C78" i="158"/>
  <c r="D78" i="158"/>
  <c r="E78" i="158"/>
  <c r="F79" i="158"/>
  <c r="F78" i="158"/>
  <c r="G79" i="158"/>
  <c r="F80" i="158"/>
  <c r="G80" i="158"/>
  <c r="G78" i="158"/>
  <c r="F81" i="158"/>
  <c r="G81" i="158"/>
  <c r="C82" i="158"/>
  <c r="D82" i="158"/>
  <c r="E82" i="158"/>
  <c r="F83" i="158"/>
  <c r="G83" i="158"/>
  <c r="F84" i="158"/>
  <c r="G84" i="158"/>
  <c r="F85" i="158"/>
  <c r="G85" i="158"/>
  <c r="F86" i="158"/>
  <c r="G86" i="158"/>
  <c r="F87" i="158"/>
  <c r="G87" i="158"/>
  <c r="F88" i="158"/>
  <c r="G88" i="158"/>
  <c r="C94" i="158"/>
  <c r="D94" i="158"/>
  <c r="E94" i="158"/>
  <c r="E129" i="158"/>
  <c r="E156" i="158"/>
  <c r="F95" i="158"/>
  <c r="F96" i="158"/>
  <c r="G96" i="158"/>
  <c r="F97" i="158"/>
  <c r="G97" i="158"/>
  <c r="F98" i="158"/>
  <c r="G98" i="158"/>
  <c r="F99" i="158"/>
  <c r="G99" i="158"/>
  <c r="F100" i="158"/>
  <c r="G100" i="158"/>
  <c r="F101" i="158"/>
  <c r="G101" i="158"/>
  <c r="F102" i="158"/>
  <c r="G102" i="158"/>
  <c r="F103" i="158"/>
  <c r="G103" i="158"/>
  <c r="F104" i="158"/>
  <c r="G104" i="158"/>
  <c r="F105" i="158"/>
  <c r="G105" i="158"/>
  <c r="F106" i="158"/>
  <c r="G106" i="158"/>
  <c r="F107" i="158"/>
  <c r="G107" i="158"/>
  <c r="F108" i="158"/>
  <c r="G108" i="158"/>
  <c r="F109" i="158"/>
  <c r="G109" i="158"/>
  <c r="F110" i="158"/>
  <c r="G110" i="158"/>
  <c r="F111" i="158"/>
  <c r="G111" i="158"/>
  <c r="F112" i="158"/>
  <c r="G112" i="158"/>
  <c r="F113" i="158"/>
  <c r="G113" i="158"/>
  <c r="F114" i="158"/>
  <c r="G114" i="158"/>
  <c r="C115" i="158"/>
  <c r="D115" i="158"/>
  <c r="D129" i="158"/>
  <c r="E115" i="158"/>
  <c r="F116" i="158"/>
  <c r="G116" i="158"/>
  <c r="F117" i="158"/>
  <c r="G117" i="158"/>
  <c r="F118" i="158"/>
  <c r="G118" i="158"/>
  <c r="F119" i="158"/>
  <c r="G119" i="158"/>
  <c r="F120" i="158"/>
  <c r="G120" i="158"/>
  <c r="F121" i="158"/>
  <c r="G121" i="158"/>
  <c r="F122" i="158"/>
  <c r="G122" i="158"/>
  <c r="F123" i="158"/>
  <c r="G123" i="158"/>
  <c r="F124" i="158"/>
  <c r="G124" i="158"/>
  <c r="F125" i="158"/>
  <c r="G125" i="158"/>
  <c r="F126" i="158"/>
  <c r="G126" i="158"/>
  <c r="F127" i="158"/>
  <c r="G127" i="158"/>
  <c r="F128" i="158"/>
  <c r="G128" i="158"/>
  <c r="C130" i="158"/>
  <c r="D130" i="158"/>
  <c r="D155" i="158"/>
  <c r="E130" i="158"/>
  <c r="F131" i="158"/>
  <c r="G131" i="158"/>
  <c r="G130" i="158"/>
  <c r="F132" i="158"/>
  <c r="G132" i="158"/>
  <c r="F133" i="158"/>
  <c r="G133" i="158"/>
  <c r="C134" i="158"/>
  <c r="C155" i="158"/>
  <c r="D134" i="158"/>
  <c r="E134" i="158"/>
  <c r="F135" i="158"/>
  <c r="F134" i="158"/>
  <c r="G135" i="158"/>
  <c r="G134" i="158"/>
  <c r="F136" i="158"/>
  <c r="G136" i="158"/>
  <c r="F137" i="158"/>
  <c r="G137" i="158"/>
  <c r="F138" i="158"/>
  <c r="G138" i="158"/>
  <c r="F139" i="158"/>
  <c r="G139" i="158"/>
  <c r="F140" i="158"/>
  <c r="G140" i="158"/>
  <c r="C141" i="158"/>
  <c r="D141" i="158"/>
  <c r="E141" i="158"/>
  <c r="F142" i="158"/>
  <c r="G142" i="158"/>
  <c r="F143" i="158"/>
  <c r="G143" i="158"/>
  <c r="F144" i="158"/>
  <c r="G144" i="158"/>
  <c r="F145" i="158"/>
  <c r="G145" i="158"/>
  <c r="F146" i="158"/>
  <c r="G146" i="158"/>
  <c r="C147" i="158"/>
  <c r="D147" i="158"/>
  <c r="E147" i="158"/>
  <c r="F148" i="158"/>
  <c r="F147" i="158"/>
  <c r="G148" i="158"/>
  <c r="G147" i="158"/>
  <c r="F149" i="158"/>
  <c r="G149" i="158"/>
  <c r="F150" i="158"/>
  <c r="G150" i="158"/>
  <c r="F151" i="158"/>
  <c r="G151" i="158"/>
  <c r="F152" i="158"/>
  <c r="G152" i="158"/>
  <c r="F153" i="158"/>
  <c r="G153" i="158"/>
  <c r="F154" i="158"/>
  <c r="G154" i="158"/>
  <c r="F158" i="158"/>
  <c r="G158" i="158"/>
  <c r="F159" i="158"/>
  <c r="G159" i="158"/>
  <c r="F158" i="173"/>
  <c r="G158" i="173"/>
  <c r="F157" i="173"/>
  <c r="G157" i="173"/>
  <c r="F153" i="173"/>
  <c r="G153" i="173"/>
  <c r="F152" i="173"/>
  <c r="G152" i="173"/>
  <c r="F151" i="173"/>
  <c r="G151" i="173"/>
  <c r="F150" i="173"/>
  <c r="G150" i="173"/>
  <c r="F149" i="173"/>
  <c r="G149" i="173"/>
  <c r="F148" i="173"/>
  <c r="G148" i="173"/>
  <c r="F147" i="173"/>
  <c r="E146" i="173"/>
  <c r="D146" i="173"/>
  <c r="D154" i="173"/>
  <c r="C146" i="173"/>
  <c r="F145" i="173"/>
  <c r="G145" i="173"/>
  <c r="F144" i="173"/>
  <c r="G144" i="173"/>
  <c r="F143" i="173"/>
  <c r="G143" i="173"/>
  <c r="F142" i="173"/>
  <c r="G142" i="173"/>
  <c r="F141" i="173"/>
  <c r="G141" i="173"/>
  <c r="E140" i="173"/>
  <c r="D140" i="173"/>
  <c r="C140" i="173"/>
  <c r="F139" i="173"/>
  <c r="G139" i="173"/>
  <c r="F138" i="173"/>
  <c r="G138" i="173"/>
  <c r="G137" i="173"/>
  <c r="F137" i="173"/>
  <c r="G136" i="173"/>
  <c r="F136" i="173"/>
  <c r="G135" i="173"/>
  <c r="F135" i="173"/>
  <c r="F134" i="173"/>
  <c r="G134" i="173"/>
  <c r="G133" i="173"/>
  <c r="E133" i="173"/>
  <c r="D133" i="173"/>
  <c r="C133" i="173"/>
  <c r="F132" i="173"/>
  <c r="G132" i="173"/>
  <c r="F131" i="173"/>
  <c r="G131" i="173"/>
  <c r="F130" i="173"/>
  <c r="G130" i="173"/>
  <c r="F129" i="173"/>
  <c r="E129" i="173"/>
  <c r="D129" i="173"/>
  <c r="C129" i="173"/>
  <c r="C154" i="173"/>
  <c r="F127" i="173"/>
  <c r="G127" i="173"/>
  <c r="F126" i="173"/>
  <c r="G126" i="173"/>
  <c r="F125" i="173"/>
  <c r="G125" i="173"/>
  <c r="F124" i="173"/>
  <c r="G124" i="173"/>
  <c r="F123" i="173"/>
  <c r="G123" i="173"/>
  <c r="F122" i="173"/>
  <c r="G122" i="173"/>
  <c r="F121" i="173"/>
  <c r="G121" i="173"/>
  <c r="F120" i="173"/>
  <c r="G120" i="173"/>
  <c r="F119" i="173"/>
  <c r="G119" i="173"/>
  <c r="F118" i="173"/>
  <c r="G118" i="173"/>
  <c r="F117" i="173"/>
  <c r="G117" i="173"/>
  <c r="G116" i="173"/>
  <c r="F116" i="173"/>
  <c r="G115" i="173"/>
  <c r="G114" i="173"/>
  <c r="F115" i="173"/>
  <c r="F114" i="173"/>
  <c r="E114" i="173"/>
  <c r="D114" i="173"/>
  <c r="C114" i="173"/>
  <c r="F113" i="173"/>
  <c r="G113" i="173"/>
  <c r="F112" i="173"/>
  <c r="G112" i="173"/>
  <c r="F111" i="173"/>
  <c r="G111" i="173"/>
  <c r="G110" i="173"/>
  <c r="F110" i="173"/>
  <c r="G109" i="173"/>
  <c r="F109" i="173"/>
  <c r="G108" i="173"/>
  <c r="F108" i="173"/>
  <c r="G107" i="173"/>
  <c r="F107" i="173"/>
  <c r="G106" i="173"/>
  <c r="F106" i="173"/>
  <c r="G105" i="173"/>
  <c r="F105" i="173"/>
  <c r="G104" i="173"/>
  <c r="F104" i="173"/>
  <c r="G103" i="173"/>
  <c r="F103" i="173"/>
  <c r="G102" i="173"/>
  <c r="F102" i="173"/>
  <c r="F101" i="173"/>
  <c r="G101" i="173"/>
  <c r="G100" i="173"/>
  <c r="F100" i="173"/>
  <c r="G99" i="173"/>
  <c r="F99" i="173"/>
  <c r="G98" i="173"/>
  <c r="F98" i="173"/>
  <c r="F97" i="173"/>
  <c r="G96" i="173"/>
  <c r="F96" i="173"/>
  <c r="G95" i="173"/>
  <c r="F95" i="173"/>
  <c r="G94" i="173"/>
  <c r="F94" i="173"/>
  <c r="E93" i="173"/>
  <c r="E128" i="173"/>
  <c r="E155" i="173"/>
  <c r="D93" i="173"/>
  <c r="D128" i="173"/>
  <c r="D155" i="173"/>
  <c r="C93" i="173"/>
  <c r="C128" i="173"/>
  <c r="F88" i="173"/>
  <c r="G88" i="173"/>
  <c r="F87" i="173"/>
  <c r="G87" i="173"/>
  <c r="F86" i="173"/>
  <c r="G86" i="173"/>
  <c r="F85" i="173"/>
  <c r="G85" i="173"/>
  <c r="F84" i="173"/>
  <c r="G84" i="173"/>
  <c r="F83" i="173"/>
  <c r="E82" i="173"/>
  <c r="D82" i="173"/>
  <c r="C82" i="173"/>
  <c r="F81" i="173"/>
  <c r="G81" i="173"/>
  <c r="F80" i="173"/>
  <c r="G80" i="173"/>
  <c r="F79" i="173"/>
  <c r="G79" i="173"/>
  <c r="G78" i="173"/>
  <c r="F78" i="173"/>
  <c r="E78" i="173"/>
  <c r="D78" i="173"/>
  <c r="C78" i="173"/>
  <c r="F77" i="173"/>
  <c r="G77" i="173"/>
  <c r="F76" i="173"/>
  <c r="E75" i="173"/>
  <c r="D75" i="173"/>
  <c r="C75" i="173"/>
  <c r="F74" i="173"/>
  <c r="G74" i="173"/>
  <c r="F73" i="173"/>
  <c r="G73" i="173"/>
  <c r="F72" i="173"/>
  <c r="G72" i="173"/>
  <c r="F71" i="173"/>
  <c r="G71" i="173"/>
  <c r="G70" i="173"/>
  <c r="F70" i="173"/>
  <c r="E70" i="173"/>
  <c r="D70" i="173"/>
  <c r="C70" i="173"/>
  <c r="F69" i="173"/>
  <c r="G69" i="173"/>
  <c r="F68" i="173"/>
  <c r="G68" i="173"/>
  <c r="F67" i="173"/>
  <c r="E66" i="173"/>
  <c r="D66" i="173"/>
  <c r="D89" i="173"/>
  <c r="C66" i="173"/>
  <c r="C89" i="173"/>
  <c r="F64" i="173"/>
  <c r="G64" i="173"/>
  <c r="F63" i="173"/>
  <c r="G63" i="173"/>
  <c r="F62" i="173"/>
  <c r="G62" i="173"/>
  <c r="F61" i="173"/>
  <c r="F60" i="173"/>
  <c r="E60" i="173"/>
  <c r="D60" i="173"/>
  <c r="C60" i="173"/>
  <c r="F59" i="173"/>
  <c r="G59" i="173"/>
  <c r="F58" i="173"/>
  <c r="G58" i="173"/>
  <c r="F57" i="173"/>
  <c r="G57" i="173"/>
  <c r="F56" i="173"/>
  <c r="F55" i="173"/>
  <c r="E55" i="173"/>
  <c r="D55" i="173"/>
  <c r="C55" i="173"/>
  <c r="F54" i="173"/>
  <c r="G54" i="173"/>
  <c r="F53" i="173"/>
  <c r="G53" i="173"/>
  <c r="F52" i="173"/>
  <c r="G52" i="173"/>
  <c r="F51" i="173"/>
  <c r="G51" i="173"/>
  <c r="F50" i="173"/>
  <c r="G50" i="173"/>
  <c r="G49" i="173"/>
  <c r="F49" i="173"/>
  <c r="E49" i="173"/>
  <c r="D49" i="173"/>
  <c r="D65" i="173"/>
  <c r="D90" i="173"/>
  <c r="C49" i="173"/>
  <c r="F48" i="173"/>
  <c r="G48" i="173"/>
  <c r="F47" i="173"/>
  <c r="G47" i="173"/>
  <c r="F46" i="173"/>
  <c r="G46" i="173"/>
  <c r="F45" i="173"/>
  <c r="G45" i="173"/>
  <c r="F44" i="173"/>
  <c r="G44" i="173"/>
  <c r="F43" i="173"/>
  <c r="G43" i="173"/>
  <c r="F42" i="173"/>
  <c r="G42" i="173"/>
  <c r="F41" i="173"/>
  <c r="G41" i="173"/>
  <c r="F40" i="173"/>
  <c r="G40" i="173"/>
  <c r="F39" i="173"/>
  <c r="G39" i="173"/>
  <c r="F38" i="173"/>
  <c r="E37" i="173"/>
  <c r="D37" i="173"/>
  <c r="C37" i="173"/>
  <c r="F36" i="173"/>
  <c r="G36" i="173"/>
  <c r="F35" i="173"/>
  <c r="G35" i="173"/>
  <c r="F34" i="173"/>
  <c r="G34" i="173"/>
  <c r="F33" i="173"/>
  <c r="G33" i="173"/>
  <c r="F32" i="173"/>
  <c r="G32" i="173"/>
  <c r="G31" i="173"/>
  <c r="F31" i="173"/>
  <c r="G30" i="173"/>
  <c r="F30" i="173"/>
  <c r="F29" i="173"/>
  <c r="E29" i="173"/>
  <c r="D29" i="173"/>
  <c r="C29" i="173"/>
  <c r="F28" i="173"/>
  <c r="G28" i="173"/>
  <c r="F27" i="173"/>
  <c r="G27" i="173"/>
  <c r="F26" i="173"/>
  <c r="G26" i="173"/>
  <c r="F25" i="173"/>
  <c r="G25" i="173"/>
  <c r="F24" i="173"/>
  <c r="G24" i="173"/>
  <c r="F23" i="173"/>
  <c r="G23" i="173"/>
  <c r="G22" i="173"/>
  <c r="E22" i="173"/>
  <c r="D22" i="173"/>
  <c r="C22" i="173"/>
  <c r="F21" i="173"/>
  <c r="G21" i="173"/>
  <c r="F20" i="173"/>
  <c r="G20" i="173"/>
  <c r="F19" i="173"/>
  <c r="G19" i="173"/>
  <c r="F18" i="173"/>
  <c r="G18" i="173"/>
  <c r="F17" i="173"/>
  <c r="G17" i="173"/>
  <c r="F16" i="173"/>
  <c r="E15" i="173"/>
  <c r="D15" i="173"/>
  <c r="C15" i="173"/>
  <c r="F14" i="173"/>
  <c r="G14" i="173"/>
  <c r="F13" i="173"/>
  <c r="G13" i="173"/>
  <c r="F12" i="173"/>
  <c r="G12" i="173"/>
  <c r="F11" i="173"/>
  <c r="G11" i="173"/>
  <c r="F10" i="173"/>
  <c r="G10" i="173"/>
  <c r="F9" i="173"/>
  <c r="F8" i="173"/>
  <c r="G9" i="173"/>
  <c r="E8" i="173"/>
  <c r="E65" i="173"/>
  <c r="D8" i="173"/>
  <c r="C8" i="173"/>
  <c r="F158" i="172"/>
  <c r="G158" i="172"/>
  <c r="F157" i="172"/>
  <c r="G157" i="172"/>
  <c r="F153" i="172"/>
  <c r="G153" i="172"/>
  <c r="F152" i="172"/>
  <c r="G152" i="172"/>
  <c r="F151" i="172"/>
  <c r="G151" i="172"/>
  <c r="F150" i="172"/>
  <c r="G150" i="172"/>
  <c r="F149" i="172"/>
  <c r="G149" i="172"/>
  <c r="F148" i="172"/>
  <c r="G148" i="172"/>
  <c r="F147" i="172"/>
  <c r="G147" i="172"/>
  <c r="G146" i="172"/>
  <c r="E146" i="172"/>
  <c r="D146" i="172"/>
  <c r="C146" i="172"/>
  <c r="F145" i="172"/>
  <c r="G145" i="172"/>
  <c r="F144" i="172"/>
  <c r="G144" i="172"/>
  <c r="F143" i="172"/>
  <c r="G143" i="172"/>
  <c r="F142" i="172"/>
  <c r="G142" i="172"/>
  <c r="F141" i="172"/>
  <c r="E140" i="172"/>
  <c r="D140" i="172"/>
  <c r="C140" i="172"/>
  <c r="F139" i="172"/>
  <c r="G139" i="172"/>
  <c r="F138" i="172"/>
  <c r="G138" i="172"/>
  <c r="F137" i="172"/>
  <c r="G137" i="172"/>
  <c r="F136" i="172"/>
  <c r="G136" i="172"/>
  <c r="F135" i="172"/>
  <c r="G135" i="172"/>
  <c r="F134" i="172"/>
  <c r="F133" i="172"/>
  <c r="E133" i="172"/>
  <c r="D133" i="172"/>
  <c r="C133" i="172"/>
  <c r="F132" i="172"/>
  <c r="G132" i="172"/>
  <c r="F131" i="172"/>
  <c r="G131" i="172"/>
  <c r="F130" i="172"/>
  <c r="G130" i="172"/>
  <c r="G129" i="172"/>
  <c r="F129" i="172"/>
  <c r="E129" i="172"/>
  <c r="D129" i="172"/>
  <c r="D154" i="172"/>
  <c r="C129" i="172"/>
  <c r="C154" i="172"/>
  <c r="F127" i="172"/>
  <c r="G127" i="172"/>
  <c r="F126" i="172"/>
  <c r="G126" i="172"/>
  <c r="F125" i="172"/>
  <c r="G125" i="172"/>
  <c r="F124" i="172"/>
  <c r="G124" i="172"/>
  <c r="F123" i="172"/>
  <c r="G123" i="172"/>
  <c r="F122" i="172"/>
  <c r="G122" i="172"/>
  <c r="G121" i="172"/>
  <c r="F121" i="172"/>
  <c r="F120" i="172"/>
  <c r="G120" i="172"/>
  <c r="G119" i="172"/>
  <c r="F119" i="172"/>
  <c r="F118" i="172"/>
  <c r="G118" i="172"/>
  <c r="G117" i="172"/>
  <c r="F117" i="172"/>
  <c r="G116" i="172"/>
  <c r="F116" i="172"/>
  <c r="G115" i="172"/>
  <c r="G114" i="172"/>
  <c r="F115" i="172"/>
  <c r="F114" i="172"/>
  <c r="E114" i="172"/>
  <c r="D114" i="172"/>
  <c r="C114" i="172"/>
  <c r="F113" i="172"/>
  <c r="G113" i="172"/>
  <c r="F112" i="172"/>
  <c r="G112" i="172"/>
  <c r="F111" i="172"/>
  <c r="G111" i="172"/>
  <c r="F110" i="172"/>
  <c r="G110" i="172"/>
  <c r="F109" i="172"/>
  <c r="G109" i="172"/>
  <c r="F108" i="172"/>
  <c r="G108" i="172"/>
  <c r="F107" i="172"/>
  <c r="G107" i="172"/>
  <c r="F106" i="172"/>
  <c r="G106" i="172"/>
  <c r="F105" i="172"/>
  <c r="G105" i="172"/>
  <c r="F104" i="172"/>
  <c r="G104" i="172"/>
  <c r="F103" i="172"/>
  <c r="G103" i="172"/>
  <c r="F102" i="172"/>
  <c r="G102" i="172"/>
  <c r="F101" i="172"/>
  <c r="G101" i="172"/>
  <c r="F100" i="172"/>
  <c r="G100" i="172"/>
  <c r="F99" i="172"/>
  <c r="G99" i="172"/>
  <c r="F98" i="172"/>
  <c r="G98" i="172"/>
  <c r="F97" i="172"/>
  <c r="G97" i="172"/>
  <c r="F96" i="172"/>
  <c r="G96" i="172"/>
  <c r="F95" i="172"/>
  <c r="G95" i="172"/>
  <c r="F94" i="172"/>
  <c r="E93" i="172"/>
  <c r="E128" i="172"/>
  <c r="E155" i="172"/>
  <c r="D93" i="172"/>
  <c r="D128" i="172"/>
  <c r="D155" i="172"/>
  <c r="C93" i="172"/>
  <c r="C128" i="172"/>
  <c r="C155" i="172"/>
  <c r="F88" i="172"/>
  <c r="G88" i="172"/>
  <c r="F87" i="172"/>
  <c r="G87" i="172"/>
  <c r="F86" i="172"/>
  <c r="G86" i="172"/>
  <c r="F85" i="172"/>
  <c r="G85" i="172"/>
  <c r="F84" i="172"/>
  <c r="G84" i="172"/>
  <c r="F83" i="172"/>
  <c r="F82" i="172"/>
  <c r="G83" i="172"/>
  <c r="E82" i="172"/>
  <c r="D82" i="172"/>
  <c r="C82" i="172"/>
  <c r="F81" i="172"/>
  <c r="G81" i="172"/>
  <c r="F80" i="172"/>
  <c r="G80" i="172"/>
  <c r="F79" i="172"/>
  <c r="G79" i="172"/>
  <c r="G78" i="172"/>
  <c r="F78" i="172"/>
  <c r="E78" i="172"/>
  <c r="D78" i="172"/>
  <c r="C78" i="172"/>
  <c r="F77" i="172"/>
  <c r="G77" i="172"/>
  <c r="F76" i="172"/>
  <c r="E75" i="172"/>
  <c r="D75" i="172"/>
  <c r="C75" i="172"/>
  <c r="F74" i="172"/>
  <c r="G74" i="172"/>
  <c r="F73" i="172"/>
  <c r="G73" i="172"/>
  <c r="F72" i="172"/>
  <c r="G72" i="172"/>
  <c r="F71" i="172"/>
  <c r="G71" i="172"/>
  <c r="F70" i="172"/>
  <c r="E70" i="172"/>
  <c r="D70" i="172"/>
  <c r="C70" i="172"/>
  <c r="F69" i="172"/>
  <c r="G69" i="172"/>
  <c r="F68" i="172"/>
  <c r="F67" i="172"/>
  <c r="G67" i="172"/>
  <c r="E66" i="172"/>
  <c r="D66" i="172"/>
  <c r="D89" i="172"/>
  <c r="C66" i="172"/>
  <c r="F64" i="172"/>
  <c r="G64" i="172"/>
  <c r="F63" i="172"/>
  <c r="G63" i="172"/>
  <c r="F62" i="172"/>
  <c r="F61" i="172"/>
  <c r="G61" i="172"/>
  <c r="E60" i="172"/>
  <c r="D60" i="172"/>
  <c r="C60" i="172"/>
  <c r="F59" i="172"/>
  <c r="G59" i="172"/>
  <c r="F58" i="172"/>
  <c r="G58" i="172"/>
  <c r="F57" i="172"/>
  <c r="G57" i="172"/>
  <c r="F56" i="172"/>
  <c r="E55" i="172"/>
  <c r="D55" i="172"/>
  <c r="C55" i="172"/>
  <c r="F54" i="172"/>
  <c r="G54" i="172"/>
  <c r="F53" i="172"/>
  <c r="G53" i="172"/>
  <c r="F52" i="172"/>
  <c r="G52" i="172"/>
  <c r="F51" i="172"/>
  <c r="G51" i="172"/>
  <c r="F50" i="172"/>
  <c r="G50" i="172"/>
  <c r="G49" i="172"/>
  <c r="F49" i="172"/>
  <c r="E49" i="172"/>
  <c r="D49" i="172"/>
  <c r="C49" i="172"/>
  <c r="F48" i="172"/>
  <c r="G48" i="172"/>
  <c r="F47" i="172"/>
  <c r="G47" i="172"/>
  <c r="F46" i="172"/>
  <c r="G46" i="172"/>
  <c r="F45" i="172"/>
  <c r="F44" i="172"/>
  <c r="G44" i="172"/>
  <c r="F43" i="172"/>
  <c r="G43" i="172"/>
  <c r="G42" i="172"/>
  <c r="F42" i="172"/>
  <c r="G41" i="172"/>
  <c r="F41" i="172"/>
  <c r="G40" i="172"/>
  <c r="F40" i="172"/>
  <c r="G39" i="172"/>
  <c r="F39" i="172"/>
  <c r="G38" i="172"/>
  <c r="F38" i="172"/>
  <c r="E37" i="172"/>
  <c r="D37" i="172"/>
  <c r="C37" i="172"/>
  <c r="F36" i="172"/>
  <c r="G36" i="172"/>
  <c r="F35" i="172"/>
  <c r="G35" i="172"/>
  <c r="F34" i="172"/>
  <c r="G34" i="172"/>
  <c r="F33" i="172"/>
  <c r="G33" i="172"/>
  <c r="F32" i="172"/>
  <c r="G32" i="172"/>
  <c r="F31" i="172"/>
  <c r="G31" i="172"/>
  <c r="F30" i="172"/>
  <c r="E29" i="172"/>
  <c r="D29" i="172"/>
  <c r="C29" i="172"/>
  <c r="C65" i="172"/>
  <c r="F28" i="172"/>
  <c r="G28" i="172"/>
  <c r="F27" i="172"/>
  <c r="G27" i="172"/>
  <c r="F26" i="172"/>
  <c r="G26" i="172"/>
  <c r="F25" i="172"/>
  <c r="G25" i="172"/>
  <c r="F24" i="172"/>
  <c r="G24" i="172"/>
  <c r="F23" i="172"/>
  <c r="G23" i="172"/>
  <c r="G22" i="172"/>
  <c r="F22" i="172"/>
  <c r="E22" i="172"/>
  <c r="D22" i="172"/>
  <c r="C22" i="172"/>
  <c r="F21" i="172"/>
  <c r="G21" i="172"/>
  <c r="F20" i="172"/>
  <c r="G20" i="172"/>
  <c r="F19" i="172"/>
  <c r="G19" i="172"/>
  <c r="F18" i="172"/>
  <c r="G18" i="172"/>
  <c r="F17" i="172"/>
  <c r="G17" i="172"/>
  <c r="F16" i="172"/>
  <c r="G16" i="172"/>
  <c r="E15" i="172"/>
  <c r="D15" i="172"/>
  <c r="C15" i="172"/>
  <c r="F14" i="172"/>
  <c r="G14" i="172"/>
  <c r="F13" i="172"/>
  <c r="G13" i="172"/>
  <c r="F12" i="172"/>
  <c r="G12" i="172"/>
  <c r="F11" i="172"/>
  <c r="G11" i="172"/>
  <c r="F10" i="172"/>
  <c r="G10" i="172"/>
  <c r="F9" i="172"/>
  <c r="G9" i="172"/>
  <c r="G8" i="172"/>
  <c r="F8" i="172"/>
  <c r="E8" i="172"/>
  <c r="E65" i="172"/>
  <c r="D8" i="172"/>
  <c r="D65" i="172"/>
  <c r="D90" i="172"/>
  <c r="C8" i="172"/>
  <c r="F158" i="171"/>
  <c r="G158" i="171"/>
  <c r="F157" i="171"/>
  <c r="G157" i="171"/>
  <c r="F153" i="171"/>
  <c r="G153" i="171"/>
  <c r="F152" i="171"/>
  <c r="G152" i="171"/>
  <c r="F151" i="171"/>
  <c r="G151" i="171"/>
  <c r="F150" i="171"/>
  <c r="G150" i="171"/>
  <c r="F149" i="171"/>
  <c r="G149" i="171"/>
  <c r="F148" i="171"/>
  <c r="G148" i="171"/>
  <c r="F147" i="171"/>
  <c r="G147" i="171"/>
  <c r="E146" i="171"/>
  <c r="D146" i="171"/>
  <c r="C146" i="171"/>
  <c r="F145" i="171"/>
  <c r="G145" i="171"/>
  <c r="F144" i="171"/>
  <c r="G144" i="171"/>
  <c r="F143" i="171"/>
  <c r="G143" i="171"/>
  <c r="F142" i="171"/>
  <c r="G142" i="171"/>
  <c r="F141" i="171"/>
  <c r="E140" i="171"/>
  <c r="D140" i="171"/>
  <c r="C140" i="171"/>
  <c r="F139" i="171"/>
  <c r="G139" i="171"/>
  <c r="F138" i="171"/>
  <c r="G138" i="171"/>
  <c r="F137" i="171"/>
  <c r="G137" i="171"/>
  <c r="F136" i="171"/>
  <c r="G136" i="171"/>
  <c r="F135" i="171"/>
  <c r="G135" i="171"/>
  <c r="F134" i="171"/>
  <c r="F133" i="171"/>
  <c r="G134" i="171"/>
  <c r="E133" i="171"/>
  <c r="D133" i="171"/>
  <c r="C133" i="171"/>
  <c r="F132" i="171"/>
  <c r="G132" i="171"/>
  <c r="F131" i="171"/>
  <c r="G131" i="171"/>
  <c r="F130" i="171"/>
  <c r="G130" i="171"/>
  <c r="G129" i="171"/>
  <c r="F129" i="171"/>
  <c r="E129" i="171"/>
  <c r="D129" i="171"/>
  <c r="D154" i="171"/>
  <c r="C129" i="171"/>
  <c r="C154" i="171"/>
  <c r="F127" i="171"/>
  <c r="G127" i="171"/>
  <c r="F126" i="171"/>
  <c r="G126" i="171"/>
  <c r="G125" i="171"/>
  <c r="F125" i="171"/>
  <c r="F124" i="171"/>
  <c r="G124" i="171"/>
  <c r="F123" i="171"/>
  <c r="G123" i="171"/>
  <c r="F122" i="171"/>
  <c r="G122" i="171"/>
  <c r="G121" i="171"/>
  <c r="F121" i="171"/>
  <c r="G120" i="171"/>
  <c r="F120" i="171"/>
  <c r="G119" i="171"/>
  <c r="F119" i="171"/>
  <c r="G118" i="171"/>
  <c r="F118" i="171"/>
  <c r="G117" i="171"/>
  <c r="F117" i="171"/>
  <c r="G116" i="171"/>
  <c r="F116" i="171"/>
  <c r="G115" i="171"/>
  <c r="F115" i="171"/>
  <c r="F114" i="171"/>
  <c r="G114" i="171"/>
  <c r="E114" i="171"/>
  <c r="D114" i="171"/>
  <c r="C114" i="171"/>
  <c r="F113" i="171"/>
  <c r="G113" i="171"/>
  <c r="F112" i="171"/>
  <c r="G112" i="171"/>
  <c r="F111" i="171"/>
  <c r="G111" i="171"/>
  <c r="F110" i="171"/>
  <c r="G110" i="171"/>
  <c r="F109" i="171"/>
  <c r="G109" i="171"/>
  <c r="F108" i="171"/>
  <c r="G108" i="171"/>
  <c r="F107" i="171"/>
  <c r="G107" i="171"/>
  <c r="F106" i="171"/>
  <c r="G106" i="171"/>
  <c r="F105" i="171"/>
  <c r="G105" i="171"/>
  <c r="F104" i="171"/>
  <c r="G104" i="171"/>
  <c r="F103" i="171"/>
  <c r="G103" i="171"/>
  <c r="F102" i="171"/>
  <c r="G102" i="171"/>
  <c r="F101" i="171"/>
  <c r="G101" i="171"/>
  <c r="F100" i="171"/>
  <c r="G100" i="171"/>
  <c r="F99" i="171"/>
  <c r="G99" i="171"/>
  <c r="F98" i="171"/>
  <c r="G98" i="171"/>
  <c r="F97" i="171"/>
  <c r="G97" i="171"/>
  <c r="F96" i="171"/>
  <c r="G96" i="171"/>
  <c r="F95" i="171"/>
  <c r="G95" i="171"/>
  <c r="F94" i="171"/>
  <c r="G94" i="171"/>
  <c r="E93" i="171"/>
  <c r="E128" i="171"/>
  <c r="E155" i="171"/>
  <c r="D93" i="171"/>
  <c r="D128" i="171"/>
  <c r="D155" i="171"/>
  <c r="C93" i="171"/>
  <c r="C128" i="171"/>
  <c r="C155" i="171"/>
  <c r="F88" i="171"/>
  <c r="G88" i="171"/>
  <c r="F87" i="171"/>
  <c r="G87" i="171"/>
  <c r="F86" i="171"/>
  <c r="G86" i="171"/>
  <c r="F85" i="171"/>
  <c r="G85" i="171"/>
  <c r="F84" i="171"/>
  <c r="G84" i="171"/>
  <c r="F83" i="171"/>
  <c r="G83" i="171"/>
  <c r="G82" i="171"/>
  <c r="E82" i="171"/>
  <c r="D82" i="171"/>
  <c r="C82" i="171"/>
  <c r="F81" i="171"/>
  <c r="G81" i="171"/>
  <c r="F80" i="171"/>
  <c r="G80" i="171"/>
  <c r="F79" i="171"/>
  <c r="E78" i="171"/>
  <c r="D78" i="171"/>
  <c r="C78" i="171"/>
  <c r="F77" i="171"/>
  <c r="G77" i="171"/>
  <c r="F76" i="171"/>
  <c r="E75" i="171"/>
  <c r="D75" i="171"/>
  <c r="C75" i="171"/>
  <c r="F74" i="171"/>
  <c r="G74" i="171"/>
  <c r="F73" i="171"/>
  <c r="G73" i="171"/>
  <c r="F72" i="171"/>
  <c r="G72" i="171"/>
  <c r="F71" i="171"/>
  <c r="E70" i="171"/>
  <c r="D70" i="171"/>
  <c r="D89" i="171"/>
  <c r="C70" i="171"/>
  <c r="F69" i="171"/>
  <c r="G69" i="171"/>
  <c r="F68" i="171"/>
  <c r="G68" i="171"/>
  <c r="F67" i="171"/>
  <c r="E66" i="171"/>
  <c r="E89" i="171"/>
  <c r="D66" i="171"/>
  <c r="C66" i="171"/>
  <c r="C89" i="171"/>
  <c r="F64" i="171"/>
  <c r="G64" i="171"/>
  <c r="F63" i="171"/>
  <c r="G63" i="171"/>
  <c r="F62" i="171"/>
  <c r="G62" i="171"/>
  <c r="F61" i="171"/>
  <c r="G61" i="171"/>
  <c r="G60" i="171"/>
  <c r="F60" i="171"/>
  <c r="E60" i="171"/>
  <c r="D60" i="171"/>
  <c r="C60" i="171"/>
  <c r="F59" i="171"/>
  <c r="G59" i="171"/>
  <c r="F58" i="171"/>
  <c r="G58" i="171"/>
  <c r="F57" i="171"/>
  <c r="G57" i="171"/>
  <c r="F56" i="171"/>
  <c r="E55" i="171"/>
  <c r="D55" i="171"/>
  <c r="C55" i="171"/>
  <c r="F54" i="171"/>
  <c r="G54" i="171"/>
  <c r="F53" i="171"/>
  <c r="G53" i="171"/>
  <c r="F52" i="171"/>
  <c r="G52" i="171"/>
  <c r="F51" i="171"/>
  <c r="G51" i="171"/>
  <c r="F50" i="171"/>
  <c r="F49" i="171"/>
  <c r="G50" i="171"/>
  <c r="E49" i="171"/>
  <c r="D49" i="171"/>
  <c r="C49" i="171"/>
  <c r="F48" i="171"/>
  <c r="G48" i="171"/>
  <c r="F47" i="171"/>
  <c r="G47" i="171"/>
  <c r="F46" i="171"/>
  <c r="G46" i="171"/>
  <c r="F45" i="171"/>
  <c r="G45" i="171"/>
  <c r="F44" i="171"/>
  <c r="G44" i="171"/>
  <c r="F43" i="171"/>
  <c r="G43" i="171"/>
  <c r="F42" i="171"/>
  <c r="G42" i="171"/>
  <c r="F41" i="171"/>
  <c r="G41" i="171"/>
  <c r="F40" i="171"/>
  <c r="G40" i="171"/>
  <c r="F39" i="171"/>
  <c r="G39" i="171"/>
  <c r="F38" i="171"/>
  <c r="G38" i="171"/>
  <c r="E37" i="171"/>
  <c r="D37" i="171"/>
  <c r="C37" i="171"/>
  <c r="F36" i="171"/>
  <c r="G36" i="171"/>
  <c r="F35" i="171"/>
  <c r="G35" i="171"/>
  <c r="F34" i="171"/>
  <c r="G34" i="171"/>
  <c r="F33" i="171"/>
  <c r="G33" i="171"/>
  <c r="F32" i="171"/>
  <c r="G32" i="171"/>
  <c r="G31" i="171"/>
  <c r="F31" i="171"/>
  <c r="G30" i="171"/>
  <c r="F30" i="171"/>
  <c r="F29" i="171"/>
  <c r="E29" i="171"/>
  <c r="D29" i="171"/>
  <c r="C29" i="171"/>
  <c r="F28" i="171"/>
  <c r="G28" i="171"/>
  <c r="F27" i="171"/>
  <c r="G27" i="171"/>
  <c r="F26" i="171"/>
  <c r="G26" i="171"/>
  <c r="F25" i="171"/>
  <c r="G25" i="171"/>
  <c r="F24" i="171"/>
  <c r="G24" i="171"/>
  <c r="F23" i="171"/>
  <c r="G23" i="171"/>
  <c r="E22" i="171"/>
  <c r="D22" i="171"/>
  <c r="C22" i="171"/>
  <c r="F21" i="171"/>
  <c r="G21" i="171"/>
  <c r="F20" i="171"/>
  <c r="G20" i="171"/>
  <c r="F19" i="171"/>
  <c r="G19" i="171"/>
  <c r="F18" i="171"/>
  <c r="G18" i="171"/>
  <c r="F17" i="171"/>
  <c r="G17" i="171"/>
  <c r="F16" i="171"/>
  <c r="G16" i="171"/>
  <c r="G15" i="171"/>
  <c r="F15" i="171"/>
  <c r="E15" i="171"/>
  <c r="D15" i="171"/>
  <c r="C15" i="171"/>
  <c r="F14" i="171"/>
  <c r="G14" i="171"/>
  <c r="F13" i="171"/>
  <c r="G13" i="171"/>
  <c r="F12" i="171"/>
  <c r="G12" i="171"/>
  <c r="F11" i="171"/>
  <c r="G11" i="171"/>
  <c r="F10" i="171"/>
  <c r="G10" i="171"/>
  <c r="F9" i="171"/>
  <c r="E8" i="171"/>
  <c r="E65" i="171"/>
  <c r="E90" i="171"/>
  <c r="D8" i="171"/>
  <c r="D65" i="171"/>
  <c r="D90" i="171"/>
  <c r="C8" i="171"/>
  <c r="C65" i="171"/>
  <c r="C90" i="171"/>
  <c r="F158" i="170"/>
  <c r="G158" i="170"/>
  <c r="F157" i="170"/>
  <c r="G157" i="170"/>
  <c r="F153" i="170"/>
  <c r="G153" i="170"/>
  <c r="F152" i="170"/>
  <c r="G152" i="170"/>
  <c r="F151" i="170"/>
  <c r="G151" i="170"/>
  <c r="G150" i="170"/>
  <c r="F150" i="170"/>
  <c r="G149" i="170"/>
  <c r="F149" i="170"/>
  <c r="G148" i="170"/>
  <c r="F148" i="170"/>
  <c r="G147" i="170"/>
  <c r="F147" i="170"/>
  <c r="F146" i="170"/>
  <c r="E146" i="170"/>
  <c r="D146" i="170"/>
  <c r="C146" i="170"/>
  <c r="F145" i="170"/>
  <c r="G145" i="170"/>
  <c r="F144" i="170"/>
  <c r="G144" i="170"/>
  <c r="F143" i="170"/>
  <c r="G143" i="170"/>
  <c r="F142" i="170"/>
  <c r="G142" i="170"/>
  <c r="F141" i="170"/>
  <c r="E140" i="170"/>
  <c r="D140" i="170"/>
  <c r="C140" i="170"/>
  <c r="F139" i="170"/>
  <c r="G139" i="170"/>
  <c r="F138" i="170"/>
  <c r="G138" i="170"/>
  <c r="F137" i="170"/>
  <c r="G137" i="170"/>
  <c r="F136" i="170"/>
  <c r="G136" i="170"/>
  <c r="F135" i="170"/>
  <c r="G135" i="170"/>
  <c r="F134" i="170"/>
  <c r="E133" i="170"/>
  <c r="D133" i="170"/>
  <c r="C133" i="170"/>
  <c r="F132" i="170"/>
  <c r="G132" i="170"/>
  <c r="F131" i="170"/>
  <c r="G131" i="170"/>
  <c r="F130" i="170"/>
  <c r="G130" i="170"/>
  <c r="F129" i="170"/>
  <c r="E129" i="170"/>
  <c r="D129" i="170"/>
  <c r="D154" i="170"/>
  <c r="C129" i="170"/>
  <c r="F127" i="170"/>
  <c r="G127" i="170"/>
  <c r="F126" i="170"/>
  <c r="G126" i="170"/>
  <c r="F125" i="170"/>
  <c r="G125" i="170"/>
  <c r="F124" i="170"/>
  <c r="G124" i="170"/>
  <c r="G123" i="170"/>
  <c r="F123" i="170"/>
  <c r="G122" i="170"/>
  <c r="F122" i="170"/>
  <c r="G121" i="170"/>
  <c r="F121" i="170"/>
  <c r="G120" i="170"/>
  <c r="F120" i="170"/>
  <c r="G119" i="170"/>
  <c r="F119" i="170"/>
  <c r="G118" i="170"/>
  <c r="F118" i="170"/>
  <c r="G117" i="170"/>
  <c r="F117" i="170"/>
  <c r="G116" i="170"/>
  <c r="F116" i="170"/>
  <c r="F115" i="170"/>
  <c r="E114" i="170"/>
  <c r="D114" i="170"/>
  <c r="C114" i="170"/>
  <c r="F113" i="170"/>
  <c r="G113" i="170"/>
  <c r="F112" i="170"/>
  <c r="G112" i="170"/>
  <c r="F111" i="170"/>
  <c r="G111" i="170"/>
  <c r="F110" i="170"/>
  <c r="G110" i="170"/>
  <c r="F109" i="170"/>
  <c r="G109" i="170"/>
  <c r="F108" i="170"/>
  <c r="G108" i="170"/>
  <c r="F107" i="170"/>
  <c r="G107" i="170"/>
  <c r="F106" i="170"/>
  <c r="G106" i="170"/>
  <c r="F105" i="170"/>
  <c r="G105" i="170"/>
  <c r="F104" i="170"/>
  <c r="G104" i="170"/>
  <c r="F103" i="170"/>
  <c r="G103" i="170"/>
  <c r="F102" i="170"/>
  <c r="G102" i="170"/>
  <c r="F101" i="170"/>
  <c r="G101" i="170"/>
  <c r="F100" i="170"/>
  <c r="G100" i="170"/>
  <c r="F99" i="170"/>
  <c r="G99" i="170"/>
  <c r="F98" i="170"/>
  <c r="G98" i="170"/>
  <c r="F97" i="170"/>
  <c r="G97" i="170"/>
  <c r="F96" i="170"/>
  <c r="G96" i="170"/>
  <c r="F95" i="170"/>
  <c r="G95" i="170"/>
  <c r="F94" i="170"/>
  <c r="E93" i="170"/>
  <c r="E128" i="170"/>
  <c r="E155" i="170"/>
  <c r="D93" i="170"/>
  <c r="D128" i="170"/>
  <c r="D155" i="170"/>
  <c r="C93" i="170"/>
  <c r="C128" i="170"/>
  <c r="F88" i="170"/>
  <c r="G88" i="170"/>
  <c r="F87" i="170"/>
  <c r="G87" i="170"/>
  <c r="F86" i="170"/>
  <c r="G86" i="170"/>
  <c r="G85" i="170"/>
  <c r="F85" i="170"/>
  <c r="F84" i="170"/>
  <c r="G84" i="170"/>
  <c r="G82" i="170"/>
  <c r="G83" i="170"/>
  <c r="F83" i="170"/>
  <c r="E82" i="170"/>
  <c r="E89" i="170"/>
  <c r="D82" i="170"/>
  <c r="C82" i="170"/>
  <c r="F81" i="170"/>
  <c r="G81" i="170"/>
  <c r="F80" i="170"/>
  <c r="G80" i="170"/>
  <c r="F79" i="170"/>
  <c r="F78" i="170"/>
  <c r="G79" i="170"/>
  <c r="E78" i="170"/>
  <c r="D78" i="170"/>
  <c r="C78" i="170"/>
  <c r="F77" i="170"/>
  <c r="G77" i="170"/>
  <c r="F76" i="170"/>
  <c r="F75" i="170"/>
  <c r="G76" i="170"/>
  <c r="E75" i="170"/>
  <c r="D75" i="170"/>
  <c r="C75" i="170"/>
  <c r="F74" i="170"/>
  <c r="G74" i="170"/>
  <c r="F73" i="170"/>
  <c r="G73" i="170"/>
  <c r="G72" i="170"/>
  <c r="F72" i="170"/>
  <c r="F71" i="170"/>
  <c r="G71" i="170"/>
  <c r="E70" i="170"/>
  <c r="D70" i="170"/>
  <c r="C70" i="170"/>
  <c r="C89" i="170"/>
  <c r="F69" i="170"/>
  <c r="G69" i="170"/>
  <c r="F68" i="170"/>
  <c r="G68" i="170"/>
  <c r="F67" i="170"/>
  <c r="G67" i="170"/>
  <c r="G66" i="170"/>
  <c r="F66" i="170"/>
  <c r="E66" i="170"/>
  <c r="D66" i="170"/>
  <c r="D89" i="170"/>
  <c r="C66" i="170"/>
  <c r="F64" i="170"/>
  <c r="G64" i="170"/>
  <c r="F63" i="170"/>
  <c r="G63" i="170"/>
  <c r="G62" i="170"/>
  <c r="F62" i="170"/>
  <c r="F61" i="170"/>
  <c r="F60" i="170"/>
  <c r="E60" i="170"/>
  <c r="D60" i="170"/>
  <c r="C60" i="170"/>
  <c r="F59" i="170"/>
  <c r="G59" i="170"/>
  <c r="F58" i="170"/>
  <c r="G58" i="170"/>
  <c r="F57" i="170"/>
  <c r="G57" i="170"/>
  <c r="F56" i="170"/>
  <c r="G56" i="170"/>
  <c r="E55" i="170"/>
  <c r="D55" i="170"/>
  <c r="C55" i="170"/>
  <c r="F54" i="170"/>
  <c r="G54" i="170"/>
  <c r="G53" i="170"/>
  <c r="F53" i="170"/>
  <c r="F52" i="170"/>
  <c r="G52" i="170"/>
  <c r="G51" i="170"/>
  <c r="F51" i="170"/>
  <c r="F50" i="170"/>
  <c r="G50" i="170"/>
  <c r="F49" i="170"/>
  <c r="E49" i="170"/>
  <c r="D49" i="170"/>
  <c r="C49" i="170"/>
  <c r="F48" i="170"/>
  <c r="G48" i="170"/>
  <c r="F47" i="170"/>
  <c r="G47" i="170"/>
  <c r="F46" i="170"/>
  <c r="G46" i="170"/>
  <c r="F45" i="170"/>
  <c r="G45" i="170"/>
  <c r="F44" i="170"/>
  <c r="G44" i="170"/>
  <c r="F43" i="170"/>
  <c r="G43" i="170"/>
  <c r="F42" i="170"/>
  <c r="G42" i="170"/>
  <c r="F41" i="170"/>
  <c r="G41" i="170"/>
  <c r="F40" i="170"/>
  <c r="G40" i="170"/>
  <c r="F39" i="170"/>
  <c r="G39" i="170"/>
  <c r="F38" i="170"/>
  <c r="G38" i="170"/>
  <c r="E37" i="170"/>
  <c r="D37" i="170"/>
  <c r="C37" i="170"/>
  <c r="F36" i="170"/>
  <c r="G36" i="170"/>
  <c r="F35" i="170"/>
  <c r="G35" i="170"/>
  <c r="F34" i="170"/>
  <c r="G34" i="170"/>
  <c r="F33" i="170"/>
  <c r="G33" i="170"/>
  <c r="F32" i="170"/>
  <c r="G32" i="170"/>
  <c r="F31" i="170"/>
  <c r="G31" i="170"/>
  <c r="F30" i="170"/>
  <c r="G30" i="170"/>
  <c r="E29" i="170"/>
  <c r="D29" i="170"/>
  <c r="C29" i="170"/>
  <c r="F28" i="170"/>
  <c r="G28" i="170"/>
  <c r="F27" i="170"/>
  <c r="G27" i="170"/>
  <c r="F26" i="170"/>
  <c r="G26" i="170"/>
  <c r="F25" i="170"/>
  <c r="G25" i="170"/>
  <c r="F24" i="170"/>
  <c r="G24" i="170"/>
  <c r="F23" i="170"/>
  <c r="F22" i="170"/>
  <c r="G23" i="170"/>
  <c r="G22" i="170"/>
  <c r="E22" i="170"/>
  <c r="D22" i="170"/>
  <c r="C22" i="170"/>
  <c r="F21" i="170"/>
  <c r="G21" i="170"/>
  <c r="F20" i="170"/>
  <c r="G20" i="170"/>
  <c r="F19" i="170"/>
  <c r="G19" i="170"/>
  <c r="F18" i="170"/>
  <c r="G18" i="170"/>
  <c r="F17" i="170"/>
  <c r="G17" i="170"/>
  <c r="F16" i="170"/>
  <c r="G16" i="170"/>
  <c r="E15" i="170"/>
  <c r="D15" i="170"/>
  <c r="C15" i="170"/>
  <c r="F14" i="170"/>
  <c r="G14" i="170"/>
  <c r="F13" i="170"/>
  <c r="G13" i="170"/>
  <c r="F12" i="170"/>
  <c r="G12" i="170"/>
  <c r="F11" i="170"/>
  <c r="G11" i="170"/>
  <c r="F10" i="170"/>
  <c r="G10" i="170"/>
  <c r="F9" i="170"/>
  <c r="G9" i="170"/>
  <c r="E8" i="170"/>
  <c r="E65" i="170"/>
  <c r="E90" i="170"/>
  <c r="D8" i="170"/>
  <c r="D65" i="170"/>
  <c r="D90" i="170"/>
  <c r="C8" i="170"/>
  <c r="C65" i="170"/>
  <c r="C90" i="170"/>
  <c r="F158" i="169"/>
  <c r="G158" i="169"/>
  <c r="G157" i="169"/>
  <c r="F157" i="169"/>
  <c r="F153" i="169"/>
  <c r="G153" i="169"/>
  <c r="G152" i="169"/>
  <c r="F152" i="169"/>
  <c r="F151" i="169"/>
  <c r="G151" i="169"/>
  <c r="G150" i="169"/>
  <c r="F150" i="169"/>
  <c r="F149" i="169"/>
  <c r="G149" i="169"/>
  <c r="G148" i="169"/>
  <c r="F148" i="169"/>
  <c r="F147" i="169"/>
  <c r="F146" i="169"/>
  <c r="E146" i="169"/>
  <c r="D146" i="169"/>
  <c r="C146" i="169"/>
  <c r="F145" i="169"/>
  <c r="G145" i="169"/>
  <c r="F144" i="169"/>
  <c r="G144" i="169"/>
  <c r="F143" i="169"/>
  <c r="G143" i="169"/>
  <c r="F142" i="169"/>
  <c r="G142" i="169"/>
  <c r="F141" i="169"/>
  <c r="G141" i="169"/>
  <c r="F140" i="169"/>
  <c r="E140" i="169"/>
  <c r="D140" i="169"/>
  <c r="C140" i="169"/>
  <c r="F139" i="169"/>
  <c r="G139" i="169"/>
  <c r="F138" i="169"/>
  <c r="G138" i="169"/>
  <c r="F137" i="169"/>
  <c r="G137" i="169"/>
  <c r="F136" i="169"/>
  <c r="G136" i="169"/>
  <c r="F135" i="169"/>
  <c r="G135" i="169"/>
  <c r="F134" i="169"/>
  <c r="G134" i="169"/>
  <c r="F133" i="169"/>
  <c r="E133" i="169"/>
  <c r="D133" i="169"/>
  <c r="C133" i="169"/>
  <c r="F132" i="169"/>
  <c r="G132" i="169"/>
  <c r="F131" i="169"/>
  <c r="G131" i="169"/>
  <c r="F130" i="169"/>
  <c r="G130" i="169"/>
  <c r="E129" i="169"/>
  <c r="D129" i="169"/>
  <c r="D154" i="169"/>
  <c r="C129" i="169"/>
  <c r="F127" i="169"/>
  <c r="G127" i="169"/>
  <c r="F126" i="169"/>
  <c r="G126" i="169"/>
  <c r="F125" i="169"/>
  <c r="G125" i="169"/>
  <c r="F124" i="169"/>
  <c r="G124" i="169"/>
  <c r="F123" i="169"/>
  <c r="G123" i="169"/>
  <c r="F122" i="169"/>
  <c r="G122" i="169"/>
  <c r="F121" i="169"/>
  <c r="G121" i="169"/>
  <c r="F120" i="169"/>
  <c r="G120" i="169"/>
  <c r="F119" i="169"/>
  <c r="G119" i="169"/>
  <c r="F118" i="169"/>
  <c r="G118" i="169"/>
  <c r="F117" i="169"/>
  <c r="G117" i="169"/>
  <c r="F116" i="169"/>
  <c r="G116" i="169"/>
  <c r="F115" i="169"/>
  <c r="F114" i="169"/>
  <c r="G115" i="169"/>
  <c r="G114" i="169"/>
  <c r="E114" i="169"/>
  <c r="D114" i="169"/>
  <c r="C114" i="169"/>
  <c r="F113" i="169"/>
  <c r="G113" i="169"/>
  <c r="G112" i="169"/>
  <c r="F112" i="169"/>
  <c r="F111" i="169"/>
  <c r="G111" i="169"/>
  <c r="G110" i="169"/>
  <c r="F110" i="169"/>
  <c r="F109" i="169"/>
  <c r="G109" i="169"/>
  <c r="G108" i="169"/>
  <c r="F108" i="169"/>
  <c r="F107" i="169"/>
  <c r="G107" i="169"/>
  <c r="G106" i="169"/>
  <c r="F106" i="169"/>
  <c r="F105" i="169"/>
  <c r="G105" i="169"/>
  <c r="G104" i="169"/>
  <c r="F104" i="169"/>
  <c r="F103" i="169"/>
  <c r="G103" i="169"/>
  <c r="G102" i="169"/>
  <c r="F102" i="169"/>
  <c r="F101" i="169"/>
  <c r="G101" i="169"/>
  <c r="G100" i="169"/>
  <c r="F100" i="169"/>
  <c r="F99" i="169"/>
  <c r="G99" i="169"/>
  <c r="G98" i="169"/>
  <c r="F98" i="169"/>
  <c r="F97" i="169"/>
  <c r="G97" i="169"/>
  <c r="G96" i="169"/>
  <c r="F96" i="169"/>
  <c r="F95" i="169"/>
  <c r="G95" i="169"/>
  <c r="G94" i="169"/>
  <c r="G93" i="169"/>
  <c r="G128" i="169"/>
  <c r="F94" i="169"/>
  <c r="F93" i="169"/>
  <c r="E93" i="169"/>
  <c r="E128" i="169"/>
  <c r="E155" i="169"/>
  <c r="D93" i="169"/>
  <c r="C93" i="169"/>
  <c r="C128" i="169"/>
  <c r="F88" i="169"/>
  <c r="G88" i="169"/>
  <c r="F87" i="169"/>
  <c r="G87" i="169"/>
  <c r="F86" i="169"/>
  <c r="G86" i="169"/>
  <c r="F85" i="169"/>
  <c r="G85" i="169"/>
  <c r="F84" i="169"/>
  <c r="F82" i="169"/>
  <c r="F83" i="169"/>
  <c r="G83" i="169"/>
  <c r="E82" i="169"/>
  <c r="D82" i="169"/>
  <c r="C82" i="169"/>
  <c r="F81" i="169"/>
  <c r="G81" i="169"/>
  <c r="G80" i="169"/>
  <c r="F80" i="169"/>
  <c r="F79" i="169"/>
  <c r="F78" i="169"/>
  <c r="E78" i="169"/>
  <c r="E89" i="169"/>
  <c r="D78" i="169"/>
  <c r="C78" i="169"/>
  <c r="F77" i="169"/>
  <c r="G77" i="169"/>
  <c r="G75" i="169"/>
  <c r="F76" i="169"/>
  <c r="G76" i="169"/>
  <c r="E75" i="169"/>
  <c r="D75" i="169"/>
  <c r="C75" i="169"/>
  <c r="G74" i="169"/>
  <c r="F74" i="169"/>
  <c r="G73" i="169"/>
  <c r="F73" i="169"/>
  <c r="G72" i="169"/>
  <c r="F72" i="169"/>
  <c r="G71" i="169"/>
  <c r="F71" i="169"/>
  <c r="G70" i="169"/>
  <c r="F70" i="169"/>
  <c r="E70" i="169"/>
  <c r="D70" i="169"/>
  <c r="C70" i="169"/>
  <c r="C89" i="169"/>
  <c r="F69" i="169"/>
  <c r="G69" i="169"/>
  <c r="F68" i="169"/>
  <c r="G68" i="169"/>
  <c r="F67" i="169"/>
  <c r="G67" i="169"/>
  <c r="G66" i="169"/>
  <c r="E66" i="169"/>
  <c r="D66" i="169"/>
  <c r="C66" i="169"/>
  <c r="F64" i="169"/>
  <c r="G64" i="169"/>
  <c r="F63" i="169"/>
  <c r="G63" i="169"/>
  <c r="F62" i="169"/>
  <c r="G62" i="169"/>
  <c r="F61" i="169"/>
  <c r="G61" i="169"/>
  <c r="F60" i="169"/>
  <c r="E60" i="169"/>
  <c r="D60" i="169"/>
  <c r="C60" i="169"/>
  <c r="G59" i="169"/>
  <c r="F59" i="169"/>
  <c r="G58" i="169"/>
  <c r="F58" i="169"/>
  <c r="G57" i="169"/>
  <c r="F57" i="169"/>
  <c r="G56" i="169"/>
  <c r="F56" i="169"/>
  <c r="G55" i="169"/>
  <c r="F55" i="169"/>
  <c r="E55" i="169"/>
  <c r="D55" i="169"/>
  <c r="C55" i="169"/>
  <c r="F54" i="169"/>
  <c r="G54" i="169"/>
  <c r="F53" i="169"/>
  <c r="G53" i="169"/>
  <c r="F52" i="169"/>
  <c r="G52" i="169"/>
  <c r="F51" i="169"/>
  <c r="G51" i="169"/>
  <c r="F50" i="169"/>
  <c r="E49" i="169"/>
  <c r="D49" i="169"/>
  <c r="C49" i="169"/>
  <c r="F48" i="169"/>
  <c r="G48" i="169"/>
  <c r="G47" i="169"/>
  <c r="F47" i="169"/>
  <c r="F46" i="169"/>
  <c r="G46" i="169"/>
  <c r="G45" i="169"/>
  <c r="F45" i="169"/>
  <c r="F44" i="169"/>
  <c r="G44" i="169"/>
  <c r="G43" i="169"/>
  <c r="F43" i="169"/>
  <c r="F42" i="169"/>
  <c r="G42" i="169"/>
  <c r="G41" i="169"/>
  <c r="F41" i="169"/>
  <c r="F40" i="169"/>
  <c r="G40" i="169"/>
  <c r="G39" i="169"/>
  <c r="F39" i="169"/>
  <c r="F38" i="169"/>
  <c r="E37" i="169"/>
  <c r="D37" i="169"/>
  <c r="C37" i="169"/>
  <c r="F36" i="169"/>
  <c r="G36" i="169"/>
  <c r="F35" i="169"/>
  <c r="G35" i="169"/>
  <c r="F34" i="169"/>
  <c r="G34" i="169"/>
  <c r="F33" i="169"/>
  <c r="G33" i="169"/>
  <c r="F32" i="169"/>
  <c r="G32" i="169"/>
  <c r="F31" i="169"/>
  <c r="G31" i="169"/>
  <c r="F30" i="169"/>
  <c r="G30" i="169"/>
  <c r="E29" i="169"/>
  <c r="D29" i="169"/>
  <c r="C29" i="169"/>
  <c r="F28" i="169"/>
  <c r="G28" i="169"/>
  <c r="F27" i="169"/>
  <c r="G27" i="169"/>
  <c r="G26" i="169"/>
  <c r="F26" i="169"/>
  <c r="F25" i="169"/>
  <c r="G25" i="169"/>
  <c r="F24" i="169"/>
  <c r="G24" i="169"/>
  <c r="G22" i="169"/>
  <c r="F23" i="169"/>
  <c r="G23" i="169"/>
  <c r="E22" i="169"/>
  <c r="D22" i="169"/>
  <c r="C22" i="169"/>
  <c r="F21" i="169"/>
  <c r="G21" i="169"/>
  <c r="F20" i="169"/>
  <c r="G20" i="169"/>
  <c r="F19" i="169"/>
  <c r="G19" i="169"/>
  <c r="F18" i="169"/>
  <c r="G18" i="169"/>
  <c r="F17" i="169"/>
  <c r="G17" i="169"/>
  <c r="F16" i="169"/>
  <c r="G16" i="169"/>
  <c r="E15" i="169"/>
  <c r="D15" i="169"/>
  <c r="C15" i="169"/>
  <c r="C65" i="169"/>
  <c r="F14" i="169"/>
  <c r="G14" i="169"/>
  <c r="G13" i="169"/>
  <c r="F13" i="169"/>
  <c r="F12" i="169"/>
  <c r="G12" i="169"/>
  <c r="F11" i="169"/>
  <c r="G11" i="169"/>
  <c r="F10" i="169"/>
  <c r="G10" i="169"/>
  <c r="G9" i="169"/>
  <c r="F9" i="169"/>
  <c r="E8" i="169"/>
  <c r="E65" i="169"/>
  <c r="D8" i="169"/>
  <c r="D65" i="169"/>
  <c r="C8" i="169"/>
  <c r="F158" i="168"/>
  <c r="G158" i="168"/>
  <c r="F157" i="168"/>
  <c r="G157" i="168"/>
  <c r="F153" i="168"/>
  <c r="G153" i="168"/>
  <c r="F152" i="168"/>
  <c r="G152" i="168"/>
  <c r="F151" i="168"/>
  <c r="G151" i="168"/>
  <c r="F150" i="168"/>
  <c r="G150" i="168"/>
  <c r="F149" i="168"/>
  <c r="G149" i="168"/>
  <c r="F148" i="168"/>
  <c r="G148" i="168"/>
  <c r="F147" i="168"/>
  <c r="G147" i="168"/>
  <c r="G146" i="168"/>
  <c r="E146" i="168"/>
  <c r="D146" i="168"/>
  <c r="C146" i="168"/>
  <c r="F145" i="168"/>
  <c r="G145" i="168"/>
  <c r="G144" i="168"/>
  <c r="F144" i="168"/>
  <c r="F143" i="168"/>
  <c r="G143" i="168"/>
  <c r="G142" i="168"/>
  <c r="F142" i="168"/>
  <c r="F141" i="168"/>
  <c r="E140" i="168"/>
  <c r="D140" i="168"/>
  <c r="C140" i="168"/>
  <c r="F139" i="168"/>
  <c r="G139" i="168"/>
  <c r="F138" i="168"/>
  <c r="G138" i="168"/>
  <c r="F137" i="168"/>
  <c r="G137" i="168"/>
  <c r="F136" i="168"/>
  <c r="G136" i="168"/>
  <c r="F135" i="168"/>
  <c r="G135" i="168"/>
  <c r="F134" i="168"/>
  <c r="F133" i="168"/>
  <c r="E133" i="168"/>
  <c r="D133" i="168"/>
  <c r="C133" i="168"/>
  <c r="C154" i="168"/>
  <c r="F132" i="168"/>
  <c r="G132" i="168"/>
  <c r="G131" i="168"/>
  <c r="F131" i="168"/>
  <c r="F130" i="168"/>
  <c r="G130" i="168"/>
  <c r="G129" i="168"/>
  <c r="F129" i="168"/>
  <c r="E129" i="168"/>
  <c r="D129" i="168"/>
  <c r="C129" i="168"/>
  <c r="F127" i="168"/>
  <c r="G127" i="168"/>
  <c r="G126" i="168"/>
  <c r="F126" i="168"/>
  <c r="F125" i="168"/>
  <c r="G125" i="168"/>
  <c r="F124" i="168"/>
  <c r="G124" i="168"/>
  <c r="F123" i="168"/>
  <c r="G123" i="168"/>
  <c r="G122" i="168"/>
  <c r="F122" i="168"/>
  <c r="F121" i="168"/>
  <c r="G121" i="168"/>
  <c r="F120" i="168"/>
  <c r="G120" i="168"/>
  <c r="F119" i="168"/>
  <c r="G119" i="168"/>
  <c r="G118" i="168"/>
  <c r="F118" i="168"/>
  <c r="F117" i="168"/>
  <c r="G117" i="168"/>
  <c r="F116" i="168"/>
  <c r="G116" i="168"/>
  <c r="F115" i="168"/>
  <c r="G115" i="168"/>
  <c r="G114" i="168"/>
  <c r="F114" i="168"/>
  <c r="E114" i="168"/>
  <c r="D114" i="168"/>
  <c r="C114" i="168"/>
  <c r="F113" i="168"/>
  <c r="G113" i="168"/>
  <c r="F112" i="168"/>
  <c r="G112" i="168"/>
  <c r="F111" i="168"/>
  <c r="G111" i="168"/>
  <c r="F110" i="168"/>
  <c r="G110" i="168"/>
  <c r="F109" i="168"/>
  <c r="G109" i="168"/>
  <c r="F108" i="168"/>
  <c r="G108" i="168"/>
  <c r="F107" i="168"/>
  <c r="G107" i="168"/>
  <c r="F106" i="168"/>
  <c r="G106" i="168"/>
  <c r="F105" i="168"/>
  <c r="G105" i="168"/>
  <c r="F104" i="168"/>
  <c r="G104" i="168"/>
  <c r="F103" i="168"/>
  <c r="G103" i="168"/>
  <c r="F102" i="168"/>
  <c r="G102" i="168"/>
  <c r="F101" i="168"/>
  <c r="G101" i="168"/>
  <c r="F100" i="168"/>
  <c r="G100" i="168"/>
  <c r="F99" i="168"/>
  <c r="G99" i="168"/>
  <c r="F98" i="168"/>
  <c r="G98" i="168"/>
  <c r="F97" i="168"/>
  <c r="G97" i="168"/>
  <c r="F96" i="168"/>
  <c r="G96" i="168"/>
  <c r="F95" i="168"/>
  <c r="G95" i="168"/>
  <c r="F94" i="168"/>
  <c r="G94" i="168"/>
  <c r="E93" i="168"/>
  <c r="E128" i="168"/>
  <c r="E155" i="168"/>
  <c r="D93" i="168"/>
  <c r="D128" i="168"/>
  <c r="C93" i="168"/>
  <c r="C128" i="168"/>
  <c r="F88" i="168"/>
  <c r="G88" i="168"/>
  <c r="G87" i="168"/>
  <c r="F87" i="168"/>
  <c r="G86" i="168"/>
  <c r="F86" i="168"/>
  <c r="G85" i="168"/>
  <c r="F85" i="168"/>
  <c r="G84" i="168"/>
  <c r="F84" i="168"/>
  <c r="G83" i="168"/>
  <c r="F83" i="168"/>
  <c r="G82" i="168"/>
  <c r="F82" i="168"/>
  <c r="E82" i="168"/>
  <c r="D82" i="168"/>
  <c r="C82" i="168"/>
  <c r="F81" i="168"/>
  <c r="G81" i="168"/>
  <c r="F80" i="168"/>
  <c r="G80" i="168"/>
  <c r="F79" i="168"/>
  <c r="G79" i="168"/>
  <c r="G78" i="168"/>
  <c r="E78" i="168"/>
  <c r="D78" i="168"/>
  <c r="C78" i="168"/>
  <c r="F77" i="168"/>
  <c r="G77" i="168"/>
  <c r="F76" i="168"/>
  <c r="G76" i="168"/>
  <c r="F75" i="168"/>
  <c r="E75" i="168"/>
  <c r="D75" i="168"/>
  <c r="C75" i="168"/>
  <c r="F74" i="168"/>
  <c r="G74" i="168"/>
  <c r="F73" i="168"/>
  <c r="G73" i="168"/>
  <c r="F72" i="168"/>
  <c r="G72" i="168"/>
  <c r="F71" i="168"/>
  <c r="G71" i="168"/>
  <c r="F70" i="168"/>
  <c r="E70" i="168"/>
  <c r="D70" i="168"/>
  <c r="C70" i="168"/>
  <c r="F69" i="168"/>
  <c r="G69" i="168"/>
  <c r="F68" i="168"/>
  <c r="G68" i="168"/>
  <c r="F67" i="168"/>
  <c r="G67" i="168"/>
  <c r="G66" i="168"/>
  <c r="F66" i="168"/>
  <c r="E66" i="168"/>
  <c r="E89" i="168"/>
  <c r="D66" i="168"/>
  <c r="D89" i="168"/>
  <c r="C66" i="168"/>
  <c r="C89" i="168"/>
  <c r="G64" i="168"/>
  <c r="F64" i="168"/>
  <c r="G63" i="168"/>
  <c r="F63" i="168"/>
  <c r="G62" i="168"/>
  <c r="F62" i="168"/>
  <c r="G61" i="168"/>
  <c r="G60" i="168"/>
  <c r="F61" i="168"/>
  <c r="F60" i="168"/>
  <c r="E60" i="168"/>
  <c r="D60" i="168"/>
  <c r="C60" i="168"/>
  <c r="F59" i="168"/>
  <c r="G59" i="168"/>
  <c r="F58" i="168"/>
  <c r="G58" i="168"/>
  <c r="F57" i="168"/>
  <c r="G57" i="168"/>
  <c r="F56" i="168"/>
  <c r="F55" i="168"/>
  <c r="G56" i="168"/>
  <c r="E55" i="168"/>
  <c r="D55" i="168"/>
  <c r="C55" i="168"/>
  <c r="F54" i="168"/>
  <c r="G54" i="168"/>
  <c r="F53" i="168"/>
  <c r="G53" i="168"/>
  <c r="F52" i="168"/>
  <c r="G52" i="168"/>
  <c r="F51" i="168"/>
  <c r="G51" i="168"/>
  <c r="F50" i="168"/>
  <c r="F49" i="168"/>
  <c r="E49" i="168"/>
  <c r="D49" i="168"/>
  <c r="C49" i="168"/>
  <c r="F48" i="168"/>
  <c r="G48" i="168"/>
  <c r="F47" i="168"/>
  <c r="G47" i="168"/>
  <c r="F46" i="168"/>
  <c r="G46" i="168"/>
  <c r="F45" i="168"/>
  <c r="G45" i="168"/>
  <c r="F44" i="168"/>
  <c r="G44" i="168"/>
  <c r="F43" i="168"/>
  <c r="G43" i="168"/>
  <c r="F42" i="168"/>
  <c r="G42" i="168"/>
  <c r="F41" i="168"/>
  <c r="G41" i="168"/>
  <c r="F40" i="168"/>
  <c r="G40" i="168"/>
  <c r="F39" i="168"/>
  <c r="G39" i="168"/>
  <c r="F38" i="168"/>
  <c r="G38" i="168"/>
  <c r="F37" i="168"/>
  <c r="E37" i="168"/>
  <c r="D37" i="168"/>
  <c r="C37" i="168"/>
  <c r="G36" i="168"/>
  <c r="F36" i="168"/>
  <c r="G35" i="168"/>
  <c r="F35" i="168"/>
  <c r="G34" i="168"/>
  <c r="F34" i="168"/>
  <c r="G33" i="168"/>
  <c r="F33" i="168"/>
  <c r="G32" i="168"/>
  <c r="F32" i="168"/>
  <c r="G31" i="168"/>
  <c r="F31" i="168"/>
  <c r="G30" i="168"/>
  <c r="G29" i="168"/>
  <c r="F30" i="168"/>
  <c r="F29" i="168"/>
  <c r="E29" i="168"/>
  <c r="D29" i="168"/>
  <c r="C29" i="168"/>
  <c r="F28" i="168"/>
  <c r="G28" i="168"/>
  <c r="F27" i="168"/>
  <c r="G27" i="168"/>
  <c r="F26" i="168"/>
  <c r="G26" i="168"/>
  <c r="F25" i="168"/>
  <c r="G25" i="168"/>
  <c r="F24" i="168"/>
  <c r="G24" i="168"/>
  <c r="F23" i="168"/>
  <c r="G23" i="168"/>
  <c r="G22" i="168"/>
  <c r="E22" i="168"/>
  <c r="D22" i="168"/>
  <c r="C22" i="168"/>
  <c r="F21" i="168"/>
  <c r="G21" i="168"/>
  <c r="F20" i="168"/>
  <c r="G20" i="168"/>
  <c r="F19" i="168"/>
  <c r="G19" i="168"/>
  <c r="F18" i="168"/>
  <c r="G18" i="168"/>
  <c r="F17" i="168"/>
  <c r="G17" i="168"/>
  <c r="F16" i="168"/>
  <c r="G16" i="168"/>
  <c r="G15" i="168"/>
  <c r="F15" i="168"/>
  <c r="E15" i="168"/>
  <c r="D15" i="168"/>
  <c r="C15" i="168"/>
  <c r="F14" i="168"/>
  <c r="G14" i="168"/>
  <c r="F13" i="168"/>
  <c r="G13" i="168"/>
  <c r="F12" i="168"/>
  <c r="G12" i="168"/>
  <c r="F11" i="168"/>
  <c r="G11" i="168"/>
  <c r="F10" i="168"/>
  <c r="G10" i="168"/>
  <c r="F9" i="168"/>
  <c r="G9" i="168"/>
  <c r="F8" i="168"/>
  <c r="E8" i="168"/>
  <c r="D8" i="168"/>
  <c r="D65" i="168"/>
  <c r="C8" i="168"/>
  <c r="G158" i="167"/>
  <c r="F158" i="167"/>
  <c r="G157" i="167"/>
  <c r="F157" i="167"/>
  <c r="G153" i="167"/>
  <c r="F153" i="167"/>
  <c r="G152" i="167"/>
  <c r="F152" i="167"/>
  <c r="G151" i="167"/>
  <c r="F151" i="167"/>
  <c r="G150" i="167"/>
  <c r="F150" i="167"/>
  <c r="G149" i="167"/>
  <c r="F149" i="167"/>
  <c r="G148" i="167"/>
  <c r="F148" i="167"/>
  <c r="G147" i="167"/>
  <c r="G146" i="167"/>
  <c r="F147" i="167"/>
  <c r="F146" i="167"/>
  <c r="E146" i="167"/>
  <c r="D146" i="167"/>
  <c r="C146" i="167"/>
  <c r="F145" i="167"/>
  <c r="G145" i="167"/>
  <c r="F144" i="167"/>
  <c r="G144" i="167"/>
  <c r="F143" i="167"/>
  <c r="G143" i="167"/>
  <c r="F142" i="167"/>
  <c r="G142" i="167"/>
  <c r="F141" i="167"/>
  <c r="F140" i="167"/>
  <c r="G141" i="167"/>
  <c r="E140" i="167"/>
  <c r="D140" i="167"/>
  <c r="C140" i="167"/>
  <c r="F139" i="167"/>
  <c r="G139" i="167"/>
  <c r="F138" i="167"/>
  <c r="G138" i="167"/>
  <c r="F137" i="167"/>
  <c r="G137" i="167"/>
  <c r="F136" i="167"/>
  <c r="G136" i="167"/>
  <c r="F135" i="167"/>
  <c r="G135" i="167"/>
  <c r="F134" i="167"/>
  <c r="G134" i="167"/>
  <c r="F133" i="167"/>
  <c r="E133" i="167"/>
  <c r="D133" i="167"/>
  <c r="C133" i="167"/>
  <c r="F132" i="167"/>
  <c r="G132" i="167"/>
  <c r="F131" i="167"/>
  <c r="G131" i="167"/>
  <c r="F130" i="167"/>
  <c r="G130" i="167"/>
  <c r="E129" i="167"/>
  <c r="D129" i="167"/>
  <c r="C129" i="167"/>
  <c r="F127" i="167"/>
  <c r="G127" i="167"/>
  <c r="F126" i="167"/>
  <c r="G126" i="167"/>
  <c r="F125" i="167"/>
  <c r="G125" i="167"/>
  <c r="F124" i="167"/>
  <c r="G124" i="167"/>
  <c r="F123" i="167"/>
  <c r="G123" i="167"/>
  <c r="F122" i="167"/>
  <c r="G122" i="167"/>
  <c r="F121" i="167"/>
  <c r="G121" i="167"/>
  <c r="F120" i="167"/>
  <c r="G120" i="167"/>
  <c r="F119" i="167"/>
  <c r="G119" i="167"/>
  <c r="F118" i="167"/>
  <c r="G118" i="167"/>
  <c r="F117" i="167"/>
  <c r="G117" i="167"/>
  <c r="F116" i="167"/>
  <c r="G116" i="167"/>
  <c r="F115" i="167"/>
  <c r="G115" i="167"/>
  <c r="G114" i="167"/>
  <c r="F114" i="167"/>
  <c r="E114" i="167"/>
  <c r="D114" i="167"/>
  <c r="C114" i="167"/>
  <c r="G113" i="167"/>
  <c r="F113" i="167"/>
  <c r="G112" i="167"/>
  <c r="F112" i="167"/>
  <c r="G111" i="167"/>
  <c r="F111" i="167"/>
  <c r="G110" i="167"/>
  <c r="F110" i="167"/>
  <c r="G109" i="167"/>
  <c r="F109" i="167"/>
  <c r="G108" i="167"/>
  <c r="F108" i="167"/>
  <c r="G107" i="167"/>
  <c r="F107" i="167"/>
  <c r="G106" i="167"/>
  <c r="F106" i="167"/>
  <c r="G105" i="167"/>
  <c r="F105" i="167"/>
  <c r="G104" i="167"/>
  <c r="F104" i="167"/>
  <c r="G103" i="167"/>
  <c r="F103" i="167"/>
  <c r="G102" i="167"/>
  <c r="F102" i="167"/>
  <c r="G101" i="167"/>
  <c r="F101" i="167"/>
  <c r="G100" i="167"/>
  <c r="F100" i="167"/>
  <c r="G99" i="167"/>
  <c r="F99" i="167"/>
  <c r="G98" i="167"/>
  <c r="F98" i="167"/>
  <c r="G97" i="167"/>
  <c r="F97" i="167"/>
  <c r="G96" i="167"/>
  <c r="F96" i="167"/>
  <c r="G95" i="167"/>
  <c r="F95" i="167"/>
  <c r="G94" i="167"/>
  <c r="F94" i="167"/>
  <c r="G93" i="167"/>
  <c r="F93" i="167"/>
  <c r="E93" i="167"/>
  <c r="E128" i="167"/>
  <c r="E155" i="167"/>
  <c r="D93" i="167"/>
  <c r="C93" i="167"/>
  <c r="C128" i="167"/>
  <c r="F88" i="167"/>
  <c r="G88" i="167"/>
  <c r="F87" i="167"/>
  <c r="G87" i="167"/>
  <c r="F86" i="167"/>
  <c r="G86" i="167"/>
  <c r="F85" i="167"/>
  <c r="G85" i="167"/>
  <c r="F84" i="167"/>
  <c r="G84" i="167"/>
  <c r="F83" i="167"/>
  <c r="F82" i="167"/>
  <c r="G83" i="167"/>
  <c r="E82" i="167"/>
  <c r="D82" i="167"/>
  <c r="C82" i="167"/>
  <c r="F81" i="167"/>
  <c r="G81" i="167"/>
  <c r="F80" i="167"/>
  <c r="G80" i="167"/>
  <c r="F79" i="167"/>
  <c r="G79" i="167"/>
  <c r="E78" i="167"/>
  <c r="D78" i="167"/>
  <c r="C78" i="167"/>
  <c r="F77" i="167"/>
  <c r="G77" i="167"/>
  <c r="F76" i="167"/>
  <c r="G76" i="167"/>
  <c r="E75" i="167"/>
  <c r="D75" i="167"/>
  <c r="C75" i="167"/>
  <c r="F74" i="167"/>
  <c r="G74" i="167"/>
  <c r="F73" i="167"/>
  <c r="G73" i="167"/>
  <c r="F72" i="167"/>
  <c r="G72" i="167"/>
  <c r="F71" i="167"/>
  <c r="G71" i="167"/>
  <c r="E70" i="167"/>
  <c r="D70" i="167"/>
  <c r="C70" i="167"/>
  <c r="C89" i="167"/>
  <c r="F69" i="167"/>
  <c r="G69" i="167"/>
  <c r="F68" i="167"/>
  <c r="G68" i="167"/>
  <c r="F67" i="167"/>
  <c r="G67" i="167"/>
  <c r="G66" i="167"/>
  <c r="E66" i="167"/>
  <c r="E89" i="167"/>
  <c r="D66" i="167"/>
  <c r="C66" i="167"/>
  <c r="F64" i="167"/>
  <c r="G64" i="167"/>
  <c r="F63" i="167"/>
  <c r="G63" i="167"/>
  <c r="F62" i="167"/>
  <c r="G62" i="167"/>
  <c r="F61" i="167"/>
  <c r="F60" i="167"/>
  <c r="G61" i="167"/>
  <c r="E60" i="167"/>
  <c r="D60" i="167"/>
  <c r="C60" i="167"/>
  <c r="F59" i="167"/>
  <c r="G59" i="167"/>
  <c r="F58" i="167"/>
  <c r="G58" i="167"/>
  <c r="F57" i="167"/>
  <c r="G57" i="167"/>
  <c r="F56" i="167"/>
  <c r="G56" i="167"/>
  <c r="E55" i="167"/>
  <c r="D55" i="167"/>
  <c r="C55" i="167"/>
  <c r="F54" i="167"/>
  <c r="G54" i="167"/>
  <c r="F53" i="167"/>
  <c r="G53" i="167"/>
  <c r="F52" i="167"/>
  <c r="G52" i="167"/>
  <c r="F51" i="167"/>
  <c r="G51" i="167"/>
  <c r="F50" i="167"/>
  <c r="G50" i="167"/>
  <c r="F49" i="167"/>
  <c r="E49" i="167"/>
  <c r="D49" i="167"/>
  <c r="C49" i="167"/>
  <c r="G48" i="167"/>
  <c r="F48" i="167"/>
  <c r="G47" i="167"/>
  <c r="F47" i="167"/>
  <c r="G46" i="167"/>
  <c r="F46" i="167"/>
  <c r="G45" i="167"/>
  <c r="F45" i="167"/>
  <c r="G44" i="167"/>
  <c r="F44" i="167"/>
  <c r="G43" i="167"/>
  <c r="F43" i="167"/>
  <c r="G42" i="167"/>
  <c r="F42" i="167"/>
  <c r="G41" i="167"/>
  <c r="F41" i="167"/>
  <c r="G40" i="167"/>
  <c r="F40" i="167"/>
  <c r="G39" i="167"/>
  <c r="F39" i="167"/>
  <c r="G38" i="167"/>
  <c r="G37" i="167"/>
  <c r="F38" i="167"/>
  <c r="F37" i="167"/>
  <c r="E37" i="167"/>
  <c r="D37" i="167"/>
  <c r="C37" i="167"/>
  <c r="F36" i="167"/>
  <c r="G36" i="167"/>
  <c r="F35" i="167"/>
  <c r="G35" i="167"/>
  <c r="F34" i="167"/>
  <c r="G34" i="167"/>
  <c r="F33" i="167"/>
  <c r="G33" i="167"/>
  <c r="F32" i="167"/>
  <c r="G32" i="167"/>
  <c r="F31" i="167"/>
  <c r="G31" i="167"/>
  <c r="F30" i="167"/>
  <c r="G30" i="167"/>
  <c r="F29" i="167"/>
  <c r="E29" i="167"/>
  <c r="D29" i="167"/>
  <c r="C29" i="167"/>
  <c r="F28" i="167"/>
  <c r="G28" i="167"/>
  <c r="F27" i="167"/>
  <c r="G27" i="167"/>
  <c r="F26" i="167"/>
  <c r="G26" i="167"/>
  <c r="F25" i="167"/>
  <c r="G25" i="167"/>
  <c r="F24" i="167"/>
  <c r="G24" i="167"/>
  <c r="F23" i="167"/>
  <c r="G23" i="167"/>
  <c r="E22" i="167"/>
  <c r="E65" i="167"/>
  <c r="D22" i="167"/>
  <c r="C22" i="167"/>
  <c r="F21" i="167"/>
  <c r="G21" i="167"/>
  <c r="F20" i="167"/>
  <c r="G20" i="167"/>
  <c r="F19" i="167"/>
  <c r="G19" i="167"/>
  <c r="F18" i="167"/>
  <c r="G18" i="167"/>
  <c r="F17" i="167"/>
  <c r="G17" i="167"/>
  <c r="F16" i="167"/>
  <c r="G16" i="167"/>
  <c r="E15" i="167"/>
  <c r="D15" i="167"/>
  <c r="C15" i="167"/>
  <c r="F14" i="167"/>
  <c r="G14" i="167"/>
  <c r="F13" i="167"/>
  <c r="G13" i="167"/>
  <c r="F12" i="167"/>
  <c r="G12" i="167"/>
  <c r="F11" i="167"/>
  <c r="G11" i="167"/>
  <c r="F10" i="167"/>
  <c r="G10" i="167"/>
  <c r="F9" i="167"/>
  <c r="G9" i="167"/>
  <c r="F8" i="167"/>
  <c r="E8" i="167"/>
  <c r="D8" i="167"/>
  <c r="D65" i="167"/>
  <c r="C8" i="167"/>
  <c r="F158" i="166"/>
  <c r="G158" i="166"/>
  <c r="F157" i="166"/>
  <c r="G157" i="166"/>
  <c r="F153" i="166"/>
  <c r="G153" i="166"/>
  <c r="F152" i="166"/>
  <c r="G152" i="166"/>
  <c r="F151" i="166"/>
  <c r="G151" i="166"/>
  <c r="F150" i="166"/>
  <c r="G150" i="166"/>
  <c r="F149" i="166"/>
  <c r="G149" i="166"/>
  <c r="F148" i="166"/>
  <c r="G148" i="166"/>
  <c r="F147" i="166"/>
  <c r="E146" i="166"/>
  <c r="D146" i="166"/>
  <c r="C146" i="166"/>
  <c r="F145" i="166"/>
  <c r="G145" i="166"/>
  <c r="G144" i="166"/>
  <c r="F144" i="166"/>
  <c r="G143" i="166"/>
  <c r="F143" i="166"/>
  <c r="G142" i="166"/>
  <c r="F142" i="166"/>
  <c r="G141" i="166"/>
  <c r="F141" i="166"/>
  <c r="F140" i="166"/>
  <c r="G140" i="166"/>
  <c r="E140" i="166"/>
  <c r="D140" i="166"/>
  <c r="C140" i="166"/>
  <c r="F139" i="166"/>
  <c r="G139" i="166"/>
  <c r="F138" i="166"/>
  <c r="G138" i="166"/>
  <c r="F137" i="166"/>
  <c r="G137" i="166"/>
  <c r="F136" i="166"/>
  <c r="G136" i="166"/>
  <c r="F135" i="166"/>
  <c r="G135" i="166"/>
  <c r="F134" i="166"/>
  <c r="F133" i="166"/>
  <c r="G134" i="166"/>
  <c r="E133" i="166"/>
  <c r="D133" i="166"/>
  <c r="C133" i="166"/>
  <c r="F132" i="166"/>
  <c r="G132" i="166"/>
  <c r="F131" i="166"/>
  <c r="G131" i="166"/>
  <c r="F130" i="166"/>
  <c r="G130" i="166"/>
  <c r="F129" i="166"/>
  <c r="E129" i="166"/>
  <c r="D129" i="166"/>
  <c r="C129" i="166"/>
  <c r="C154" i="166"/>
  <c r="F127" i="166"/>
  <c r="G127" i="166"/>
  <c r="F126" i="166"/>
  <c r="G126" i="166"/>
  <c r="F125" i="166"/>
  <c r="G125" i="166"/>
  <c r="F124" i="166"/>
  <c r="G124" i="166"/>
  <c r="F123" i="166"/>
  <c r="G123" i="166"/>
  <c r="F122" i="166"/>
  <c r="G122" i="166"/>
  <c r="F121" i="166"/>
  <c r="G121" i="166"/>
  <c r="F120" i="166"/>
  <c r="G120" i="166"/>
  <c r="F119" i="166"/>
  <c r="G119" i="166"/>
  <c r="F118" i="166"/>
  <c r="G118" i="166"/>
  <c r="F117" i="166"/>
  <c r="G117" i="166"/>
  <c r="F116" i="166"/>
  <c r="G116" i="166"/>
  <c r="F115" i="166"/>
  <c r="G115" i="166"/>
  <c r="G114" i="166"/>
  <c r="F114" i="166"/>
  <c r="E114" i="166"/>
  <c r="D114" i="166"/>
  <c r="C114" i="166"/>
  <c r="F113" i="166"/>
  <c r="G113" i="166"/>
  <c r="F112" i="166"/>
  <c r="G112" i="166"/>
  <c r="F111" i="166"/>
  <c r="G111" i="166"/>
  <c r="F110" i="166"/>
  <c r="G110" i="166"/>
  <c r="F109" i="166"/>
  <c r="G109" i="166"/>
  <c r="F108" i="166"/>
  <c r="G108" i="166"/>
  <c r="F107" i="166"/>
  <c r="G107" i="166"/>
  <c r="F106" i="166"/>
  <c r="G106" i="166"/>
  <c r="F105" i="166"/>
  <c r="G105" i="166"/>
  <c r="F104" i="166"/>
  <c r="G104" i="166"/>
  <c r="F103" i="166"/>
  <c r="G103" i="166"/>
  <c r="F102" i="166"/>
  <c r="G102" i="166"/>
  <c r="F101" i="166"/>
  <c r="G101" i="166"/>
  <c r="F100" i="166"/>
  <c r="G100" i="166"/>
  <c r="F99" i="166"/>
  <c r="G99" i="166"/>
  <c r="F98" i="166"/>
  <c r="G98" i="166"/>
  <c r="F97" i="166"/>
  <c r="G97" i="166"/>
  <c r="F96" i="166"/>
  <c r="G96" i="166"/>
  <c r="F95" i="166"/>
  <c r="G95" i="166"/>
  <c r="F94" i="166"/>
  <c r="G94" i="166"/>
  <c r="F93" i="166"/>
  <c r="F128" i="166"/>
  <c r="F155" i="166"/>
  <c r="E93" i="166"/>
  <c r="E128" i="166"/>
  <c r="E155" i="166"/>
  <c r="D93" i="166"/>
  <c r="D128" i="166"/>
  <c r="C93" i="166"/>
  <c r="C128" i="166"/>
  <c r="G88" i="166"/>
  <c r="F88" i="166"/>
  <c r="G87" i="166"/>
  <c r="F87" i="166"/>
  <c r="G86" i="166"/>
  <c r="F86" i="166"/>
  <c r="G85" i="166"/>
  <c r="F85" i="166"/>
  <c r="G84" i="166"/>
  <c r="F84" i="166"/>
  <c r="G83" i="166"/>
  <c r="G82" i="166"/>
  <c r="F83" i="166"/>
  <c r="F82" i="166"/>
  <c r="E82" i="166"/>
  <c r="D82" i="166"/>
  <c r="C82" i="166"/>
  <c r="F81" i="166"/>
  <c r="G81" i="166"/>
  <c r="F80" i="166"/>
  <c r="G80" i="166"/>
  <c r="F79" i="166"/>
  <c r="F78" i="166"/>
  <c r="G79" i="166"/>
  <c r="E78" i="166"/>
  <c r="D78" i="166"/>
  <c r="C78" i="166"/>
  <c r="F77" i="166"/>
  <c r="G77" i="166"/>
  <c r="F76" i="166"/>
  <c r="F75" i="166"/>
  <c r="E75" i="166"/>
  <c r="D75" i="166"/>
  <c r="C75" i="166"/>
  <c r="F74" i="166"/>
  <c r="G74" i="166"/>
  <c r="F73" i="166"/>
  <c r="G73" i="166"/>
  <c r="F72" i="166"/>
  <c r="G72" i="166"/>
  <c r="F71" i="166"/>
  <c r="F70" i="166"/>
  <c r="E70" i="166"/>
  <c r="D70" i="166"/>
  <c r="C70" i="166"/>
  <c r="F69" i="166"/>
  <c r="G69" i="166"/>
  <c r="F68" i="166"/>
  <c r="G68" i="166"/>
  <c r="F67" i="166"/>
  <c r="F66" i="166"/>
  <c r="F89" i="166"/>
  <c r="E66" i="166"/>
  <c r="E89" i="166"/>
  <c r="D66" i="166"/>
  <c r="D89" i="166"/>
  <c r="C66" i="166"/>
  <c r="C89" i="166"/>
  <c r="G64" i="166"/>
  <c r="F64" i="166"/>
  <c r="G63" i="166"/>
  <c r="F63" i="166"/>
  <c r="G62" i="166"/>
  <c r="F62" i="166"/>
  <c r="G61" i="166"/>
  <c r="F61" i="166"/>
  <c r="G60" i="166"/>
  <c r="F60" i="166"/>
  <c r="E60" i="166"/>
  <c r="D60" i="166"/>
  <c r="C60" i="166"/>
  <c r="F59" i="166"/>
  <c r="G59" i="166"/>
  <c r="F58" i="166"/>
  <c r="G58" i="166"/>
  <c r="F57" i="166"/>
  <c r="G57" i="166"/>
  <c r="F56" i="166"/>
  <c r="G56" i="166"/>
  <c r="G55" i="166"/>
  <c r="F55" i="166"/>
  <c r="E55" i="166"/>
  <c r="D55" i="166"/>
  <c r="C55" i="166"/>
  <c r="G54" i="166"/>
  <c r="F54" i="166"/>
  <c r="G53" i="166"/>
  <c r="F53" i="166"/>
  <c r="G52" i="166"/>
  <c r="F52" i="166"/>
  <c r="G51" i="166"/>
  <c r="F51" i="166"/>
  <c r="G50" i="166"/>
  <c r="F50" i="166"/>
  <c r="G49" i="166"/>
  <c r="F49" i="166"/>
  <c r="E49" i="166"/>
  <c r="D49" i="166"/>
  <c r="C49" i="166"/>
  <c r="F48" i="166"/>
  <c r="G48" i="166"/>
  <c r="F47" i="166"/>
  <c r="G47" i="166"/>
  <c r="F46" i="166"/>
  <c r="G46" i="166"/>
  <c r="F45" i="166"/>
  <c r="G45" i="166"/>
  <c r="F44" i="166"/>
  <c r="G44" i="166"/>
  <c r="F43" i="166"/>
  <c r="G43" i="166"/>
  <c r="F42" i="166"/>
  <c r="G42" i="166"/>
  <c r="F41" i="166"/>
  <c r="G41" i="166"/>
  <c r="F40" i="166"/>
  <c r="G40" i="166"/>
  <c r="F39" i="166"/>
  <c r="G39" i="166"/>
  <c r="F38" i="166"/>
  <c r="G38" i="166"/>
  <c r="G37" i="166"/>
  <c r="F37" i="166"/>
  <c r="E37" i="166"/>
  <c r="D37" i="166"/>
  <c r="C37" i="166"/>
  <c r="G36" i="166"/>
  <c r="F36" i="166"/>
  <c r="G35" i="166"/>
  <c r="F35" i="166"/>
  <c r="G34" i="166"/>
  <c r="F34" i="166"/>
  <c r="G33" i="166"/>
  <c r="F33" i="166"/>
  <c r="G32" i="166"/>
  <c r="F32" i="166"/>
  <c r="G31" i="166"/>
  <c r="F31" i="166"/>
  <c r="G30" i="166"/>
  <c r="G29" i="166"/>
  <c r="F30" i="166"/>
  <c r="F29" i="166"/>
  <c r="E29" i="166"/>
  <c r="D29" i="166"/>
  <c r="C29" i="166"/>
  <c r="F28" i="166"/>
  <c r="G28" i="166"/>
  <c r="F27" i="166"/>
  <c r="G27" i="166"/>
  <c r="F26" i="166"/>
  <c r="G26" i="166"/>
  <c r="F25" i="166"/>
  <c r="G25" i="166"/>
  <c r="F24" i="166"/>
  <c r="G24" i="166"/>
  <c r="F23" i="166"/>
  <c r="F22" i="166"/>
  <c r="G23" i="166"/>
  <c r="E22" i="166"/>
  <c r="D22" i="166"/>
  <c r="C22" i="166"/>
  <c r="F21" i="166"/>
  <c r="G21" i="166"/>
  <c r="F20" i="166"/>
  <c r="G20" i="166"/>
  <c r="F19" i="166"/>
  <c r="G19" i="166"/>
  <c r="F18" i="166"/>
  <c r="G18" i="166"/>
  <c r="F17" i="166"/>
  <c r="G17" i="166"/>
  <c r="F16" i="166"/>
  <c r="G16" i="166"/>
  <c r="G15" i="166"/>
  <c r="F15" i="166"/>
  <c r="E15" i="166"/>
  <c r="D15" i="166"/>
  <c r="C15" i="166"/>
  <c r="F14" i="166"/>
  <c r="G14" i="166"/>
  <c r="F13" i="166"/>
  <c r="G13" i="166"/>
  <c r="F12" i="166"/>
  <c r="G12" i="166"/>
  <c r="F11" i="166"/>
  <c r="G11" i="166"/>
  <c r="F10" i="166"/>
  <c r="G10" i="166"/>
  <c r="F9" i="166"/>
  <c r="F8" i="166"/>
  <c r="F65" i="166"/>
  <c r="F90" i="166"/>
  <c r="E8" i="166"/>
  <c r="E65" i="166"/>
  <c r="E90" i="166"/>
  <c r="D8" i="166"/>
  <c r="D65" i="166"/>
  <c r="C8" i="166"/>
  <c r="C65" i="166"/>
  <c r="C90" i="166"/>
  <c r="F158" i="165"/>
  <c r="G158" i="165"/>
  <c r="F157" i="165"/>
  <c r="G157" i="165"/>
  <c r="F153" i="165"/>
  <c r="G153" i="165"/>
  <c r="F152" i="165"/>
  <c r="G152" i="165"/>
  <c r="F151" i="165"/>
  <c r="G151" i="165"/>
  <c r="G150" i="165"/>
  <c r="F150" i="165"/>
  <c r="G149" i="165"/>
  <c r="F149" i="165"/>
  <c r="G148" i="165"/>
  <c r="F148" i="165"/>
  <c r="G147" i="165"/>
  <c r="G146" i="165"/>
  <c r="F147" i="165"/>
  <c r="F146" i="165"/>
  <c r="E146" i="165"/>
  <c r="D146" i="165"/>
  <c r="C146" i="165"/>
  <c r="F145" i="165"/>
  <c r="G145" i="165"/>
  <c r="F144" i="165"/>
  <c r="G144" i="165"/>
  <c r="F143" i="165"/>
  <c r="G143" i="165"/>
  <c r="F142" i="165"/>
  <c r="G142" i="165"/>
  <c r="F141" i="165"/>
  <c r="G141" i="165"/>
  <c r="E140" i="165"/>
  <c r="D140" i="165"/>
  <c r="C140" i="165"/>
  <c r="F139" i="165"/>
  <c r="G139" i="165"/>
  <c r="F138" i="165"/>
  <c r="G138" i="165"/>
  <c r="G137" i="165"/>
  <c r="F137" i="165"/>
  <c r="G136" i="165"/>
  <c r="F136" i="165"/>
  <c r="G135" i="165"/>
  <c r="F135" i="165"/>
  <c r="F134" i="165"/>
  <c r="G134" i="165"/>
  <c r="G133" i="165"/>
  <c r="E133" i="165"/>
  <c r="D133" i="165"/>
  <c r="C133" i="165"/>
  <c r="F132" i="165"/>
  <c r="G132" i="165"/>
  <c r="F131" i="165"/>
  <c r="G131" i="165"/>
  <c r="F130" i="165"/>
  <c r="G130" i="165"/>
  <c r="F129" i="165"/>
  <c r="E129" i="165"/>
  <c r="D129" i="165"/>
  <c r="D154" i="165"/>
  <c r="C129" i="165"/>
  <c r="C154" i="165"/>
  <c r="F127" i="165"/>
  <c r="G127" i="165"/>
  <c r="F126" i="165"/>
  <c r="G126" i="165"/>
  <c r="F125" i="165"/>
  <c r="G125" i="165"/>
  <c r="F124" i="165"/>
  <c r="G124" i="165"/>
  <c r="F123" i="165"/>
  <c r="G123" i="165"/>
  <c r="F122" i="165"/>
  <c r="G122" i="165"/>
  <c r="F121" i="165"/>
  <c r="G121" i="165"/>
  <c r="F120" i="165"/>
  <c r="G120" i="165"/>
  <c r="F119" i="165"/>
  <c r="G119" i="165"/>
  <c r="G118" i="165"/>
  <c r="F118" i="165"/>
  <c r="G117" i="165"/>
  <c r="F117" i="165"/>
  <c r="G116" i="165"/>
  <c r="F116" i="165"/>
  <c r="G115" i="165"/>
  <c r="G114" i="165"/>
  <c r="F115" i="165"/>
  <c r="F114" i="165"/>
  <c r="E114" i="165"/>
  <c r="D114" i="165"/>
  <c r="C114" i="165"/>
  <c r="F113" i="165"/>
  <c r="G113" i="165"/>
  <c r="F112" i="165"/>
  <c r="G112" i="165"/>
  <c r="G111" i="165"/>
  <c r="F111" i="165"/>
  <c r="G110" i="165"/>
  <c r="F110" i="165"/>
  <c r="G109" i="165"/>
  <c r="F109" i="165"/>
  <c r="G108" i="165"/>
  <c r="F108" i="165"/>
  <c r="G107" i="165"/>
  <c r="F107" i="165"/>
  <c r="G106" i="165"/>
  <c r="F106" i="165"/>
  <c r="G105" i="165"/>
  <c r="F105" i="165"/>
  <c r="G104" i="165"/>
  <c r="F104" i="165"/>
  <c r="G103" i="165"/>
  <c r="F103" i="165"/>
  <c r="G102" i="165"/>
  <c r="F102" i="165"/>
  <c r="G101" i="165"/>
  <c r="F101" i="165"/>
  <c r="G100" i="165"/>
  <c r="F100" i="165"/>
  <c r="G99" i="165"/>
  <c r="F99" i="165"/>
  <c r="G98" i="165"/>
  <c r="F98" i="165"/>
  <c r="G97" i="165"/>
  <c r="F97" i="165"/>
  <c r="G96" i="165"/>
  <c r="F96" i="165"/>
  <c r="G95" i="165"/>
  <c r="F95" i="165"/>
  <c r="G94" i="165"/>
  <c r="G93" i="165"/>
  <c r="G128" i="165"/>
  <c r="F94" i="165"/>
  <c r="F93" i="165"/>
  <c r="F128" i="165"/>
  <c r="F155" i="165"/>
  <c r="E93" i="165"/>
  <c r="E128" i="165"/>
  <c r="E155" i="165"/>
  <c r="D93" i="165"/>
  <c r="D128" i="165"/>
  <c r="D155" i="165"/>
  <c r="C93" i="165"/>
  <c r="C128" i="165"/>
  <c r="C155" i="165"/>
  <c r="F88" i="165"/>
  <c r="G88" i="165"/>
  <c r="F87" i="165"/>
  <c r="G87" i="165"/>
  <c r="F86" i="165"/>
  <c r="G86" i="165"/>
  <c r="F85" i="165"/>
  <c r="G85" i="165"/>
  <c r="F84" i="165"/>
  <c r="G84" i="165"/>
  <c r="F83" i="165"/>
  <c r="F82" i="165"/>
  <c r="E82" i="165"/>
  <c r="D82" i="165"/>
  <c r="C82" i="165"/>
  <c r="F81" i="165"/>
  <c r="G81" i="165"/>
  <c r="F80" i="165"/>
  <c r="G80" i="165"/>
  <c r="F79" i="165"/>
  <c r="F78" i="165"/>
  <c r="G79" i="165"/>
  <c r="E78" i="165"/>
  <c r="D78" i="165"/>
  <c r="C78" i="165"/>
  <c r="F77" i="165"/>
  <c r="G77" i="165"/>
  <c r="F76" i="165"/>
  <c r="G76" i="165"/>
  <c r="G75" i="165"/>
  <c r="F75" i="165"/>
  <c r="E75" i="165"/>
  <c r="D75" i="165"/>
  <c r="C75" i="165"/>
  <c r="F74" i="165"/>
  <c r="G74" i="165"/>
  <c r="F73" i="165"/>
  <c r="G73" i="165"/>
  <c r="F72" i="165"/>
  <c r="G72" i="165"/>
  <c r="F71" i="165"/>
  <c r="F70" i="165"/>
  <c r="E70" i="165"/>
  <c r="D70" i="165"/>
  <c r="C70" i="165"/>
  <c r="F69" i="165"/>
  <c r="G69" i="165"/>
  <c r="F68" i="165"/>
  <c r="G68" i="165"/>
  <c r="F67" i="165"/>
  <c r="G67" i="165"/>
  <c r="G66" i="165"/>
  <c r="F66" i="165"/>
  <c r="E66" i="165"/>
  <c r="E89" i="165"/>
  <c r="D66" i="165"/>
  <c r="D89" i="165"/>
  <c r="C66" i="165"/>
  <c r="C89" i="165"/>
  <c r="F64" i="165"/>
  <c r="G64" i="165"/>
  <c r="F63" i="165"/>
  <c r="G63" i="165"/>
  <c r="F62" i="165"/>
  <c r="G62" i="165"/>
  <c r="G61" i="165"/>
  <c r="F61" i="165"/>
  <c r="F60" i="165"/>
  <c r="E60" i="165"/>
  <c r="D60" i="165"/>
  <c r="C60" i="165"/>
  <c r="F59" i="165"/>
  <c r="G59" i="165"/>
  <c r="F58" i="165"/>
  <c r="G58" i="165"/>
  <c r="F57" i="165"/>
  <c r="G57" i="165"/>
  <c r="F56" i="165"/>
  <c r="F55" i="165"/>
  <c r="E55" i="165"/>
  <c r="D55" i="165"/>
  <c r="C55" i="165"/>
  <c r="F54" i="165"/>
  <c r="G54" i="165"/>
  <c r="F53" i="165"/>
  <c r="G53" i="165"/>
  <c r="F52" i="165"/>
  <c r="G52" i="165"/>
  <c r="G51" i="165"/>
  <c r="F51" i="165"/>
  <c r="G50" i="165"/>
  <c r="G49" i="165"/>
  <c r="F50" i="165"/>
  <c r="F49" i="165"/>
  <c r="E49" i="165"/>
  <c r="D49" i="165"/>
  <c r="C49" i="165"/>
  <c r="F48" i="165"/>
  <c r="G48" i="165"/>
  <c r="F47" i="165"/>
  <c r="G47" i="165"/>
  <c r="F46" i="165"/>
  <c r="G46" i="165"/>
  <c r="F45" i="165"/>
  <c r="G45" i="165"/>
  <c r="G44" i="165"/>
  <c r="F44" i="165"/>
  <c r="G43" i="165"/>
  <c r="F43" i="165"/>
  <c r="G42" i="165"/>
  <c r="F42" i="165"/>
  <c r="F41" i="165"/>
  <c r="G41" i="165"/>
  <c r="F40" i="165"/>
  <c r="G40" i="165"/>
  <c r="F39" i="165"/>
  <c r="G39" i="165"/>
  <c r="F38" i="165"/>
  <c r="G38" i="165"/>
  <c r="E37" i="165"/>
  <c r="D37" i="165"/>
  <c r="C37" i="165"/>
  <c r="F36" i="165"/>
  <c r="G36" i="165"/>
  <c r="F35" i="165"/>
  <c r="G35" i="165"/>
  <c r="F34" i="165"/>
  <c r="G34" i="165"/>
  <c r="G33" i="165"/>
  <c r="F33" i="165"/>
  <c r="G32" i="165"/>
  <c r="F32" i="165"/>
  <c r="G31" i="165"/>
  <c r="F31" i="165"/>
  <c r="G30" i="165"/>
  <c r="G29" i="165"/>
  <c r="F30" i="165"/>
  <c r="F29" i="165"/>
  <c r="E29" i="165"/>
  <c r="D29" i="165"/>
  <c r="C29" i="165"/>
  <c r="F28" i="165"/>
  <c r="G28" i="165"/>
  <c r="F27" i="165"/>
  <c r="G27" i="165"/>
  <c r="F26" i="165"/>
  <c r="G26" i="165"/>
  <c r="F25" i="165"/>
  <c r="G25" i="165"/>
  <c r="F24" i="165"/>
  <c r="G24" i="165"/>
  <c r="F23" i="165"/>
  <c r="G23" i="165"/>
  <c r="G22" i="165"/>
  <c r="E22" i="165"/>
  <c r="D22" i="165"/>
  <c r="C22" i="165"/>
  <c r="F21" i="165"/>
  <c r="G21" i="165"/>
  <c r="F20" i="165"/>
  <c r="G20" i="165"/>
  <c r="F19" i="165"/>
  <c r="G19" i="165"/>
  <c r="F18" i="165"/>
  <c r="G18" i="165"/>
  <c r="G17" i="165"/>
  <c r="F17" i="165"/>
  <c r="G16" i="165"/>
  <c r="G15" i="165"/>
  <c r="F16" i="165"/>
  <c r="F15" i="165"/>
  <c r="E15" i="165"/>
  <c r="D15" i="165"/>
  <c r="C15" i="165"/>
  <c r="F14" i="165"/>
  <c r="G14" i="165"/>
  <c r="F13" i="165"/>
  <c r="G13" i="165"/>
  <c r="F12" i="165"/>
  <c r="G12" i="165"/>
  <c r="F11" i="165"/>
  <c r="G11" i="165"/>
  <c r="F10" i="165"/>
  <c r="G10" i="165"/>
  <c r="F9" i="165"/>
  <c r="F8" i="165"/>
  <c r="E8" i="165"/>
  <c r="E65" i="165"/>
  <c r="E90" i="165"/>
  <c r="D8" i="165"/>
  <c r="D65" i="165"/>
  <c r="D90" i="165"/>
  <c r="C8" i="165"/>
  <c r="C65" i="165"/>
  <c r="C90" i="165"/>
  <c r="F158" i="164"/>
  <c r="G158" i="164"/>
  <c r="F157" i="164"/>
  <c r="G157" i="164"/>
  <c r="F153" i="164"/>
  <c r="G153" i="164"/>
  <c r="F152" i="164"/>
  <c r="G152" i="164"/>
  <c r="F151" i="164"/>
  <c r="G151" i="164"/>
  <c r="F150" i="164"/>
  <c r="G150" i="164"/>
  <c r="F149" i="164"/>
  <c r="G149" i="164"/>
  <c r="F148" i="164"/>
  <c r="G148" i="164"/>
  <c r="F147" i="164"/>
  <c r="G147" i="164"/>
  <c r="G146" i="164"/>
  <c r="F146" i="164"/>
  <c r="E146" i="164"/>
  <c r="D146" i="164"/>
  <c r="C146" i="164"/>
  <c r="F145" i="164"/>
  <c r="G145" i="164"/>
  <c r="F144" i="164"/>
  <c r="G144" i="164"/>
  <c r="F143" i="164"/>
  <c r="G143" i="164"/>
  <c r="F142" i="164"/>
  <c r="G142" i="164"/>
  <c r="F141" i="164"/>
  <c r="G141" i="164"/>
  <c r="E140" i="164"/>
  <c r="D140" i="164"/>
  <c r="C140" i="164"/>
  <c r="F139" i="164"/>
  <c r="G139" i="164"/>
  <c r="F138" i="164"/>
  <c r="G138" i="164"/>
  <c r="F137" i="164"/>
  <c r="G137" i="164"/>
  <c r="F136" i="164"/>
  <c r="G136" i="164"/>
  <c r="G135" i="164"/>
  <c r="F135" i="164"/>
  <c r="G134" i="164"/>
  <c r="G133" i="164"/>
  <c r="F134" i="164"/>
  <c r="F133" i="164"/>
  <c r="E133" i="164"/>
  <c r="D133" i="164"/>
  <c r="C133" i="164"/>
  <c r="F132" i="164"/>
  <c r="G132" i="164"/>
  <c r="F131" i="164"/>
  <c r="G131" i="164"/>
  <c r="F130" i="164"/>
  <c r="G130" i="164"/>
  <c r="E129" i="164"/>
  <c r="D129" i="164"/>
  <c r="D154" i="164"/>
  <c r="C129" i="164"/>
  <c r="C154" i="164"/>
  <c r="F127" i="164"/>
  <c r="G127" i="164"/>
  <c r="F126" i="164"/>
  <c r="G126" i="164"/>
  <c r="F125" i="164"/>
  <c r="G125" i="164"/>
  <c r="F124" i="164"/>
  <c r="G124" i="164"/>
  <c r="G123" i="164"/>
  <c r="F123" i="164"/>
  <c r="G122" i="164"/>
  <c r="F122" i="164"/>
  <c r="G121" i="164"/>
  <c r="F121" i="164"/>
  <c r="F120" i="164"/>
  <c r="G120" i="164"/>
  <c r="G119" i="164"/>
  <c r="F119" i="164"/>
  <c r="G118" i="164"/>
  <c r="F118" i="164"/>
  <c r="G117" i="164"/>
  <c r="F117" i="164"/>
  <c r="G116" i="164"/>
  <c r="F116" i="164"/>
  <c r="G115" i="164"/>
  <c r="G114" i="164"/>
  <c r="F115" i="164"/>
  <c r="F114" i="164"/>
  <c r="E114" i="164"/>
  <c r="D114" i="164"/>
  <c r="C114" i="164"/>
  <c r="F113" i="164"/>
  <c r="G113" i="164"/>
  <c r="F112" i="164"/>
  <c r="G112" i="164"/>
  <c r="F111" i="164"/>
  <c r="G111" i="164"/>
  <c r="F110" i="164"/>
  <c r="G110" i="164"/>
  <c r="F109" i="164"/>
  <c r="G109" i="164"/>
  <c r="F108" i="164"/>
  <c r="G108" i="164"/>
  <c r="F107" i="164"/>
  <c r="G107" i="164"/>
  <c r="F106" i="164"/>
  <c r="G106" i="164"/>
  <c r="F105" i="164"/>
  <c r="G105" i="164"/>
  <c r="F104" i="164"/>
  <c r="G104" i="164"/>
  <c r="F103" i="164"/>
  <c r="G103" i="164"/>
  <c r="F102" i="164"/>
  <c r="G102" i="164"/>
  <c r="F101" i="164"/>
  <c r="G101" i="164"/>
  <c r="F100" i="164"/>
  <c r="G100" i="164"/>
  <c r="F99" i="164"/>
  <c r="G99" i="164"/>
  <c r="F98" i="164"/>
  <c r="G98" i="164"/>
  <c r="F97" i="164"/>
  <c r="G97" i="164"/>
  <c r="F96" i="164"/>
  <c r="G96" i="164"/>
  <c r="F95" i="164"/>
  <c r="G95" i="164"/>
  <c r="F94" i="164"/>
  <c r="F93" i="164"/>
  <c r="F128" i="164"/>
  <c r="F155" i="164"/>
  <c r="E93" i="164"/>
  <c r="E128" i="164"/>
  <c r="E155" i="164"/>
  <c r="D93" i="164"/>
  <c r="D128" i="164"/>
  <c r="D155" i="164"/>
  <c r="C93" i="164"/>
  <c r="C128" i="164"/>
  <c r="F88" i="164"/>
  <c r="G88" i="164"/>
  <c r="F87" i="164"/>
  <c r="G87" i="164"/>
  <c r="F86" i="164"/>
  <c r="G86" i="164"/>
  <c r="G85" i="164"/>
  <c r="F85" i="164"/>
  <c r="G84" i="164"/>
  <c r="F84" i="164"/>
  <c r="G83" i="164"/>
  <c r="G82" i="164"/>
  <c r="F83" i="164"/>
  <c r="F82" i="164"/>
  <c r="E82" i="164"/>
  <c r="D82" i="164"/>
  <c r="C82" i="164"/>
  <c r="F81" i="164"/>
  <c r="G81" i="164"/>
  <c r="F80" i="164"/>
  <c r="G80" i="164"/>
  <c r="F79" i="164"/>
  <c r="F78" i="164"/>
  <c r="E78" i="164"/>
  <c r="D78" i="164"/>
  <c r="C78" i="164"/>
  <c r="F77" i="164"/>
  <c r="G77" i="164"/>
  <c r="F76" i="164"/>
  <c r="G76" i="164"/>
  <c r="G75" i="164"/>
  <c r="F75" i="164"/>
  <c r="E75" i="164"/>
  <c r="D75" i="164"/>
  <c r="C75" i="164"/>
  <c r="F74" i="164"/>
  <c r="G74" i="164"/>
  <c r="F73" i="164"/>
  <c r="G73" i="164"/>
  <c r="F72" i="164"/>
  <c r="G72" i="164"/>
  <c r="F71" i="164"/>
  <c r="G71" i="164"/>
  <c r="E70" i="164"/>
  <c r="D70" i="164"/>
  <c r="C70" i="164"/>
  <c r="F69" i="164"/>
  <c r="G69" i="164"/>
  <c r="F68" i="164"/>
  <c r="G68" i="164"/>
  <c r="F67" i="164"/>
  <c r="F66" i="164"/>
  <c r="G67" i="164"/>
  <c r="E66" i="164"/>
  <c r="E89" i="164"/>
  <c r="D66" i="164"/>
  <c r="D89" i="164"/>
  <c r="C66" i="164"/>
  <c r="C89" i="164"/>
  <c r="F64" i="164"/>
  <c r="G64" i="164"/>
  <c r="F63" i="164"/>
  <c r="G63" i="164"/>
  <c r="F62" i="164"/>
  <c r="G62" i="164"/>
  <c r="G61" i="164"/>
  <c r="G60" i="164"/>
  <c r="F61" i="164"/>
  <c r="F60" i="164"/>
  <c r="E60" i="164"/>
  <c r="D60" i="164"/>
  <c r="C60" i="164"/>
  <c r="F59" i="164"/>
  <c r="G59" i="164"/>
  <c r="F58" i="164"/>
  <c r="G58" i="164"/>
  <c r="F57" i="164"/>
  <c r="G57" i="164"/>
  <c r="F56" i="164"/>
  <c r="G56" i="164"/>
  <c r="G55" i="164"/>
  <c r="E55" i="164"/>
  <c r="D55" i="164"/>
  <c r="C55" i="164"/>
  <c r="F54" i="164"/>
  <c r="G54" i="164"/>
  <c r="F53" i="164"/>
  <c r="G53" i="164"/>
  <c r="F52" i="164"/>
  <c r="G52" i="164"/>
  <c r="F51" i="164"/>
  <c r="G51" i="164"/>
  <c r="F50" i="164"/>
  <c r="G50" i="164"/>
  <c r="F49" i="164"/>
  <c r="E49" i="164"/>
  <c r="D49" i="164"/>
  <c r="C49" i="164"/>
  <c r="F48" i="164"/>
  <c r="G48" i="164"/>
  <c r="F47" i="164"/>
  <c r="G47" i="164"/>
  <c r="F46" i="164"/>
  <c r="G46" i="164"/>
  <c r="F45" i="164"/>
  <c r="G45" i="164"/>
  <c r="F44" i="164"/>
  <c r="G44" i="164"/>
  <c r="F43" i="164"/>
  <c r="G43" i="164"/>
  <c r="F42" i="164"/>
  <c r="G42" i="164"/>
  <c r="F41" i="164"/>
  <c r="G41" i="164"/>
  <c r="G40" i="164"/>
  <c r="F40" i="164"/>
  <c r="G39" i="164"/>
  <c r="F39" i="164"/>
  <c r="G38" i="164"/>
  <c r="F38" i="164"/>
  <c r="F37" i="164"/>
  <c r="E37" i="164"/>
  <c r="D37" i="164"/>
  <c r="C37" i="164"/>
  <c r="F36" i="164"/>
  <c r="G36" i="164"/>
  <c r="F35" i="164"/>
  <c r="G35" i="164"/>
  <c r="F34" i="164"/>
  <c r="G34" i="164"/>
  <c r="F33" i="164"/>
  <c r="G33" i="164"/>
  <c r="F32" i="164"/>
  <c r="G32" i="164"/>
  <c r="G31" i="164"/>
  <c r="F31" i="164"/>
  <c r="G30" i="164"/>
  <c r="F30" i="164"/>
  <c r="F29" i="164"/>
  <c r="E29" i="164"/>
  <c r="D29" i="164"/>
  <c r="C29" i="164"/>
  <c r="F28" i="164"/>
  <c r="G28" i="164"/>
  <c r="F27" i="164"/>
  <c r="G27" i="164"/>
  <c r="F26" i="164"/>
  <c r="G26" i="164"/>
  <c r="F25" i="164"/>
  <c r="G25" i="164"/>
  <c r="F24" i="164"/>
  <c r="G24" i="164"/>
  <c r="F23" i="164"/>
  <c r="G23" i="164"/>
  <c r="E22" i="164"/>
  <c r="D22" i="164"/>
  <c r="C22" i="164"/>
  <c r="F21" i="164"/>
  <c r="G21" i="164"/>
  <c r="F20" i="164"/>
  <c r="G20" i="164"/>
  <c r="G19" i="164"/>
  <c r="F19" i="164"/>
  <c r="G18" i="164"/>
  <c r="F18" i="164"/>
  <c r="G17" i="164"/>
  <c r="F17" i="164"/>
  <c r="G16" i="164"/>
  <c r="G15" i="164"/>
  <c r="F16" i="164"/>
  <c r="F15" i="164"/>
  <c r="E15" i="164"/>
  <c r="D15" i="164"/>
  <c r="C15" i="164"/>
  <c r="F14" i="164"/>
  <c r="G14" i="164"/>
  <c r="F13" i="164"/>
  <c r="G13" i="164"/>
  <c r="F12" i="164"/>
  <c r="G12" i="164"/>
  <c r="F11" i="164"/>
  <c r="G11" i="164"/>
  <c r="F10" i="164"/>
  <c r="G10" i="164"/>
  <c r="F9" i="164"/>
  <c r="F8" i="164"/>
  <c r="E8" i="164"/>
  <c r="E65" i="164"/>
  <c r="E90" i="164"/>
  <c r="D8" i="164"/>
  <c r="D65" i="164"/>
  <c r="D90" i="164"/>
  <c r="C8" i="164"/>
  <c r="C65" i="164"/>
  <c r="C90" i="164"/>
  <c r="F158" i="163"/>
  <c r="G158" i="163"/>
  <c r="F157" i="163"/>
  <c r="G157" i="163"/>
  <c r="F153" i="163"/>
  <c r="G153" i="163"/>
  <c r="F152" i="163"/>
  <c r="G152" i="163"/>
  <c r="F151" i="163"/>
  <c r="G151" i="163"/>
  <c r="F150" i="163"/>
  <c r="G150" i="163"/>
  <c r="G149" i="163"/>
  <c r="F149" i="163"/>
  <c r="G148" i="163"/>
  <c r="F148" i="163"/>
  <c r="G147" i="163"/>
  <c r="G146" i="163"/>
  <c r="F147" i="163"/>
  <c r="F146" i="163"/>
  <c r="E146" i="163"/>
  <c r="D146" i="163"/>
  <c r="C146" i="163"/>
  <c r="F145" i="163"/>
  <c r="G145" i="163"/>
  <c r="F144" i="163"/>
  <c r="G144" i="163"/>
  <c r="F143" i="163"/>
  <c r="G143" i="163"/>
  <c r="F142" i="163"/>
  <c r="G142" i="163"/>
  <c r="F141" i="163"/>
  <c r="G141" i="163"/>
  <c r="E140" i="163"/>
  <c r="D140" i="163"/>
  <c r="C140" i="163"/>
  <c r="F139" i="163"/>
  <c r="G139" i="163"/>
  <c r="F138" i="163"/>
  <c r="G138" i="163"/>
  <c r="F137" i="163"/>
  <c r="G137" i="163"/>
  <c r="F136" i="163"/>
  <c r="G136" i="163"/>
  <c r="F135" i="163"/>
  <c r="G135" i="163"/>
  <c r="F134" i="163"/>
  <c r="G134" i="163"/>
  <c r="G133" i="163"/>
  <c r="E133" i="163"/>
  <c r="D133" i="163"/>
  <c r="C133" i="163"/>
  <c r="F132" i="163"/>
  <c r="G132" i="163"/>
  <c r="F131" i="163"/>
  <c r="G131" i="163"/>
  <c r="F130" i="163"/>
  <c r="G130" i="163"/>
  <c r="F129" i="163"/>
  <c r="E129" i="163"/>
  <c r="D129" i="163"/>
  <c r="D154" i="163"/>
  <c r="C129" i="163"/>
  <c r="C154" i="163"/>
  <c r="F127" i="163"/>
  <c r="G127" i="163"/>
  <c r="F126" i="163"/>
  <c r="G126" i="163"/>
  <c r="F125" i="163"/>
  <c r="G125" i="163"/>
  <c r="F124" i="163"/>
  <c r="G124" i="163"/>
  <c r="F123" i="163"/>
  <c r="G123" i="163"/>
  <c r="F122" i="163"/>
  <c r="G122" i="163"/>
  <c r="F121" i="163"/>
  <c r="G121" i="163"/>
  <c r="F120" i="163"/>
  <c r="G120" i="163"/>
  <c r="F119" i="163"/>
  <c r="G119" i="163"/>
  <c r="F118" i="163"/>
  <c r="G118" i="163"/>
  <c r="F117" i="163"/>
  <c r="G117" i="163"/>
  <c r="F116" i="163"/>
  <c r="G116" i="163"/>
  <c r="F115" i="163"/>
  <c r="G115" i="163"/>
  <c r="G114" i="163"/>
  <c r="F114" i="163"/>
  <c r="E114" i="163"/>
  <c r="D114" i="163"/>
  <c r="C114" i="163"/>
  <c r="F113" i="163"/>
  <c r="G113" i="163"/>
  <c r="F112" i="163"/>
  <c r="G112" i="163"/>
  <c r="G111" i="163"/>
  <c r="F111" i="163"/>
  <c r="F110" i="163"/>
  <c r="G110" i="163"/>
  <c r="G109" i="163"/>
  <c r="F109" i="163"/>
  <c r="F108" i="163"/>
  <c r="G108" i="163"/>
  <c r="G107" i="163"/>
  <c r="F107" i="163"/>
  <c r="F106" i="163"/>
  <c r="G106" i="163"/>
  <c r="G105" i="163"/>
  <c r="F105" i="163"/>
  <c r="G104" i="163"/>
  <c r="F104" i="163"/>
  <c r="G103" i="163"/>
  <c r="F103" i="163"/>
  <c r="G102" i="163"/>
  <c r="F102" i="163"/>
  <c r="G101" i="163"/>
  <c r="F101" i="163"/>
  <c r="G100" i="163"/>
  <c r="F100" i="163"/>
  <c r="G99" i="163"/>
  <c r="F99" i="163"/>
  <c r="G98" i="163"/>
  <c r="F98" i="163"/>
  <c r="G97" i="163"/>
  <c r="F97" i="163"/>
  <c r="G96" i="163"/>
  <c r="F96" i="163"/>
  <c r="G95" i="163"/>
  <c r="F95" i="163"/>
  <c r="G94" i="163"/>
  <c r="G93" i="163"/>
  <c r="F94" i="163"/>
  <c r="F93" i="163"/>
  <c r="F128" i="163"/>
  <c r="F155" i="163"/>
  <c r="E93" i="163"/>
  <c r="E128" i="163"/>
  <c r="E155" i="163"/>
  <c r="D93" i="163"/>
  <c r="D128" i="163"/>
  <c r="D155" i="163"/>
  <c r="C93" i="163"/>
  <c r="C128" i="163"/>
  <c r="C155" i="163"/>
  <c r="F88" i="163"/>
  <c r="G88" i="163"/>
  <c r="F87" i="163"/>
  <c r="G87" i="163"/>
  <c r="F86" i="163"/>
  <c r="G86" i="163"/>
  <c r="F85" i="163"/>
  <c r="G85" i="163"/>
  <c r="G84" i="163"/>
  <c r="F84" i="163"/>
  <c r="G83" i="163"/>
  <c r="F83" i="163"/>
  <c r="E82" i="163"/>
  <c r="D82" i="163"/>
  <c r="C82" i="163"/>
  <c r="F81" i="163"/>
  <c r="G81" i="163"/>
  <c r="F80" i="163"/>
  <c r="G80" i="163"/>
  <c r="F79" i="163"/>
  <c r="E78" i="163"/>
  <c r="D78" i="163"/>
  <c r="C78" i="163"/>
  <c r="F77" i="163"/>
  <c r="G77" i="163"/>
  <c r="F76" i="163"/>
  <c r="G76" i="163"/>
  <c r="E75" i="163"/>
  <c r="D75" i="163"/>
  <c r="C75" i="163"/>
  <c r="F74" i="163"/>
  <c r="G74" i="163"/>
  <c r="F73" i="163"/>
  <c r="G73" i="163"/>
  <c r="F72" i="163"/>
  <c r="G72" i="163"/>
  <c r="F71" i="163"/>
  <c r="G71" i="163"/>
  <c r="E70" i="163"/>
  <c r="D70" i="163"/>
  <c r="D89" i="163"/>
  <c r="C70" i="163"/>
  <c r="F69" i="163"/>
  <c r="G69" i="163"/>
  <c r="F68" i="163"/>
  <c r="G68" i="163"/>
  <c r="F67" i="163"/>
  <c r="E66" i="163"/>
  <c r="E89" i="163"/>
  <c r="D66" i="163"/>
  <c r="C66" i="163"/>
  <c r="C89" i="163"/>
  <c r="F64" i="163"/>
  <c r="G64" i="163"/>
  <c r="F63" i="163"/>
  <c r="G63" i="163"/>
  <c r="F62" i="163"/>
  <c r="G62" i="163"/>
  <c r="F61" i="163"/>
  <c r="E60" i="163"/>
  <c r="D60" i="163"/>
  <c r="C60" i="163"/>
  <c r="F59" i="163"/>
  <c r="G59" i="163"/>
  <c r="F58" i="163"/>
  <c r="G58" i="163"/>
  <c r="F57" i="163"/>
  <c r="G57" i="163"/>
  <c r="F56" i="163"/>
  <c r="G56" i="163"/>
  <c r="F55" i="163"/>
  <c r="E55" i="163"/>
  <c r="D55" i="163"/>
  <c r="C55" i="163"/>
  <c r="F54" i="163"/>
  <c r="G54" i="163"/>
  <c r="F53" i="163"/>
  <c r="G53" i="163"/>
  <c r="F52" i="163"/>
  <c r="G52" i="163"/>
  <c r="F51" i="163"/>
  <c r="G51" i="163"/>
  <c r="F50" i="163"/>
  <c r="G50" i="163"/>
  <c r="G49" i="163"/>
  <c r="F49" i="163"/>
  <c r="E49" i="163"/>
  <c r="D49" i="163"/>
  <c r="C49" i="163"/>
  <c r="F48" i="163"/>
  <c r="G48" i="163"/>
  <c r="F47" i="163"/>
  <c r="G47" i="163"/>
  <c r="F46" i="163"/>
  <c r="G46" i="163"/>
  <c r="G45" i="163"/>
  <c r="F45" i="163"/>
  <c r="G44" i="163"/>
  <c r="F44" i="163"/>
  <c r="G43" i="163"/>
  <c r="F43" i="163"/>
  <c r="G42" i="163"/>
  <c r="F42" i="163"/>
  <c r="G41" i="163"/>
  <c r="F41" i="163"/>
  <c r="G40" i="163"/>
  <c r="F40" i="163"/>
  <c r="G39" i="163"/>
  <c r="F39" i="163"/>
  <c r="F38" i="163"/>
  <c r="E37" i="163"/>
  <c r="D37" i="163"/>
  <c r="C37" i="163"/>
  <c r="F36" i="163"/>
  <c r="G36" i="163"/>
  <c r="F35" i="163"/>
  <c r="G35" i="163"/>
  <c r="F34" i="163"/>
  <c r="G34" i="163"/>
  <c r="F33" i="163"/>
  <c r="G33" i="163"/>
  <c r="G32" i="163"/>
  <c r="F32" i="163"/>
  <c r="G31" i="163"/>
  <c r="F31" i="163"/>
  <c r="F30" i="163"/>
  <c r="G30" i="163"/>
  <c r="G29" i="163"/>
  <c r="E29" i="163"/>
  <c r="D29" i="163"/>
  <c r="C29" i="163"/>
  <c r="F28" i="163"/>
  <c r="G28" i="163"/>
  <c r="F27" i="163"/>
  <c r="G27" i="163"/>
  <c r="F26" i="163"/>
  <c r="G26" i="163"/>
  <c r="F25" i="163"/>
  <c r="G25" i="163"/>
  <c r="G24" i="163"/>
  <c r="F24" i="163"/>
  <c r="G23" i="163"/>
  <c r="G22" i="163"/>
  <c r="F23" i="163"/>
  <c r="F22" i="163"/>
  <c r="E22" i="163"/>
  <c r="D22" i="163"/>
  <c r="C22" i="163"/>
  <c r="F21" i="163"/>
  <c r="G21" i="163"/>
  <c r="F20" i="163"/>
  <c r="G20" i="163"/>
  <c r="F19" i="163"/>
  <c r="G19" i="163"/>
  <c r="G18" i="163"/>
  <c r="F18" i="163"/>
  <c r="G17" i="163"/>
  <c r="F17" i="163"/>
  <c r="G16" i="163"/>
  <c r="F16" i="163"/>
  <c r="F15" i="163"/>
  <c r="E15" i="163"/>
  <c r="D15" i="163"/>
  <c r="C15" i="163"/>
  <c r="F14" i="163"/>
  <c r="G14" i="163"/>
  <c r="F13" i="163"/>
  <c r="G13" i="163"/>
  <c r="F12" i="163"/>
  <c r="G12" i="163"/>
  <c r="F11" i="163"/>
  <c r="G11" i="163"/>
  <c r="F10" i="163"/>
  <c r="G10" i="163"/>
  <c r="F9" i="163"/>
  <c r="G9" i="163"/>
  <c r="F8" i="163"/>
  <c r="E8" i="163"/>
  <c r="E65" i="163"/>
  <c r="E90" i="163"/>
  <c r="D8" i="163"/>
  <c r="D65" i="163"/>
  <c r="D90" i="163"/>
  <c r="C8" i="163"/>
  <c r="C65" i="163"/>
  <c r="C90" i="163"/>
  <c r="F159" i="162"/>
  <c r="G159" i="162"/>
  <c r="F158" i="162"/>
  <c r="G158" i="162"/>
  <c r="F154" i="162"/>
  <c r="G154" i="162"/>
  <c r="F153" i="162"/>
  <c r="G153" i="162"/>
  <c r="F152" i="162"/>
  <c r="G152" i="162"/>
  <c r="F151" i="162"/>
  <c r="G151" i="162"/>
  <c r="F150" i="162"/>
  <c r="G150" i="162"/>
  <c r="F149" i="162"/>
  <c r="G149" i="162"/>
  <c r="F148" i="162"/>
  <c r="G148" i="162"/>
  <c r="E147" i="162"/>
  <c r="D147" i="162"/>
  <c r="C147" i="162"/>
  <c r="F146" i="162"/>
  <c r="G146" i="162"/>
  <c r="F145" i="162"/>
  <c r="G145" i="162"/>
  <c r="F144" i="162"/>
  <c r="G144" i="162"/>
  <c r="F143" i="162"/>
  <c r="G143" i="162"/>
  <c r="F142" i="162"/>
  <c r="G142" i="162"/>
  <c r="F141" i="162"/>
  <c r="E141" i="162"/>
  <c r="D141" i="162"/>
  <c r="C141" i="162"/>
  <c r="F140" i="162"/>
  <c r="G140" i="162"/>
  <c r="F139" i="162"/>
  <c r="G139" i="162"/>
  <c r="F138" i="162"/>
  <c r="G138" i="162"/>
  <c r="F137" i="162"/>
  <c r="G137" i="162"/>
  <c r="F136" i="162"/>
  <c r="G136" i="162"/>
  <c r="F135" i="162"/>
  <c r="F134" i="162"/>
  <c r="E134" i="162"/>
  <c r="D134" i="162"/>
  <c r="C134" i="162"/>
  <c r="F133" i="162"/>
  <c r="G133" i="162"/>
  <c r="F132" i="162"/>
  <c r="G132" i="162"/>
  <c r="F131" i="162"/>
  <c r="G131" i="162"/>
  <c r="G130" i="162"/>
  <c r="F130" i="162"/>
  <c r="E130" i="162"/>
  <c r="D130" i="162"/>
  <c r="D155" i="162"/>
  <c r="C130" i="162"/>
  <c r="C155" i="162"/>
  <c r="F128" i="162"/>
  <c r="G128" i="162"/>
  <c r="F127" i="162"/>
  <c r="G127" i="162"/>
  <c r="F126" i="162"/>
  <c r="G126" i="162"/>
  <c r="F125" i="162"/>
  <c r="G125" i="162"/>
  <c r="F124" i="162"/>
  <c r="G124" i="162"/>
  <c r="F123" i="162"/>
  <c r="G123" i="162"/>
  <c r="F122" i="162"/>
  <c r="G122" i="162"/>
  <c r="F121" i="162"/>
  <c r="G121" i="162"/>
  <c r="F120" i="162"/>
  <c r="G120" i="162"/>
  <c r="F119" i="162"/>
  <c r="G119" i="162"/>
  <c r="F118" i="162"/>
  <c r="G118" i="162"/>
  <c r="F117" i="162"/>
  <c r="G117" i="162"/>
  <c r="F116" i="162"/>
  <c r="F115" i="162"/>
  <c r="E115" i="162"/>
  <c r="D115" i="162"/>
  <c r="C115" i="162"/>
  <c r="F114" i="162"/>
  <c r="G114" i="162"/>
  <c r="F113" i="162"/>
  <c r="G113" i="162"/>
  <c r="F112" i="162"/>
  <c r="G112" i="162"/>
  <c r="F111" i="162"/>
  <c r="G111" i="162"/>
  <c r="F110" i="162"/>
  <c r="G110" i="162"/>
  <c r="F109" i="162"/>
  <c r="G109" i="162"/>
  <c r="F108" i="162"/>
  <c r="G108" i="162"/>
  <c r="F107" i="162"/>
  <c r="G107" i="162"/>
  <c r="F106" i="162"/>
  <c r="G106" i="162"/>
  <c r="F105" i="162"/>
  <c r="G105" i="162"/>
  <c r="F104" i="162"/>
  <c r="G104" i="162"/>
  <c r="F103" i="162"/>
  <c r="G103" i="162"/>
  <c r="F102" i="162"/>
  <c r="G102" i="162"/>
  <c r="F101" i="162"/>
  <c r="G101" i="162"/>
  <c r="F100" i="162"/>
  <c r="G100" i="162"/>
  <c r="F99" i="162"/>
  <c r="G99" i="162"/>
  <c r="F98" i="162"/>
  <c r="G98" i="162"/>
  <c r="F97" i="162"/>
  <c r="G97" i="162"/>
  <c r="F96" i="162"/>
  <c r="G96" i="162"/>
  <c r="F95" i="162"/>
  <c r="G95" i="162"/>
  <c r="E94" i="162"/>
  <c r="E129" i="162"/>
  <c r="E156" i="162"/>
  <c r="D94" i="162"/>
  <c r="D129" i="162"/>
  <c r="D156" i="162"/>
  <c r="C94" i="162"/>
  <c r="C129" i="162"/>
  <c r="C156" i="162"/>
  <c r="F88" i="162"/>
  <c r="G88" i="162"/>
  <c r="F87" i="162"/>
  <c r="G87" i="162"/>
  <c r="F86" i="162"/>
  <c r="G86" i="162"/>
  <c r="G85" i="162"/>
  <c r="F85" i="162"/>
  <c r="G84" i="162"/>
  <c r="F84" i="162"/>
  <c r="G83" i="162"/>
  <c r="G82" i="162"/>
  <c r="F83" i="162"/>
  <c r="F82" i="162"/>
  <c r="E82" i="162"/>
  <c r="D82" i="162"/>
  <c r="C82" i="162"/>
  <c r="F81" i="162"/>
  <c r="G81" i="162"/>
  <c r="F80" i="162"/>
  <c r="G80" i="162"/>
  <c r="F79" i="162"/>
  <c r="G79" i="162"/>
  <c r="G78" i="162"/>
  <c r="E78" i="162"/>
  <c r="D78" i="162"/>
  <c r="C78" i="162"/>
  <c r="F77" i="162"/>
  <c r="G77" i="162"/>
  <c r="F76" i="162"/>
  <c r="G76" i="162"/>
  <c r="G75" i="162"/>
  <c r="F75" i="162"/>
  <c r="E75" i="162"/>
  <c r="D75" i="162"/>
  <c r="C75" i="162"/>
  <c r="F74" i="162"/>
  <c r="G74" i="162"/>
  <c r="F73" i="162"/>
  <c r="G73" i="162"/>
  <c r="F72" i="162"/>
  <c r="G72" i="162"/>
  <c r="F71" i="162"/>
  <c r="F70" i="162"/>
  <c r="E70" i="162"/>
  <c r="D70" i="162"/>
  <c r="C70" i="162"/>
  <c r="F69" i="162"/>
  <c r="G69" i="162"/>
  <c r="F68" i="162"/>
  <c r="G68" i="162"/>
  <c r="F67" i="162"/>
  <c r="G67" i="162"/>
  <c r="F66" i="162"/>
  <c r="E66" i="162"/>
  <c r="D66" i="162"/>
  <c r="D89" i="162"/>
  <c r="C66" i="162"/>
  <c r="F64" i="162"/>
  <c r="G64" i="162"/>
  <c r="F63" i="162"/>
  <c r="G63" i="162"/>
  <c r="F62" i="162"/>
  <c r="G62" i="162"/>
  <c r="F61" i="162"/>
  <c r="G61" i="162"/>
  <c r="F60" i="162"/>
  <c r="E60" i="162"/>
  <c r="D60" i="162"/>
  <c r="C60" i="162"/>
  <c r="F59" i="162"/>
  <c r="G59" i="162"/>
  <c r="F58" i="162"/>
  <c r="G58" i="162"/>
  <c r="F57" i="162"/>
  <c r="G57" i="162"/>
  <c r="F56" i="162"/>
  <c r="G56" i="162"/>
  <c r="F55" i="162"/>
  <c r="E55" i="162"/>
  <c r="D55" i="162"/>
  <c r="C55" i="162"/>
  <c r="F54" i="162"/>
  <c r="G54" i="162"/>
  <c r="F53" i="162"/>
  <c r="G53" i="162"/>
  <c r="F52" i="162"/>
  <c r="G52" i="162"/>
  <c r="F51" i="162"/>
  <c r="G51" i="162"/>
  <c r="F50" i="162"/>
  <c r="F49" i="162"/>
  <c r="E49" i="162"/>
  <c r="D49" i="162"/>
  <c r="C49" i="162"/>
  <c r="F48" i="162"/>
  <c r="G48" i="162"/>
  <c r="F47" i="162"/>
  <c r="G47" i="162"/>
  <c r="F46" i="162"/>
  <c r="G46" i="162"/>
  <c r="F45" i="162"/>
  <c r="G45" i="162"/>
  <c r="F44" i="162"/>
  <c r="G44" i="162"/>
  <c r="F43" i="162"/>
  <c r="G43" i="162"/>
  <c r="F42" i="162"/>
  <c r="G42" i="162"/>
  <c r="F41" i="162"/>
  <c r="G41" i="162"/>
  <c r="F40" i="162"/>
  <c r="G40" i="162"/>
  <c r="F39" i="162"/>
  <c r="G39" i="162"/>
  <c r="F38" i="162"/>
  <c r="G38" i="162"/>
  <c r="G37" i="162"/>
  <c r="F37" i="162"/>
  <c r="E37" i="162"/>
  <c r="D37" i="162"/>
  <c r="C37" i="162"/>
  <c r="F36" i="162"/>
  <c r="G36" i="162"/>
  <c r="F35" i="162"/>
  <c r="G35" i="162"/>
  <c r="F34" i="162"/>
  <c r="G34" i="162"/>
  <c r="F33" i="162"/>
  <c r="G33" i="162"/>
  <c r="F32" i="162"/>
  <c r="G32" i="162"/>
  <c r="G31" i="162"/>
  <c r="F31" i="162"/>
  <c r="G30" i="162"/>
  <c r="F30" i="162"/>
  <c r="F29" i="162"/>
  <c r="E29" i="162"/>
  <c r="D29" i="162"/>
  <c r="C29" i="162"/>
  <c r="F28" i="162"/>
  <c r="G28" i="162"/>
  <c r="F27" i="162"/>
  <c r="G27" i="162"/>
  <c r="F26" i="162"/>
  <c r="G26" i="162"/>
  <c r="F25" i="162"/>
  <c r="G25" i="162"/>
  <c r="F24" i="162"/>
  <c r="G24" i="162"/>
  <c r="F23" i="162"/>
  <c r="G23" i="162"/>
  <c r="E22" i="162"/>
  <c r="D22" i="162"/>
  <c r="C22" i="162"/>
  <c r="F21" i="162"/>
  <c r="G21" i="162"/>
  <c r="F20" i="162"/>
  <c r="G20" i="162"/>
  <c r="F19" i="162"/>
  <c r="G19" i="162"/>
  <c r="F18" i="162"/>
  <c r="G18" i="162"/>
  <c r="F17" i="162"/>
  <c r="G17" i="162"/>
  <c r="F16" i="162"/>
  <c r="G16" i="162"/>
  <c r="E15" i="162"/>
  <c r="D15" i="162"/>
  <c r="C15" i="162"/>
  <c r="F14" i="162"/>
  <c r="G14" i="162"/>
  <c r="F13" i="162"/>
  <c r="G13" i="162"/>
  <c r="F12" i="162"/>
  <c r="G12" i="162"/>
  <c r="F11" i="162"/>
  <c r="G11" i="162"/>
  <c r="F10" i="162"/>
  <c r="G10" i="162"/>
  <c r="F9" i="162"/>
  <c r="G9" i="162"/>
  <c r="G8" i="162"/>
  <c r="F8" i="162"/>
  <c r="E8" i="162"/>
  <c r="E65" i="162"/>
  <c r="D8" i="162"/>
  <c r="D65" i="162"/>
  <c r="D91" i="162"/>
  <c r="C8" i="162"/>
  <c r="C65" i="162"/>
  <c r="F158" i="161"/>
  <c r="G158" i="161"/>
  <c r="G157" i="161"/>
  <c r="F157" i="161"/>
  <c r="F153" i="161"/>
  <c r="G153" i="161"/>
  <c r="F152" i="161"/>
  <c r="G152" i="161"/>
  <c r="F151" i="161"/>
  <c r="G151" i="161"/>
  <c r="F150" i="161"/>
  <c r="G150" i="161"/>
  <c r="F149" i="161"/>
  <c r="G149" i="161"/>
  <c r="F148" i="161"/>
  <c r="G148" i="161"/>
  <c r="F147" i="161"/>
  <c r="G147" i="161"/>
  <c r="G146" i="161"/>
  <c r="E146" i="161"/>
  <c r="D146" i="161"/>
  <c r="C146" i="161"/>
  <c r="F145" i="161"/>
  <c r="G145" i="161"/>
  <c r="F144" i="161"/>
  <c r="G144" i="161"/>
  <c r="F143" i="161"/>
  <c r="G143" i="161"/>
  <c r="F142" i="161"/>
  <c r="G142" i="161"/>
  <c r="F141" i="161"/>
  <c r="G141" i="161"/>
  <c r="F140" i="161"/>
  <c r="E140" i="161"/>
  <c r="D140" i="161"/>
  <c r="C140" i="161"/>
  <c r="F139" i="161"/>
  <c r="G139" i="161"/>
  <c r="F138" i="161"/>
  <c r="G138" i="161"/>
  <c r="F137" i="161"/>
  <c r="G137" i="161"/>
  <c r="F136" i="161"/>
  <c r="G136" i="161"/>
  <c r="F135" i="161"/>
  <c r="G135" i="161"/>
  <c r="F134" i="161"/>
  <c r="G134" i="161"/>
  <c r="F133" i="161"/>
  <c r="E133" i="161"/>
  <c r="D133" i="161"/>
  <c r="C133" i="161"/>
  <c r="F132" i="161"/>
  <c r="G132" i="161"/>
  <c r="F131" i="161"/>
  <c r="G131" i="161"/>
  <c r="F130" i="161"/>
  <c r="F129" i="161"/>
  <c r="E129" i="161"/>
  <c r="D129" i="161"/>
  <c r="D154" i="161"/>
  <c r="C129" i="161"/>
  <c r="C154" i="161"/>
  <c r="F127" i="161"/>
  <c r="G127" i="161"/>
  <c r="F126" i="161"/>
  <c r="G126" i="161"/>
  <c r="F125" i="161"/>
  <c r="G125" i="161"/>
  <c r="F124" i="161"/>
  <c r="G124" i="161"/>
  <c r="F123" i="161"/>
  <c r="G123" i="161"/>
  <c r="F122" i="161"/>
  <c r="G122" i="161"/>
  <c r="F121" i="161"/>
  <c r="G121" i="161"/>
  <c r="F120" i="161"/>
  <c r="G120" i="161"/>
  <c r="F119" i="161"/>
  <c r="G119" i="161"/>
  <c r="F118" i="161"/>
  <c r="G118" i="161"/>
  <c r="F117" i="161"/>
  <c r="G117" i="161"/>
  <c r="F116" i="161"/>
  <c r="G116" i="161"/>
  <c r="F115" i="161"/>
  <c r="G115" i="161"/>
  <c r="F114" i="161"/>
  <c r="E114" i="161"/>
  <c r="D114" i="161"/>
  <c r="C114" i="161"/>
  <c r="F113" i="161"/>
  <c r="G113" i="161"/>
  <c r="F112" i="161"/>
  <c r="G112" i="161"/>
  <c r="F111" i="161"/>
  <c r="G111" i="161"/>
  <c r="F110" i="161"/>
  <c r="G110" i="161"/>
  <c r="F109" i="161"/>
  <c r="G109" i="161"/>
  <c r="F108" i="161"/>
  <c r="G108" i="161"/>
  <c r="F107" i="161"/>
  <c r="G107" i="161"/>
  <c r="F106" i="161"/>
  <c r="G106" i="161"/>
  <c r="G105" i="161"/>
  <c r="F105" i="161"/>
  <c r="G104" i="161"/>
  <c r="F104" i="161"/>
  <c r="G103" i="161"/>
  <c r="F103" i="161"/>
  <c r="G102" i="161"/>
  <c r="F102" i="161"/>
  <c r="G101" i="161"/>
  <c r="F101" i="161"/>
  <c r="G100" i="161"/>
  <c r="F100" i="161"/>
  <c r="G99" i="161"/>
  <c r="F99" i="161"/>
  <c r="G98" i="161"/>
  <c r="F98" i="161"/>
  <c r="G97" i="161"/>
  <c r="F97" i="161"/>
  <c r="G96" i="161"/>
  <c r="F96" i="161"/>
  <c r="G95" i="161"/>
  <c r="F95" i="161"/>
  <c r="G94" i="161"/>
  <c r="G93" i="161"/>
  <c r="F94" i="161"/>
  <c r="F93" i="161"/>
  <c r="F128" i="161"/>
  <c r="F155" i="161"/>
  <c r="E93" i="161"/>
  <c r="E128" i="161"/>
  <c r="E155" i="161"/>
  <c r="D93" i="161"/>
  <c r="D128" i="161"/>
  <c r="D155" i="161"/>
  <c r="C93" i="161"/>
  <c r="C128" i="161"/>
  <c r="C155" i="161"/>
  <c r="F88" i="161"/>
  <c r="G88" i="161"/>
  <c r="F87" i="161"/>
  <c r="G87" i="161"/>
  <c r="F86" i="161"/>
  <c r="G86" i="161"/>
  <c r="F85" i="161"/>
  <c r="G85" i="161"/>
  <c r="F84" i="161"/>
  <c r="G84" i="161"/>
  <c r="F83" i="161"/>
  <c r="F82" i="161"/>
  <c r="E82" i="161"/>
  <c r="D82" i="161"/>
  <c r="C82" i="161"/>
  <c r="F81" i="161"/>
  <c r="G81" i="161"/>
  <c r="F80" i="161"/>
  <c r="G80" i="161"/>
  <c r="F79" i="161"/>
  <c r="G79" i="161"/>
  <c r="F78" i="161"/>
  <c r="E78" i="161"/>
  <c r="D78" i="161"/>
  <c r="C78" i="161"/>
  <c r="F77" i="161"/>
  <c r="G77" i="161"/>
  <c r="F76" i="161"/>
  <c r="G76" i="161"/>
  <c r="F75" i="161"/>
  <c r="E75" i="161"/>
  <c r="D75" i="161"/>
  <c r="C75" i="161"/>
  <c r="F74" i="161"/>
  <c r="G74" i="161"/>
  <c r="F73" i="161"/>
  <c r="G73" i="161"/>
  <c r="F72" i="161"/>
  <c r="G72" i="161"/>
  <c r="F71" i="161"/>
  <c r="G71" i="161"/>
  <c r="E70" i="161"/>
  <c r="D70" i="161"/>
  <c r="C70" i="161"/>
  <c r="F69" i="161"/>
  <c r="G69" i="161"/>
  <c r="F68" i="161"/>
  <c r="G68" i="161"/>
  <c r="F67" i="161"/>
  <c r="G67" i="161"/>
  <c r="G66" i="161"/>
  <c r="F66" i="161"/>
  <c r="E66" i="161"/>
  <c r="E89" i="161"/>
  <c r="D66" i="161"/>
  <c r="D89" i="161"/>
  <c r="C66" i="161"/>
  <c r="C89" i="161"/>
  <c r="F64" i="161"/>
  <c r="G64" i="161"/>
  <c r="F63" i="161"/>
  <c r="G63" i="161"/>
  <c r="F62" i="161"/>
  <c r="G62" i="161"/>
  <c r="G61" i="161"/>
  <c r="F61" i="161"/>
  <c r="F60" i="161"/>
  <c r="E60" i="161"/>
  <c r="D60" i="161"/>
  <c r="C60" i="161"/>
  <c r="F59" i="161"/>
  <c r="G59" i="161"/>
  <c r="F58" i="161"/>
  <c r="G58" i="161"/>
  <c r="F57" i="161"/>
  <c r="G57" i="161"/>
  <c r="F56" i="161"/>
  <c r="G56" i="161"/>
  <c r="F55" i="161"/>
  <c r="E55" i="161"/>
  <c r="D55" i="161"/>
  <c r="C55" i="161"/>
  <c r="F54" i="161"/>
  <c r="G54" i="161"/>
  <c r="F53" i="161"/>
  <c r="G53" i="161"/>
  <c r="F52" i="161"/>
  <c r="G52" i="161"/>
  <c r="F51" i="161"/>
  <c r="G51" i="161"/>
  <c r="F50" i="161"/>
  <c r="F49" i="161"/>
  <c r="E49" i="161"/>
  <c r="D49" i="161"/>
  <c r="C49" i="161"/>
  <c r="F48" i="161"/>
  <c r="G48" i="161"/>
  <c r="F47" i="161"/>
  <c r="G47" i="161"/>
  <c r="F46" i="161"/>
  <c r="G46" i="161"/>
  <c r="F45" i="161"/>
  <c r="G45" i="161"/>
  <c r="F44" i="161"/>
  <c r="G44" i="161"/>
  <c r="F43" i="161"/>
  <c r="G43" i="161"/>
  <c r="F42" i="161"/>
  <c r="G42" i="161"/>
  <c r="F41" i="161"/>
  <c r="G41" i="161"/>
  <c r="F40" i="161"/>
  <c r="G40" i="161"/>
  <c r="F39" i="161"/>
  <c r="G39" i="161"/>
  <c r="F38" i="161"/>
  <c r="G38" i="161"/>
  <c r="E37" i="161"/>
  <c r="D37" i="161"/>
  <c r="C37" i="161"/>
  <c r="F36" i="161"/>
  <c r="G36" i="161"/>
  <c r="F35" i="161"/>
  <c r="G35" i="161"/>
  <c r="F34" i="161"/>
  <c r="G34" i="161"/>
  <c r="F33" i="161"/>
  <c r="G33" i="161"/>
  <c r="F32" i="161"/>
  <c r="G32" i="161"/>
  <c r="F31" i="161"/>
  <c r="G31" i="161"/>
  <c r="F30" i="161"/>
  <c r="G30" i="161"/>
  <c r="G29" i="161"/>
  <c r="F29" i="161"/>
  <c r="E29" i="161"/>
  <c r="D29" i="161"/>
  <c r="C29" i="161"/>
  <c r="F28" i="161"/>
  <c r="G28" i="161"/>
  <c r="F27" i="161"/>
  <c r="G27" i="161"/>
  <c r="F26" i="161"/>
  <c r="G26" i="161"/>
  <c r="F25" i="161"/>
  <c r="G25" i="161"/>
  <c r="F24" i="161"/>
  <c r="G24" i="161"/>
  <c r="F23" i="161"/>
  <c r="G23" i="161"/>
  <c r="G22" i="161"/>
  <c r="E22" i="161"/>
  <c r="D22" i="161"/>
  <c r="C22" i="161"/>
  <c r="F21" i="161"/>
  <c r="G21" i="161"/>
  <c r="F20" i="161"/>
  <c r="G20" i="161"/>
  <c r="F19" i="161"/>
  <c r="G19" i="161"/>
  <c r="F18" i="161"/>
  <c r="G18" i="161"/>
  <c r="F17" i="161"/>
  <c r="G17" i="161"/>
  <c r="F16" i="161"/>
  <c r="G16" i="161"/>
  <c r="G15" i="161"/>
  <c r="F15" i="161"/>
  <c r="E15" i="161"/>
  <c r="D15" i="161"/>
  <c r="C15" i="161"/>
  <c r="F14" i="161"/>
  <c r="G14" i="161"/>
  <c r="F13" i="161"/>
  <c r="G13" i="161"/>
  <c r="F12" i="161"/>
  <c r="G12" i="161"/>
  <c r="F11" i="161"/>
  <c r="G11" i="161"/>
  <c r="F10" i="161"/>
  <c r="G10" i="161"/>
  <c r="F9" i="161"/>
  <c r="F8" i="161"/>
  <c r="E8" i="161"/>
  <c r="E65" i="161"/>
  <c r="E90" i="161"/>
  <c r="D8" i="161"/>
  <c r="D65" i="161"/>
  <c r="D90" i="161"/>
  <c r="C8" i="161"/>
  <c r="C65" i="161"/>
  <c r="F158" i="160"/>
  <c r="G158" i="160"/>
  <c r="F157" i="160"/>
  <c r="G157" i="160"/>
  <c r="F153" i="160"/>
  <c r="G153" i="160"/>
  <c r="F152" i="160"/>
  <c r="G152" i="160"/>
  <c r="F151" i="160"/>
  <c r="G151" i="160"/>
  <c r="G150" i="160"/>
  <c r="F150" i="160"/>
  <c r="G149" i="160"/>
  <c r="F149" i="160"/>
  <c r="G148" i="160"/>
  <c r="F148" i="160"/>
  <c r="G147" i="160"/>
  <c r="G146" i="160"/>
  <c r="F147" i="160"/>
  <c r="F146" i="160"/>
  <c r="E146" i="160"/>
  <c r="D146" i="160"/>
  <c r="C146" i="160"/>
  <c r="F145" i="160"/>
  <c r="G145" i="160"/>
  <c r="F144" i="160"/>
  <c r="G144" i="160"/>
  <c r="F143" i="160"/>
  <c r="G143" i="160"/>
  <c r="G142" i="160"/>
  <c r="F142" i="160"/>
  <c r="G141" i="160"/>
  <c r="F141" i="160"/>
  <c r="F140" i="160"/>
  <c r="E140" i="160"/>
  <c r="D140" i="160"/>
  <c r="C140" i="160"/>
  <c r="F139" i="160"/>
  <c r="G139" i="160"/>
  <c r="F138" i="160"/>
  <c r="G138" i="160"/>
  <c r="F137" i="160"/>
  <c r="G137" i="160"/>
  <c r="F136" i="160"/>
  <c r="G136" i="160"/>
  <c r="F135" i="160"/>
  <c r="G135" i="160"/>
  <c r="G134" i="160"/>
  <c r="F134" i="160"/>
  <c r="F133" i="160"/>
  <c r="E133" i="160"/>
  <c r="D133" i="160"/>
  <c r="C133" i="160"/>
  <c r="F132" i="160"/>
  <c r="G132" i="160"/>
  <c r="F131" i="160"/>
  <c r="G131" i="160"/>
  <c r="F130" i="160"/>
  <c r="F129" i="160"/>
  <c r="E129" i="160"/>
  <c r="D129" i="160"/>
  <c r="D154" i="160"/>
  <c r="C129" i="160"/>
  <c r="C154" i="160"/>
  <c r="F127" i="160"/>
  <c r="G127" i="160"/>
  <c r="F126" i="160"/>
  <c r="G126" i="160"/>
  <c r="F125" i="160"/>
  <c r="G125" i="160"/>
  <c r="F124" i="160"/>
  <c r="G124" i="160"/>
  <c r="F123" i="160"/>
  <c r="G123" i="160"/>
  <c r="F122" i="160"/>
  <c r="G122" i="160"/>
  <c r="F121" i="160"/>
  <c r="G121" i="160"/>
  <c r="F120" i="160"/>
  <c r="G120" i="160"/>
  <c r="F119" i="160"/>
  <c r="G119" i="160"/>
  <c r="F118" i="160"/>
  <c r="G118" i="160"/>
  <c r="F117" i="160"/>
  <c r="G117" i="160"/>
  <c r="F116" i="160"/>
  <c r="G116" i="160"/>
  <c r="F115" i="160"/>
  <c r="G115" i="160"/>
  <c r="G114" i="160"/>
  <c r="F114" i="160"/>
  <c r="E114" i="160"/>
  <c r="D114" i="160"/>
  <c r="C114" i="160"/>
  <c r="F113" i="160"/>
  <c r="G113" i="160"/>
  <c r="F112" i="160"/>
  <c r="G112" i="160"/>
  <c r="G111" i="160"/>
  <c r="F111" i="160"/>
  <c r="G110" i="160"/>
  <c r="F110" i="160"/>
  <c r="G109" i="160"/>
  <c r="F109" i="160"/>
  <c r="G108" i="160"/>
  <c r="F108" i="160"/>
  <c r="G107" i="160"/>
  <c r="F107" i="160"/>
  <c r="G106" i="160"/>
  <c r="F106" i="160"/>
  <c r="G105" i="160"/>
  <c r="F105" i="160"/>
  <c r="G104" i="160"/>
  <c r="F104" i="160"/>
  <c r="G103" i="160"/>
  <c r="F103" i="160"/>
  <c r="F102" i="160"/>
  <c r="G102" i="160"/>
  <c r="G101" i="160"/>
  <c r="F101" i="160"/>
  <c r="F100" i="160"/>
  <c r="G100" i="160"/>
  <c r="G99" i="160"/>
  <c r="F99" i="160"/>
  <c r="G98" i="160"/>
  <c r="F98" i="160"/>
  <c r="G97" i="160"/>
  <c r="F97" i="160"/>
  <c r="G96" i="160"/>
  <c r="F96" i="160"/>
  <c r="G95" i="160"/>
  <c r="F95" i="160"/>
  <c r="G94" i="160"/>
  <c r="G93" i="160"/>
  <c r="G128" i="160"/>
  <c r="F94" i="160"/>
  <c r="F93" i="160"/>
  <c r="F128" i="160"/>
  <c r="F155" i="160"/>
  <c r="E93" i="160"/>
  <c r="E128" i="160"/>
  <c r="E155" i="160"/>
  <c r="D93" i="160"/>
  <c r="D128" i="160"/>
  <c r="D155" i="160"/>
  <c r="C93" i="160"/>
  <c r="C128" i="160"/>
  <c r="C155" i="160"/>
  <c r="F88" i="160"/>
  <c r="G88" i="160"/>
  <c r="F87" i="160"/>
  <c r="G87" i="160"/>
  <c r="G86" i="160"/>
  <c r="F86" i="160"/>
  <c r="G85" i="160"/>
  <c r="F85" i="160"/>
  <c r="G84" i="160"/>
  <c r="F84" i="160"/>
  <c r="G83" i="160"/>
  <c r="F83" i="160"/>
  <c r="G82" i="160"/>
  <c r="F82" i="160"/>
  <c r="E82" i="160"/>
  <c r="D82" i="160"/>
  <c r="C82" i="160"/>
  <c r="F81" i="160"/>
  <c r="G81" i="160"/>
  <c r="F80" i="160"/>
  <c r="G80" i="160"/>
  <c r="F79" i="160"/>
  <c r="F78" i="160"/>
  <c r="G79" i="160"/>
  <c r="E78" i="160"/>
  <c r="D78" i="160"/>
  <c r="C78" i="160"/>
  <c r="F77" i="160"/>
  <c r="G77" i="160"/>
  <c r="F76" i="160"/>
  <c r="F75" i="160"/>
  <c r="G76" i="160"/>
  <c r="E75" i="160"/>
  <c r="D75" i="160"/>
  <c r="C75" i="160"/>
  <c r="F74" i="160"/>
  <c r="G74" i="160"/>
  <c r="F73" i="160"/>
  <c r="G73" i="160"/>
  <c r="F72" i="160"/>
  <c r="G72" i="160"/>
  <c r="F71" i="160"/>
  <c r="F70" i="160"/>
  <c r="G71" i="160"/>
  <c r="E70" i="160"/>
  <c r="D70" i="160"/>
  <c r="C70" i="160"/>
  <c r="F69" i="160"/>
  <c r="G69" i="160"/>
  <c r="F68" i="160"/>
  <c r="G68" i="160"/>
  <c r="F67" i="160"/>
  <c r="F66" i="160"/>
  <c r="F89" i="160"/>
  <c r="E66" i="160"/>
  <c r="E89" i="160"/>
  <c r="D66" i="160"/>
  <c r="D89" i="160"/>
  <c r="C66" i="160"/>
  <c r="C89" i="160"/>
  <c r="F64" i="160"/>
  <c r="G64" i="160"/>
  <c r="F63" i="160"/>
  <c r="G63" i="160"/>
  <c r="F62" i="160"/>
  <c r="G62" i="160"/>
  <c r="F61" i="160"/>
  <c r="F60" i="160"/>
  <c r="E60" i="160"/>
  <c r="D60" i="160"/>
  <c r="C60" i="160"/>
  <c r="F59" i="160"/>
  <c r="G59" i="160"/>
  <c r="F58" i="160"/>
  <c r="G58" i="160"/>
  <c r="F57" i="160"/>
  <c r="G57" i="160"/>
  <c r="F56" i="160"/>
  <c r="G56" i="160"/>
  <c r="E55" i="160"/>
  <c r="D55" i="160"/>
  <c r="C55" i="160"/>
  <c r="F54" i="160"/>
  <c r="G54" i="160"/>
  <c r="F53" i="160"/>
  <c r="G53" i="160"/>
  <c r="F52" i="160"/>
  <c r="G52" i="160"/>
  <c r="F51" i="160"/>
  <c r="G51" i="160"/>
  <c r="F50" i="160"/>
  <c r="F49" i="160"/>
  <c r="E49" i="160"/>
  <c r="D49" i="160"/>
  <c r="C49" i="160"/>
  <c r="F48" i="160"/>
  <c r="G48" i="160"/>
  <c r="F47" i="160"/>
  <c r="G47" i="160"/>
  <c r="F46" i="160"/>
  <c r="G46" i="160"/>
  <c r="F45" i="160"/>
  <c r="G45" i="160"/>
  <c r="F44" i="160"/>
  <c r="G44" i="160"/>
  <c r="F43" i="160"/>
  <c r="G43" i="160"/>
  <c r="F42" i="160"/>
  <c r="G42" i="160"/>
  <c r="F41" i="160"/>
  <c r="G41" i="160"/>
  <c r="F40" i="160"/>
  <c r="G40" i="160"/>
  <c r="F39" i="160"/>
  <c r="G39" i="160"/>
  <c r="F38" i="160"/>
  <c r="G38" i="160"/>
  <c r="E37" i="160"/>
  <c r="D37" i="160"/>
  <c r="C37" i="160"/>
  <c r="F36" i="160"/>
  <c r="G36" i="160"/>
  <c r="F35" i="160"/>
  <c r="G35" i="160"/>
  <c r="F34" i="160"/>
  <c r="G34" i="160"/>
  <c r="F33" i="160"/>
  <c r="G33" i="160"/>
  <c r="F32" i="160"/>
  <c r="G32" i="160"/>
  <c r="F31" i="160"/>
  <c r="G31" i="160"/>
  <c r="F30" i="160"/>
  <c r="E29" i="160"/>
  <c r="D29" i="160"/>
  <c r="C29" i="160"/>
  <c r="F28" i="160"/>
  <c r="G28" i="160"/>
  <c r="F27" i="160"/>
  <c r="G27" i="160"/>
  <c r="F26" i="160"/>
  <c r="G26" i="160"/>
  <c r="F25" i="160"/>
  <c r="G25" i="160"/>
  <c r="F24" i="160"/>
  <c r="G24" i="160"/>
  <c r="F23" i="160"/>
  <c r="E22" i="160"/>
  <c r="D22" i="160"/>
  <c r="C22" i="160"/>
  <c r="F21" i="160"/>
  <c r="G21" i="160"/>
  <c r="F20" i="160"/>
  <c r="G20" i="160"/>
  <c r="F19" i="160"/>
  <c r="G19" i="160"/>
  <c r="F18" i="160"/>
  <c r="G18" i="160"/>
  <c r="F17" i="160"/>
  <c r="G17" i="160"/>
  <c r="F16" i="160"/>
  <c r="F15" i="160"/>
  <c r="G16" i="160"/>
  <c r="E15" i="160"/>
  <c r="D15" i="160"/>
  <c r="C15" i="160"/>
  <c r="F14" i="160"/>
  <c r="G14" i="160"/>
  <c r="F13" i="160"/>
  <c r="G13" i="160"/>
  <c r="F12" i="160"/>
  <c r="G12" i="160"/>
  <c r="G11" i="160"/>
  <c r="F11" i="160"/>
  <c r="G10" i="160"/>
  <c r="F10" i="160"/>
  <c r="G9" i="160"/>
  <c r="F9" i="160"/>
  <c r="F8" i="160"/>
  <c r="E8" i="160"/>
  <c r="E65" i="160"/>
  <c r="E90" i="160"/>
  <c r="D8" i="160"/>
  <c r="D65" i="160"/>
  <c r="D90" i="160"/>
  <c r="C8" i="160"/>
  <c r="C65" i="160"/>
  <c r="C90" i="160"/>
  <c r="F159" i="159"/>
  <c r="G159" i="159"/>
  <c r="F158" i="159"/>
  <c r="G158" i="159"/>
  <c r="F154" i="159"/>
  <c r="G154" i="159"/>
  <c r="F153" i="159"/>
  <c r="G153" i="159"/>
  <c r="F152" i="159"/>
  <c r="G152" i="159"/>
  <c r="F151" i="159"/>
  <c r="G151" i="159"/>
  <c r="F150" i="159"/>
  <c r="G150" i="159"/>
  <c r="F149" i="159"/>
  <c r="G149" i="159"/>
  <c r="F148" i="159"/>
  <c r="E147" i="159"/>
  <c r="D147" i="159"/>
  <c r="C147" i="159"/>
  <c r="F146" i="159"/>
  <c r="G146" i="159"/>
  <c r="F145" i="159"/>
  <c r="G145" i="159"/>
  <c r="F144" i="159"/>
  <c r="G144" i="159"/>
  <c r="F143" i="159"/>
  <c r="G143" i="159"/>
  <c r="G142" i="159"/>
  <c r="G141" i="159"/>
  <c r="F142" i="159"/>
  <c r="F141" i="159"/>
  <c r="E141" i="159"/>
  <c r="D141" i="159"/>
  <c r="D155" i="159"/>
  <c r="C141" i="159"/>
  <c r="F140" i="159"/>
  <c r="G140" i="159"/>
  <c r="F139" i="159"/>
  <c r="G139" i="159"/>
  <c r="F138" i="159"/>
  <c r="G138" i="159"/>
  <c r="F137" i="159"/>
  <c r="G137" i="159"/>
  <c r="F136" i="159"/>
  <c r="G136" i="159"/>
  <c r="F135" i="159"/>
  <c r="E134" i="159"/>
  <c r="D134" i="159"/>
  <c r="C134" i="159"/>
  <c r="F133" i="159"/>
  <c r="G133" i="159"/>
  <c r="F132" i="159"/>
  <c r="G132" i="159"/>
  <c r="F131" i="159"/>
  <c r="G131" i="159"/>
  <c r="F130" i="159"/>
  <c r="E130" i="159"/>
  <c r="D130" i="159"/>
  <c r="C130" i="159"/>
  <c r="C155" i="159"/>
  <c r="F128" i="159"/>
  <c r="G128" i="159"/>
  <c r="F127" i="159"/>
  <c r="G127" i="159"/>
  <c r="F126" i="159"/>
  <c r="G126" i="159"/>
  <c r="F125" i="159"/>
  <c r="G125" i="159"/>
  <c r="F124" i="159"/>
  <c r="G124" i="159"/>
  <c r="F123" i="159"/>
  <c r="G123" i="159"/>
  <c r="F122" i="159"/>
  <c r="G122" i="159"/>
  <c r="F121" i="159"/>
  <c r="G121" i="159"/>
  <c r="F120" i="159"/>
  <c r="G120" i="159"/>
  <c r="F119" i="159"/>
  <c r="G119" i="159"/>
  <c r="F118" i="159"/>
  <c r="G118" i="159"/>
  <c r="F117" i="159"/>
  <c r="G117" i="159"/>
  <c r="F116" i="159"/>
  <c r="G116" i="159"/>
  <c r="G115" i="159"/>
  <c r="E115" i="159"/>
  <c r="D115" i="159"/>
  <c r="C115" i="159"/>
  <c r="F114" i="159"/>
  <c r="G114" i="159"/>
  <c r="F113" i="159"/>
  <c r="G113" i="159"/>
  <c r="F112" i="159"/>
  <c r="G112" i="159"/>
  <c r="F111" i="159"/>
  <c r="G111" i="159"/>
  <c r="F110" i="159"/>
  <c r="G110" i="159"/>
  <c r="F109" i="159"/>
  <c r="G109" i="159"/>
  <c r="G108" i="159"/>
  <c r="F108" i="159"/>
  <c r="G107" i="159"/>
  <c r="F107" i="159"/>
  <c r="G106" i="159"/>
  <c r="F106" i="159"/>
  <c r="G105" i="159"/>
  <c r="F105" i="159"/>
  <c r="G104" i="159"/>
  <c r="F104" i="159"/>
  <c r="G103" i="159"/>
  <c r="F103" i="159"/>
  <c r="G102" i="159"/>
  <c r="F102" i="159"/>
  <c r="G101" i="159"/>
  <c r="F101" i="159"/>
  <c r="G100" i="159"/>
  <c r="F100" i="159"/>
  <c r="G99" i="159"/>
  <c r="F99" i="159"/>
  <c r="G98" i="159"/>
  <c r="F98" i="159"/>
  <c r="F97" i="159"/>
  <c r="G97" i="159"/>
  <c r="G96" i="159"/>
  <c r="F96" i="159"/>
  <c r="F95" i="159"/>
  <c r="G95" i="159"/>
  <c r="E94" i="159"/>
  <c r="E129" i="159"/>
  <c r="E156" i="159"/>
  <c r="D94" i="159"/>
  <c r="C94" i="159"/>
  <c r="C129" i="159"/>
  <c r="C156" i="159"/>
  <c r="F88" i="159"/>
  <c r="G88" i="159"/>
  <c r="F87" i="159"/>
  <c r="G87" i="159"/>
  <c r="F86" i="159"/>
  <c r="G86" i="159"/>
  <c r="F85" i="159"/>
  <c r="G85" i="159"/>
  <c r="F84" i="159"/>
  <c r="G84" i="159"/>
  <c r="F83" i="159"/>
  <c r="E82" i="159"/>
  <c r="D82" i="159"/>
  <c r="C82" i="159"/>
  <c r="F81" i="159"/>
  <c r="G81" i="159"/>
  <c r="F80" i="159"/>
  <c r="G80" i="159"/>
  <c r="F79" i="159"/>
  <c r="F78" i="159"/>
  <c r="G79" i="159"/>
  <c r="E78" i="159"/>
  <c r="D78" i="159"/>
  <c r="C78" i="159"/>
  <c r="F77" i="159"/>
  <c r="G77" i="159"/>
  <c r="F76" i="159"/>
  <c r="G76" i="159"/>
  <c r="E75" i="159"/>
  <c r="D75" i="159"/>
  <c r="C75" i="159"/>
  <c r="F74" i="159"/>
  <c r="G74" i="159"/>
  <c r="F73" i="159"/>
  <c r="G73" i="159"/>
  <c r="F72" i="159"/>
  <c r="G72" i="159"/>
  <c r="F71" i="159"/>
  <c r="E70" i="159"/>
  <c r="D70" i="159"/>
  <c r="C70" i="159"/>
  <c r="F69" i="159"/>
  <c r="G69" i="159"/>
  <c r="F68" i="159"/>
  <c r="G68" i="159"/>
  <c r="F67" i="159"/>
  <c r="F66" i="159"/>
  <c r="G67" i="159"/>
  <c r="E66" i="159"/>
  <c r="E89" i="159"/>
  <c r="D66" i="159"/>
  <c r="D89" i="159"/>
  <c r="C66" i="159"/>
  <c r="F64" i="159"/>
  <c r="G64" i="159"/>
  <c r="F63" i="159"/>
  <c r="G63" i="159"/>
  <c r="F62" i="159"/>
  <c r="G62" i="159"/>
  <c r="G61" i="159"/>
  <c r="F61" i="159"/>
  <c r="F60" i="159"/>
  <c r="E60" i="159"/>
  <c r="D60" i="159"/>
  <c r="C60" i="159"/>
  <c r="F59" i="159"/>
  <c r="G59" i="159"/>
  <c r="F58" i="159"/>
  <c r="G58" i="159"/>
  <c r="F57" i="159"/>
  <c r="G57" i="159"/>
  <c r="F56" i="159"/>
  <c r="E55" i="159"/>
  <c r="D55" i="159"/>
  <c r="C55" i="159"/>
  <c r="F54" i="159"/>
  <c r="G54" i="159"/>
  <c r="F53" i="159"/>
  <c r="G53" i="159"/>
  <c r="F52" i="159"/>
  <c r="G52" i="159"/>
  <c r="F51" i="159"/>
  <c r="G51" i="159"/>
  <c r="F50" i="159"/>
  <c r="E49" i="159"/>
  <c r="D49" i="159"/>
  <c r="C49" i="159"/>
  <c r="F48" i="159"/>
  <c r="G48" i="159"/>
  <c r="F47" i="159"/>
  <c r="G47" i="159"/>
  <c r="F46" i="159"/>
  <c r="G46" i="159"/>
  <c r="F45" i="159"/>
  <c r="G45" i="159"/>
  <c r="F44" i="159"/>
  <c r="G44" i="159"/>
  <c r="F43" i="159"/>
  <c r="G43" i="159"/>
  <c r="G42" i="159"/>
  <c r="F42" i="159"/>
  <c r="F41" i="159"/>
  <c r="G41" i="159"/>
  <c r="G40" i="159"/>
  <c r="F40" i="159"/>
  <c r="G39" i="159"/>
  <c r="F39" i="159"/>
  <c r="F38" i="159"/>
  <c r="F37" i="159"/>
  <c r="E37" i="159"/>
  <c r="D37" i="159"/>
  <c r="C37" i="159"/>
  <c r="C65" i="159"/>
  <c r="C91" i="159"/>
  <c r="F36" i="159"/>
  <c r="G36" i="159"/>
  <c r="F35" i="159"/>
  <c r="G35" i="159"/>
  <c r="F34" i="159"/>
  <c r="G34" i="159"/>
  <c r="F33" i="159"/>
  <c r="G33" i="159"/>
  <c r="F32" i="159"/>
  <c r="G32" i="159"/>
  <c r="F31" i="159"/>
  <c r="G31" i="159"/>
  <c r="F30" i="159"/>
  <c r="G30" i="159"/>
  <c r="E29" i="159"/>
  <c r="D29" i="159"/>
  <c r="C29" i="159"/>
  <c r="F28" i="159"/>
  <c r="G28" i="159"/>
  <c r="F27" i="159"/>
  <c r="G27" i="159"/>
  <c r="F26" i="159"/>
  <c r="G26" i="159"/>
  <c r="F25" i="159"/>
  <c r="G25" i="159"/>
  <c r="F24" i="159"/>
  <c r="G24" i="159"/>
  <c r="F23" i="159"/>
  <c r="G23" i="159"/>
  <c r="E22" i="159"/>
  <c r="D22" i="159"/>
  <c r="C22" i="159"/>
  <c r="F21" i="159"/>
  <c r="G21" i="159"/>
  <c r="F20" i="159"/>
  <c r="G20" i="159"/>
  <c r="F19" i="159"/>
  <c r="G19" i="159"/>
  <c r="F18" i="159"/>
  <c r="G18" i="159"/>
  <c r="F17" i="159"/>
  <c r="G17" i="159"/>
  <c r="G16" i="159"/>
  <c r="G15" i="159"/>
  <c r="F16" i="159"/>
  <c r="F15" i="159"/>
  <c r="E15" i="159"/>
  <c r="D15" i="159"/>
  <c r="C15" i="159"/>
  <c r="F14" i="159"/>
  <c r="G14" i="159"/>
  <c r="F13" i="159"/>
  <c r="G13" i="159"/>
  <c r="F12" i="159"/>
  <c r="G12" i="159"/>
  <c r="F11" i="159"/>
  <c r="G11" i="159"/>
  <c r="F10" i="159"/>
  <c r="G10" i="159"/>
  <c r="F9" i="159"/>
  <c r="F8" i="159"/>
  <c r="E8" i="159"/>
  <c r="E65" i="159"/>
  <c r="E91" i="159"/>
  <c r="D8" i="159"/>
  <c r="D65" i="159"/>
  <c r="D91" i="159"/>
  <c r="C8" i="159"/>
  <c r="F158" i="157"/>
  <c r="G158" i="157"/>
  <c r="G157" i="157"/>
  <c r="F157" i="157"/>
  <c r="F153" i="157"/>
  <c r="G153" i="157"/>
  <c r="F152" i="157"/>
  <c r="G152" i="157"/>
  <c r="F151" i="157"/>
  <c r="G151" i="157"/>
  <c r="F150" i="157"/>
  <c r="G150" i="157"/>
  <c r="F149" i="157"/>
  <c r="G149" i="157"/>
  <c r="F148" i="157"/>
  <c r="G148" i="157"/>
  <c r="F147" i="157"/>
  <c r="G147" i="157"/>
  <c r="E146" i="157"/>
  <c r="D146" i="157"/>
  <c r="C146" i="157"/>
  <c r="F145" i="157"/>
  <c r="G145" i="157"/>
  <c r="F144" i="157"/>
  <c r="G144" i="157"/>
  <c r="F143" i="157"/>
  <c r="G143" i="157"/>
  <c r="F142" i="157"/>
  <c r="G142" i="157"/>
  <c r="F141" i="157"/>
  <c r="G141" i="157"/>
  <c r="F140" i="157"/>
  <c r="E140" i="157"/>
  <c r="D140" i="157"/>
  <c r="C140" i="157"/>
  <c r="F139" i="157"/>
  <c r="G139" i="157"/>
  <c r="F138" i="157"/>
  <c r="G138" i="157"/>
  <c r="F137" i="157"/>
  <c r="G137" i="157"/>
  <c r="F136" i="157"/>
  <c r="G136" i="157"/>
  <c r="F135" i="157"/>
  <c r="G135" i="157"/>
  <c r="G133" i="157"/>
  <c r="F134" i="157"/>
  <c r="G134" i="157"/>
  <c r="E133" i="157"/>
  <c r="D133" i="157"/>
  <c r="C133" i="157"/>
  <c r="F132" i="157"/>
  <c r="G132" i="157"/>
  <c r="F131" i="157"/>
  <c r="G131" i="157"/>
  <c r="F130" i="157"/>
  <c r="G130" i="157"/>
  <c r="G129" i="157"/>
  <c r="F129" i="157"/>
  <c r="E129" i="157"/>
  <c r="D129" i="157"/>
  <c r="D154" i="157"/>
  <c r="C129" i="157"/>
  <c r="C154" i="157"/>
  <c r="F127" i="157"/>
  <c r="G127" i="157"/>
  <c r="F126" i="157"/>
  <c r="G126" i="157"/>
  <c r="F125" i="157"/>
  <c r="G125" i="157"/>
  <c r="F124" i="157"/>
  <c r="G124" i="157"/>
  <c r="F123" i="157"/>
  <c r="G123" i="157"/>
  <c r="F122" i="157"/>
  <c r="G122" i="157"/>
  <c r="F121" i="157"/>
  <c r="G121" i="157"/>
  <c r="G120" i="157"/>
  <c r="F120" i="157"/>
  <c r="G119" i="157"/>
  <c r="F119" i="157"/>
  <c r="G118" i="157"/>
  <c r="F118" i="157"/>
  <c r="G117" i="157"/>
  <c r="F117" i="157"/>
  <c r="G116" i="157"/>
  <c r="F116" i="157"/>
  <c r="G115" i="157"/>
  <c r="F115" i="157"/>
  <c r="G114" i="157"/>
  <c r="F114" i="157"/>
  <c r="E114" i="157"/>
  <c r="D114" i="157"/>
  <c r="C114" i="157"/>
  <c r="F113" i="157"/>
  <c r="G113" i="157"/>
  <c r="F112" i="157"/>
  <c r="G112" i="157"/>
  <c r="F111" i="157"/>
  <c r="G111" i="157"/>
  <c r="F110" i="157"/>
  <c r="G110" i="157"/>
  <c r="F109" i="157"/>
  <c r="G109" i="157"/>
  <c r="F108" i="157"/>
  <c r="G108" i="157"/>
  <c r="F107" i="157"/>
  <c r="G107" i="157"/>
  <c r="F106" i="157"/>
  <c r="G106" i="157"/>
  <c r="F105" i="157"/>
  <c r="G105" i="157"/>
  <c r="F104" i="157"/>
  <c r="G104" i="157"/>
  <c r="F103" i="157"/>
  <c r="G103" i="157"/>
  <c r="F102" i="157"/>
  <c r="G102" i="157"/>
  <c r="F101" i="157"/>
  <c r="G101" i="157"/>
  <c r="F100" i="157"/>
  <c r="G100" i="157"/>
  <c r="F99" i="157"/>
  <c r="G99" i="157"/>
  <c r="F98" i="157"/>
  <c r="G98" i="157"/>
  <c r="F97" i="157"/>
  <c r="G97" i="157"/>
  <c r="F96" i="157"/>
  <c r="G96" i="157"/>
  <c r="F95" i="157"/>
  <c r="G95" i="157"/>
  <c r="F94" i="157"/>
  <c r="G94" i="157"/>
  <c r="E93" i="157"/>
  <c r="E128" i="157"/>
  <c r="E155" i="157"/>
  <c r="D93" i="157"/>
  <c r="D128" i="157"/>
  <c r="D155" i="157"/>
  <c r="C93" i="157"/>
  <c r="C128" i="157"/>
  <c r="C155" i="157"/>
  <c r="F88" i="157"/>
  <c r="G88" i="157"/>
  <c r="F87" i="157"/>
  <c r="G87" i="157"/>
  <c r="F86" i="157"/>
  <c r="G86" i="157"/>
  <c r="F85" i="157"/>
  <c r="G85" i="157"/>
  <c r="G84" i="157"/>
  <c r="F84" i="157"/>
  <c r="G83" i="157"/>
  <c r="G82" i="157"/>
  <c r="F83" i="157"/>
  <c r="F82" i="157"/>
  <c r="E82" i="157"/>
  <c r="D82" i="157"/>
  <c r="C82" i="157"/>
  <c r="F81" i="157"/>
  <c r="G81" i="157"/>
  <c r="G78" i="157"/>
  <c r="F80" i="157"/>
  <c r="G80" i="157"/>
  <c r="F79" i="157"/>
  <c r="G79" i="157"/>
  <c r="F78" i="157"/>
  <c r="E78" i="157"/>
  <c r="D78" i="157"/>
  <c r="C78" i="157"/>
  <c r="F77" i="157"/>
  <c r="G77" i="157"/>
  <c r="F76" i="157"/>
  <c r="G76" i="157"/>
  <c r="G75" i="157"/>
  <c r="F75" i="157"/>
  <c r="E75" i="157"/>
  <c r="D75" i="157"/>
  <c r="C75" i="157"/>
  <c r="F74" i="157"/>
  <c r="G74" i="157"/>
  <c r="F73" i="157"/>
  <c r="G73" i="157"/>
  <c r="F72" i="157"/>
  <c r="G72" i="157"/>
  <c r="F71" i="157"/>
  <c r="G71" i="157"/>
  <c r="G70" i="157"/>
  <c r="E70" i="157"/>
  <c r="D70" i="157"/>
  <c r="C70" i="157"/>
  <c r="F69" i="157"/>
  <c r="G69" i="157"/>
  <c r="F68" i="157"/>
  <c r="G68" i="157"/>
  <c r="F67" i="157"/>
  <c r="F66" i="157"/>
  <c r="G67" i="157"/>
  <c r="E66" i="157"/>
  <c r="E89" i="157"/>
  <c r="D66" i="157"/>
  <c r="D89" i="157"/>
  <c r="C66" i="157"/>
  <c r="C89" i="157"/>
  <c r="F64" i="157"/>
  <c r="G64" i="157"/>
  <c r="F63" i="157"/>
  <c r="G63" i="157"/>
  <c r="F62" i="157"/>
  <c r="G62" i="157"/>
  <c r="F61" i="157"/>
  <c r="G61" i="157"/>
  <c r="G60" i="157"/>
  <c r="F60" i="157"/>
  <c r="E60" i="157"/>
  <c r="D60" i="157"/>
  <c r="C60" i="157"/>
  <c r="F59" i="157"/>
  <c r="G59" i="157"/>
  <c r="F58" i="157"/>
  <c r="G58" i="157"/>
  <c r="F57" i="157"/>
  <c r="G57" i="157"/>
  <c r="F56" i="157"/>
  <c r="G56" i="157"/>
  <c r="E55" i="157"/>
  <c r="D55" i="157"/>
  <c r="C55" i="157"/>
  <c r="F54" i="157"/>
  <c r="G54" i="157"/>
  <c r="F53" i="157"/>
  <c r="G53" i="157"/>
  <c r="F52" i="157"/>
  <c r="G52" i="157"/>
  <c r="F51" i="157"/>
  <c r="G51" i="157"/>
  <c r="G50" i="157"/>
  <c r="G49" i="157"/>
  <c r="F50" i="157"/>
  <c r="F49" i="157"/>
  <c r="E49" i="157"/>
  <c r="D49" i="157"/>
  <c r="C49" i="157"/>
  <c r="F48" i="157"/>
  <c r="G48" i="157"/>
  <c r="F47" i="157"/>
  <c r="G47" i="157"/>
  <c r="F46" i="157"/>
  <c r="G46" i="157"/>
  <c r="F45" i="157"/>
  <c r="G45" i="157"/>
  <c r="F44" i="157"/>
  <c r="G44" i="157"/>
  <c r="F43" i="157"/>
  <c r="G43" i="157"/>
  <c r="F42" i="157"/>
  <c r="G42" i="157"/>
  <c r="F41" i="157"/>
  <c r="G41" i="157"/>
  <c r="F40" i="157"/>
  <c r="G40" i="157"/>
  <c r="F39" i="157"/>
  <c r="G39" i="157"/>
  <c r="F38" i="157"/>
  <c r="F37" i="157"/>
  <c r="E37" i="157"/>
  <c r="D37" i="157"/>
  <c r="C37" i="157"/>
  <c r="F36" i="157"/>
  <c r="G36" i="157"/>
  <c r="F35" i="157"/>
  <c r="G35" i="157"/>
  <c r="F34" i="157"/>
  <c r="G34" i="157"/>
  <c r="F33" i="157"/>
  <c r="G33" i="157"/>
  <c r="F32" i="157"/>
  <c r="G32" i="157"/>
  <c r="F31" i="157"/>
  <c r="G31" i="157"/>
  <c r="F30" i="157"/>
  <c r="F29" i="157"/>
  <c r="G30" i="157"/>
  <c r="E29" i="157"/>
  <c r="D29" i="157"/>
  <c r="C29" i="157"/>
  <c r="F28" i="157"/>
  <c r="G28" i="157"/>
  <c r="F27" i="157"/>
  <c r="G27" i="157"/>
  <c r="F26" i="157"/>
  <c r="G26" i="157"/>
  <c r="F25" i="157"/>
  <c r="G25" i="157"/>
  <c r="F24" i="157"/>
  <c r="G24" i="157"/>
  <c r="G23" i="157"/>
  <c r="G22" i="157"/>
  <c r="F23" i="157"/>
  <c r="F22" i="157"/>
  <c r="E22" i="157"/>
  <c r="D22" i="157"/>
  <c r="C22" i="157"/>
  <c r="F21" i="157"/>
  <c r="G21" i="157"/>
  <c r="F20" i="157"/>
  <c r="G20" i="157"/>
  <c r="F19" i="157"/>
  <c r="G19" i="157"/>
  <c r="F18" i="157"/>
  <c r="G18" i="157"/>
  <c r="F17" i="157"/>
  <c r="G17" i="157"/>
  <c r="G16" i="157"/>
  <c r="F16" i="157"/>
  <c r="F15" i="157"/>
  <c r="E15" i="157"/>
  <c r="D15" i="157"/>
  <c r="C15" i="157"/>
  <c r="F14" i="157"/>
  <c r="G14" i="157"/>
  <c r="F13" i="157"/>
  <c r="G13" i="157"/>
  <c r="F12" i="157"/>
  <c r="G12" i="157"/>
  <c r="F11" i="157"/>
  <c r="G11" i="157"/>
  <c r="F10" i="157"/>
  <c r="G10" i="157"/>
  <c r="F9" i="157"/>
  <c r="F8" i="157"/>
  <c r="E8" i="157"/>
  <c r="E65" i="157"/>
  <c r="E90" i="157"/>
  <c r="D8" i="157"/>
  <c r="D65" i="157"/>
  <c r="D90" i="157"/>
  <c r="C8" i="157"/>
  <c r="C65" i="157"/>
  <c r="C90" i="157"/>
  <c r="F158" i="156"/>
  <c r="G158" i="156"/>
  <c r="F157" i="156"/>
  <c r="G157" i="156"/>
  <c r="F153" i="156"/>
  <c r="G153" i="156"/>
  <c r="F152" i="156"/>
  <c r="G152" i="156"/>
  <c r="F151" i="156"/>
  <c r="G151" i="156"/>
  <c r="F150" i="156"/>
  <c r="G150" i="156"/>
  <c r="F149" i="156"/>
  <c r="G149" i="156"/>
  <c r="F148" i="156"/>
  <c r="G148" i="156"/>
  <c r="F147" i="156"/>
  <c r="G147" i="156"/>
  <c r="E146" i="156"/>
  <c r="D146" i="156"/>
  <c r="C146" i="156"/>
  <c r="F145" i="156"/>
  <c r="G145" i="156"/>
  <c r="F144" i="156"/>
  <c r="G144" i="156"/>
  <c r="F143" i="156"/>
  <c r="G143" i="156"/>
  <c r="F142" i="156"/>
  <c r="G142" i="156"/>
  <c r="F141" i="156"/>
  <c r="G141" i="156"/>
  <c r="F140" i="156"/>
  <c r="E140" i="156"/>
  <c r="D140" i="156"/>
  <c r="C140" i="156"/>
  <c r="F139" i="156"/>
  <c r="G139" i="156"/>
  <c r="F138" i="156"/>
  <c r="G138" i="156"/>
  <c r="F137" i="156"/>
  <c r="G137" i="156"/>
  <c r="G136" i="156"/>
  <c r="F136" i="156"/>
  <c r="G135" i="156"/>
  <c r="F135" i="156"/>
  <c r="G134" i="156"/>
  <c r="G133" i="156"/>
  <c r="F134" i="156"/>
  <c r="F133" i="156"/>
  <c r="E133" i="156"/>
  <c r="D133" i="156"/>
  <c r="C133" i="156"/>
  <c r="F132" i="156"/>
  <c r="G132" i="156"/>
  <c r="F131" i="156"/>
  <c r="G131" i="156"/>
  <c r="F130" i="156"/>
  <c r="F129" i="156"/>
  <c r="E129" i="156"/>
  <c r="D129" i="156"/>
  <c r="D154" i="156"/>
  <c r="C129" i="156"/>
  <c r="C154" i="156"/>
  <c r="F127" i="156"/>
  <c r="G127" i="156"/>
  <c r="F126" i="156"/>
  <c r="G126" i="156"/>
  <c r="F125" i="156"/>
  <c r="G125" i="156"/>
  <c r="F124" i="156"/>
  <c r="G124" i="156"/>
  <c r="F123" i="156"/>
  <c r="G123" i="156"/>
  <c r="G122" i="156"/>
  <c r="F122" i="156"/>
  <c r="F121" i="156"/>
  <c r="G121" i="156"/>
  <c r="G120" i="156"/>
  <c r="F120" i="156"/>
  <c r="G119" i="156"/>
  <c r="F119" i="156"/>
  <c r="G118" i="156"/>
  <c r="F118" i="156"/>
  <c r="G117" i="156"/>
  <c r="F117" i="156"/>
  <c r="G116" i="156"/>
  <c r="F116" i="156"/>
  <c r="G115" i="156"/>
  <c r="G114" i="156"/>
  <c r="F115" i="156"/>
  <c r="F114" i="156"/>
  <c r="E114" i="156"/>
  <c r="D114" i="156"/>
  <c r="C114" i="156"/>
  <c r="F113" i="156"/>
  <c r="G113" i="156"/>
  <c r="F112" i="156"/>
  <c r="G112" i="156"/>
  <c r="F111" i="156"/>
  <c r="G111" i="156"/>
  <c r="F110" i="156"/>
  <c r="G110" i="156"/>
  <c r="F109" i="156"/>
  <c r="G109" i="156"/>
  <c r="F108" i="156"/>
  <c r="G108" i="156"/>
  <c r="F107" i="156"/>
  <c r="G107" i="156"/>
  <c r="F106" i="156"/>
  <c r="G106" i="156"/>
  <c r="F105" i="156"/>
  <c r="G105" i="156"/>
  <c r="F104" i="156"/>
  <c r="G104" i="156"/>
  <c r="F103" i="156"/>
  <c r="G103" i="156"/>
  <c r="F102" i="156"/>
  <c r="G102" i="156"/>
  <c r="F101" i="156"/>
  <c r="G101" i="156"/>
  <c r="F100" i="156"/>
  <c r="G100" i="156"/>
  <c r="F99" i="156"/>
  <c r="G99" i="156"/>
  <c r="F98" i="156"/>
  <c r="G98" i="156"/>
  <c r="F97" i="156"/>
  <c r="G97" i="156"/>
  <c r="F96" i="156"/>
  <c r="G96" i="156"/>
  <c r="F95" i="156"/>
  <c r="G95" i="156"/>
  <c r="F94" i="156"/>
  <c r="G94" i="156"/>
  <c r="E93" i="156"/>
  <c r="E128" i="156"/>
  <c r="E155" i="156"/>
  <c r="D93" i="156"/>
  <c r="D128" i="156"/>
  <c r="D155" i="156"/>
  <c r="C93" i="156"/>
  <c r="C128" i="156"/>
  <c r="C155" i="156"/>
  <c r="F88" i="156"/>
  <c r="G88" i="156"/>
  <c r="F87" i="156"/>
  <c r="G87" i="156"/>
  <c r="F86" i="156"/>
  <c r="G86" i="156"/>
  <c r="F85" i="156"/>
  <c r="G85" i="156"/>
  <c r="F84" i="156"/>
  <c r="G84" i="156"/>
  <c r="F83" i="156"/>
  <c r="G83" i="156"/>
  <c r="E82" i="156"/>
  <c r="D82" i="156"/>
  <c r="C82" i="156"/>
  <c r="F81" i="156"/>
  <c r="G81" i="156"/>
  <c r="F80" i="156"/>
  <c r="G80" i="156"/>
  <c r="F79" i="156"/>
  <c r="G79" i="156"/>
  <c r="G78" i="156"/>
  <c r="F78" i="156"/>
  <c r="E78" i="156"/>
  <c r="D78" i="156"/>
  <c r="C78" i="156"/>
  <c r="F77" i="156"/>
  <c r="G77" i="156"/>
  <c r="F76" i="156"/>
  <c r="G76" i="156"/>
  <c r="G75" i="156"/>
  <c r="E75" i="156"/>
  <c r="D75" i="156"/>
  <c r="C75" i="156"/>
  <c r="F74" i="156"/>
  <c r="G74" i="156"/>
  <c r="F73" i="156"/>
  <c r="G73" i="156"/>
  <c r="F72" i="156"/>
  <c r="G72" i="156"/>
  <c r="F71" i="156"/>
  <c r="G71" i="156"/>
  <c r="G70" i="156"/>
  <c r="F70" i="156"/>
  <c r="E70" i="156"/>
  <c r="D70" i="156"/>
  <c r="C70" i="156"/>
  <c r="F69" i="156"/>
  <c r="G69" i="156"/>
  <c r="F68" i="156"/>
  <c r="G68" i="156"/>
  <c r="F67" i="156"/>
  <c r="G67" i="156"/>
  <c r="G66" i="156"/>
  <c r="G89" i="156"/>
  <c r="E66" i="156"/>
  <c r="E89" i="156"/>
  <c r="D66" i="156"/>
  <c r="D89" i="156"/>
  <c r="C66" i="156"/>
  <c r="C89" i="156"/>
  <c r="F64" i="156"/>
  <c r="G64" i="156"/>
  <c r="F63" i="156"/>
  <c r="G63" i="156"/>
  <c r="G62" i="156"/>
  <c r="F62" i="156"/>
  <c r="G61" i="156"/>
  <c r="G60" i="156"/>
  <c r="F61" i="156"/>
  <c r="F60" i="156"/>
  <c r="E60" i="156"/>
  <c r="D60" i="156"/>
  <c r="C60" i="156"/>
  <c r="F59" i="156"/>
  <c r="G59" i="156"/>
  <c r="G58" i="156"/>
  <c r="F58" i="156"/>
  <c r="G57" i="156"/>
  <c r="F57" i="156"/>
  <c r="G56" i="156"/>
  <c r="G55" i="156"/>
  <c r="F56" i="156"/>
  <c r="F55" i="156"/>
  <c r="E55" i="156"/>
  <c r="D55" i="156"/>
  <c r="C55" i="156"/>
  <c r="F54" i="156"/>
  <c r="G54" i="156"/>
  <c r="F53" i="156"/>
  <c r="G53" i="156"/>
  <c r="F52" i="156"/>
  <c r="G52" i="156"/>
  <c r="F51" i="156"/>
  <c r="G51" i="156"/>
  <c r="G50" i="156"/>
  <c r="G49" i="156"/>
  <c r="F50" i="156"/>
  <c r="F49" i="156"/>
  <c r="E49" i="156"/>
  <c r="D49" i="156"/>
  <c r="C49" i="156"/>
  <c r="F48" i="156"/>
  <c r="G48" i="156"/>
  <c r="F47" i="156"/>
  <c r="G47" i="156"/>
  <c r="G37" i="156"/>
  <c r="F46" i="156"/>
  <c r="G46" i="156"/>
  <c r="G45" i="156"/>
  <c r="F45" i="156"/>
  <c r="G44" i="156"/>
  <c r="F44" i="156"/>
  <c r="G43" i="156"/>
  <c r="F43" i="156"/>
  <c r="G42" i="156"/>
  <c r="F42" i="156"/>
  <c r="G41" i="156"/>
  <c r="F41" i="156"/>
  <c r="G40" i="156"/>
  <c r="F40" i="156"/>
  <c r="G39" i="156"/>
  <c r="F39" i="156"/>
  <c r="G38" i="156"/>
  <c r="F38" i="156"/>
  <c r="F37" i="156"/>
  <c r="E37" i="156"/>
  <c r="D37" i="156"/>
  <c r="C37" i="156"/>
  <c r="F36" i="156"/>
  <c r="G36" i="156"/>
  <c r="F35" i="156"/>
  <c r="G35" i="156"/>
  <c r="F34" i="156"/>
  <c r="G34" i="156"/>
  <c r="F33" i="156"/>
  <c r="G33" i="156"/>
  <c r="F32" i="156"/>
  <c r="G32" i="156"/>
  <c r="F31" i="156"/>
  <c r="G31" i="156"/>
  <c r="F30" i="156"/>
  <c r="F29" i="156"/>
  <c r="E29" i="156"/>
  <c r="D29" i="156"/>
  <c r="C29" i="156"/>
  <c r="F28" i="156"/>
  <c r="G28" i="156"/>
  <c r="F27" i="156"/>
  <c r="G27" i="156"/>
  <c r="F26" i="156"/>
  <c r="G26" i="156"/>
  <c r="F25" i="156"/>
  <c r="G25" i="156"/>
  <c r="F24" i="156"/>
  <c r="G24" i="156"/>
  <c r="F23" i="156"/>
  <c r="G23" i="156"/>
  <c r="G22" i="156"/>
  <c r="F22" i="156"/>
  <c r="E22" i="156"/>
  <c r="D22" i="156"/>
  <c r="C22" i="156"/>
  <c r="F21" i="156"/>
  <c r="G21" i="156"/>
  <c r="F20" i="156"/>
  <c r="G20" i="156"/>
  <c r="F19" i="156"/>
  <c r="G19" i="156"/>
  <c r="F18" i="156"/>
  <c r="G18" i="156"/>
  <c r="F17" i="156"/>
  <c r="G17" i="156"/>
  <c r="F16" i="156"/>
  <c r="G16" i="156"/>
  <c r="E15" i="156"/>
  <c r="D15" i="156"/>
  <c r="C15" i="156"/>
  <c r="F14" i="156"/>
  <c r="G14" i="156"/>
  <c r="F13" i="156"/>
  <c r="G13" i="156"/>
  <c r="F12" i="156"/>
  <c r="G12" i="156"/>
  <c r="F11" i="156"/>
  <c r="G11" i="156"/>
  <c r="F10" i="156"/>
  <c r="G10" i="156"/>
  <c r="G8" i="156"/>
  <c r="F9" i="156"/>
  <c r="G9" i="156"/>
  <c r="E8" i="156"/>
  <c r="E65" i="156"/>
  <c r="E90" i="156"/>
  <c r="D8" i="156"/>
  <c r="D65" i="156"/>
  <c r="D90" i="156"/>
  <c r="C8" i="156"/>
  <c r="C65" i="156"/>
  <c r="C90" i="156"/>
  <c r="F158" i="155"/>
  <c r="G158" i="155"/>
  <c r="F157" i="155"/>
  <c r="G157" i="155"/>
  <c r="F153" i="155"/>
  <c r="G153" i="155"/>
  <c r="F152" i="155"/>
  <c r="G152" i="155"/>
  <c r="F151" i="155"/>
  <c r="G151" i="155"/>
  <c r="F150" i="155"/>
  <c r="G150" i="155"/>
  <c r="F149" i="155"/>
  <c r="G149" i="155"/>
  <c r="F148" i="155"/>
  <c r="G148" i="155"/>
  <c r="F147" i="155"/>
  <c r="G147" i="155"/>
  <c r="F146" i="155"/>
  <c r="E146" i="155"/>
  <c r="D146" i="155"/>
  <c r="C146" i="155"/>
  <c r="F145" i="155"/>
  <c r="G145" i="155"/>
  <c r="F144" i="155"/>
  <c r="G144" i="155"/>
  <c r="F143" i="155"/>
  <c r="G143" i="155"/>
  <c r="G140" i="155"/>
  <c r="F142" i="155"/>
  <c r="G142" i="155"/>
  <c r="G141" i="155"/>
  <c r="F141" i="155"/>
  <c r="F140" i="155"/>
  <c r="E140" i="155"/>
  <c r="D140" i="155"/>
  <c r="C140" i="155"/>
  <c r="F139" i="155"/>
  <c r="G139" i="155"/>
  <c r="F138" i="155"/>
  <c r="G138" i="155"/>
  <c r="F137" i="155"/>
  <c r="G137" i="155"/>
  <c r="F136" i="155"/>
  <c r="G136" i="155"/>
  <c r="F135" i="155"/>
  <c r="G135" i="155"/>
  <c r="F134" i="155"/>
  <c r="F133" i="155"/>
  <c r="E133" i="155"/>
  <c r="D133" i="155"/>
  <c r="C133" i="155"/>
  <c r="F132" i="155"/>
  <c r="G132" i="155"/>
  <c r="F131" i="155"/>
  <c r="G131" i="155"/>
  <c r="F130" i="155"/>
  <c r="G130" i="155"/>
  <c r="F129" i="155"/>
  <c r="E129" i="155"/>
  <c r="D129" i="155"/>
  <c r="D154" i="155"/>
  <c r="C129" i="155"/>
  <c r="C154" i="155"/>
  <c r="F127" i="155"/>
  <c r="G127" i="155"/>
  <c r="F126" i="155"/>
  <c r="G126" i="155"/>
  <c r="F125" i="155"/>
  <c r="G125" i="155"/>
  <c r="F124" i="155"/>
  <c r="G124" i="155"/>
  <c r="F123" i="155"/>
  <c r="G123" i="155"/>
  <c r="F122" i="155"/>
  <c r="G122" i="155"/>
  <c r="F121" i="155"/>
  <c r="G121" i="155"/>
  <c r="F120" i="155"/>
  <c r="G120" i="155"/>
  <c r="F119" i="155"/>
  <c r="G119" i="155"/>
  <c r="F118" i="155"/>
  <c r="G118" i="155"/>
  <c r="F117" i="155"/>
  <c r="G117" i="155"/>
  <c r="F116" i="155"/>
  <c r="G116" i="155"/>
  <c r="F115" i="155"/>
  <c r="G115" i="155"/>
  <c r="G114" i="155"/>
  <c r="F114" i="155"/>
  <c r="E114" i="155"/>
  <c r="D114" i="155"/>
  <c r="C114" i="155"/>
  <c r="F113" i="155"/>
  <c r="G113" i="155"/>
  <c r="F112" i="155"/>
  <c r="G112" i="155"/>
  <c r="F111" i="155"/>
  <c r="G111" i="155"/>
  <c r="G110" i="155"/>
  <c r="F110" i="155"/>
  <c r="G109" i="155"/>
  <c r="F109" i="155"/>
  <c r="G108" i="155"/>
  <c r="F108" i="155"/>
  <c r="G107" i="155"/>
  <c r="F107" i="155"/>
  <c r="G106" i="155"/>
  <c r="F106" i="155"/>
  <c r="G105" i="155"/>
  <c r="F105" i="155"/>
  <c r="G104" i="155"/>
  <c r="F104" i="155"/>
  <c r="F103" i="155"/>
  <c r="G103" i="155"/>
  <c r="G102" i="155"/>
  <c r="F102" i="155"/>
  <c r="G101" i="155"/>
  <c r="F101" i="155"/>
  <c r="G100" i="155"/>
  <c r="F100" i="155"/>
  <c r="F99" i="155"/>
  <c r="G99" i="155"/>
  <c r="G98" i="155"/>
  <c r="F98" i="155"/>
  <c r="G97" i="155"/>
  <c r="F97" i="155"/>
  <c r="G96" i="155"/>
  <c r="F96" i="155"/>
  <c r="G95" i="155"/>
  <c r="F95" i="155"/>
  <c r="G94" i="155"/>
  <c r="G93" i="155"/>
  <c r="F94" i="155"/>
  <c r="F93" i="155"/>
  <c r="F128" i="155"/>
  <c r="F155" i="155"/>
  <c r="E93" i="155"/>
  <c r="E128" i="155"/>
  <c r="E155" i="155"/>
  <c r="D93" i="155"/>
  <c r="D128" i="155"/>
  <c r="D155" i="155"/>
  <c r="C93" i="155"/>
  <c r="C128" i="155"/>
  <c r="C155" i="155"/>
  <c r="F88" i="155"/>
  <c r="G88" i="155"/>
  <c r="F87" i="155"/>
  <c r="G87" i="155"/>
  <c r="F86" i="155"/>
  <c r="G86" i="155"/>
  <c r="F85" i="155"/>
  <c r="G85" i="155"/>
  <c r="F84" i="155"/>
  <c r="G84" i="155"/>
  <c r="F83" i="155"/>
  <c r="G83" i="155"/>
  <c r="E82" i="155"/>
  <c r="D82" i="155"/>
  <c r="C82" i="155"/>
  <c r="F81" i="155"/>
  <c r="G81" i="155"/>
  <c r="F80" i="155"/>
  <c r="G80" i="155"/>
  <c r="F79" i="155"/>
  <c r="G79" i="155"/>
  <c r="G78" i="155"/>
  <c r="F78" i="155"/>
  <c r="E78" i="155"/>
  <c r="D78" i="155"/>
  <c r="C78" i="155"/>
  <c r="F77" i="155"/>
  <c r="G77" i="155"/>
  <c r="F76" i="155"/>
  <c r="G76" i="155"/>
  <c r="G75" i="155"/>
  <c r="E75" i="155"/>
  <c r="D75" i="155"/>
  <c r="C75" i="155"/>
  <c r="F74" i="155"/>
  <c r="G74" i="155"/>
  <c r="F73" i="155"/>
  <c r="G73" i="155"/>
  <c r="F72" i="155"/>
  <c r="G72" i="155"/>
  <c r="F71" i="155"/>
  <c r="G71" i="155"/>
  <c r="E70" i="155"/>
  <c r="D70" i="155"/>
  <c r="C70" i="155"/>
  <c r="F69" i="155"/>
  <c r="G69" i="155"/>
  <c r="F68" i="155"/>
  <c r="G68" i="155"/>
  <c r="F67" i="155"/>
  <c r="F66" i="155"/>
  <c r="E66" i="155"/>
  <c r="E89" i="155"/>
  <c r="D66" i="155"/>
  <c r="D89" i="155"/>
  <c r="C66" i="155"/>
  <c r="C89" i="155"/>
  <c r="F64" i="155"/>
  <c r="G64" i="155"/>
  <c r="F63" i="155"/>
  <c r="G63" i="155"/>
  <c r="F62" i="155"/>
  <c r="G62" i="155"/>
  <c r="F61" i="155"/>
  <c r="F60" i="155"/>
  <c r="E60" i="155"/>
  <c r="D60" i="155"/>
  <c r="C60" i="155"/>
  <c r="F59" i="155"/>
  <c r="G59" i="155"/>
  <c r="F58" i="155"/>
  <c r="G58" i="155"/>
  <c r="F57" i="155"/>
  <c r="G57" i="155"/>
  <c r="F56" i="155"/>
  <c r="G56" i="155"/>
  <c r="F55" i="155"/>
  <c r="E55" i="155"/>
  <c r="D55" i="155"/>
  <c r="C55" i="155"/>
  <c r="F54" i="155"/>
  <c r="G54" i="155"/>
  <c r="G53" i="155"/>
  <c r="F53" i="155"/>
  <c r="F52" i="155"/>
  <c r="G52" i="155"/>
  <c r="G51" i="155"/>
  <c r="F51" i="155"/>
  <c r="F50" i="155"/>
  <c r="G50" i="155"/>
  <c r="G49" i="155"/>
  <c r="F49" i="155"/>
  <c r="E49" i="155"/>
  <c r="D49" i="155"/>
  <c r="C49" i="155"/>
  <c r="F48" i="155"/>
  <c r="G48" i="155"/>
  <c r="F47" i="155"/>
  <c r="G47" i="155"/>
  <c r="F46" i="155"/>
  <c r="G46" i="155"/>
  <c r="F45" i="155"/>
  <c r="G45" i="155"/>
  <c r="F44" i="155"/>
  <c r="G44" i="155"/>
  <c r="F43" i="155"/>
  <c r="G43" i="155"/>
  <c r="G42" i="155"/>
  <c r="F42" i="155"/>
  <c r="F41" i="155"/>
  <c r="G41" i="155"/>
  <c r="G40" i="155"/>
  <c r="F40" i="155"/>
  <c r="F39" i="155"/>
  <c r="G39" i="155"/>
  <c r="G38" i="155"/>
  <c r="F38" i="155"/>
  <c r="E37" i="155"/>
  <c r="D37" i="155"/>
  <c r="C37" i="155"/>
  <c r="F36" i="155"/>
  <c r="G36" i="155"/>
  <c r="F35" i="155"/>
  <c r="G35" i="155"/>
  <c r="F34" i="155"/>
  <c r="G34" i="155"/>
  <c r="G33" i="155"/>
  <c r="F33" i="155"/>
  <c r="F32" i="155"/>
  <c r="G32" i="155"/>
  <c r="F31" i="155"/>
  <c r="G31" i="155"/>
  <c r="G30" i="155"/>
  <c r="F30" i="155"/>
  <c r="F29" i="155"/>
  <c r="E29" i="155"/>
  <c r="D29" i="155"/>
  <c r="C29" i="155"/>
  <c r="F28" i="155"/>
  <c r="G28" i="155"/>
  <c r="F27" i="155"/>
  <c r="G27" i="155"/>
  <c r="F26" i="155"/>
  <c r="G26" i="155"/>
  <c r="F25" i="155"/>
  <c r="G25" i="155"/>
  <c r="F24" i="155"/>
  <c r="G24" i="155"/>
  <c r="F23" i="155"/>
  <c r="G23" i="155"/>
  <c r="G22" i="155"/>
  <c r="E22" i="155"/>
  <c r="D22" i="155"/>
  <c r="C22" i="155"/>
  <c r="F21" i="155"/>
  <c r="G21" i="155"/>
  <c r="F20" i="155"/>
  <c r="G20" i="155"/>
  <c r="F19" i="155"/>
  <c r="G19" i="155"/>
  <c r="G18" i="155"/>
  <c r="F18" i="155"/>
  <c r="F17" i="155"/>
  <c r="G17" i="155"/>
  <c r="G16" i="155"/>
  <c r="F16" i="155"/>
  <c r="E15" i="155"/>
  <c r="E65" i="155"/>
  <c r="E90" i="155"/>
  <c r="D15" i="155"/>
  <c r="C15" i="155"/>
  <c r="F14" i="155"/>
  <c r="G14" i="155"/>
  <c r="F13" i="155"/>
  <c r="G13" i="155"/>
  <c r="F12" i="155"/>
  <c r="G12" i="155"/>
  <c r="F11" i="155"/>
  <c r="G11" i="155"/>
  <c r="F10" i="155"/>
  <c r="G10" i="155"/>
  <c r="F9" i="155"/>
  <c r="G9" i="155"/>
  <c r="E8" i="155"/>
  <c r="D8" i="155"/>
  <c r="D65" i="155"/>
  <c r="C8" i="155"/>
  <c r="C65" i="155"/>
  <c r="C90" i="155"/>
  <c r="F158" i="154"/>
  <c r="G158" i="154"/>
  <c r="F157" i="154"/>
  <c r="G157" i="154"/>
  <c r="F153" i="154"/>
  <c r="G153" i="154"/>
  <c r="F152" i="154"/>
  <c r="G152" i="154"/>
  <c r="F151" i="154"/>
  <c r="G151" i="154"/>
  <c r="F150" i="154"/>
  <c r="G150" i="154"/>
  <c r="G149" i="154"/>
  <c r="F149" i="154"/>
  <c r="F148" i="154"/>
  <c r="G148" i="154"/>
  <c r="G147" i="154"/>
  <c r="F147" i="154"/>
  <c r="F146" i="154"/>
  <c r="E146" i="154"/>
  <c r="D146" i="154"/>
  <c r="C146" i="154"/>
  <c r="F145" i="154"/>
  <c r="G145" i="154"/>
  <c r="F144" i="154"/>
  <c r="G144" i="154"/>
  <c r="F143" i="154"/>
  <c r="G143" i="154"/>
  <c r="F142" i="154"/>
  <c r="G142" i="154"/>
  <c r="F141" i="154"/>
  <c r="F140" i="154"/>
  <c r="E140" i="154"/>
  <c r="D140" i="154"/>
  <c r="C140" i="154"/>
  <c r="F139" i="154"/>
  <c r="G139" i="154"/>
  <c r="F138" i="154"/>
  <c r="G138" i="154"/>
  <c r="F137" i="154"/>
  <c r="G137" i="154"/>
  <c r="F136" i="154"/>
  <c r="G136" i="154"/>
  <c r="G135" i="154"/>
  <c r="F135" i="154"/>
  <c r="F134" i="154"/>
  <c r="F133" i="154"/>
  <c r="G134" i="154"/>
  <c r="G133" i="154"/>
  <c r="E133" i="154"/>
  <c r="D133" i="154"/>
  <c r="D154" i="154"/>
  <c r="C133" i="154"/>
  <c r="F132" i="154"/>
  <c r="G132" i="154"/>
  <c r="F131" i="154"/>
  <c r="G131" i="154"/>
  <c r="F130" i="154"/>
  <c r="G130" i="154"/>
  <c r="F129" i="154"/>
  <c r="E129" i="154"/>
  <c r="D129" i="154"/>
  <c r="C129" i="154"/>
  <c r="C154" i="154"/>
  <c r="F127" i="154"/>
  <c r="G127" i="154"/>
  <c r="F126" i="154"/>
  <c r="G126" i="154"/>
  <c r="F125" i="154"/>
  <c r="G125" i="154"/>
  <c r="G124" i="154"/>
  <c r="F124" i="154"/>
  <c r="F123" i="154"/>
  <c r="G123" i="154"/>
  <c r="G122" i="154"/>
  <c r="F122" i="154"/>
  <c r="F121" i="154"/>
  <c r="G121" i="154"/>
  <c r="G120" i="154"/>
  <c r="F120" i="154"/>
  <c r="F119" i="154"/>
  <c r="G119" i="154"/>
  <c r="G118" i="154"/>
  <c r="F118" i="154"/>
  <c r="F117" i="154"/>
  <c r="G117" i="154"/>
  <c r="G116" i="154"/>
  <c r="F116" i="154"/>
  <c r="F115" i="154"/>
  <c r="F114" i="154"/>
  <c r="E114" i="154"/>
  <c r="D114" i="154"/>
  <c r="C114" i="154"/>
  <c r="F113" i="154"/>
  <c r="G113" i="154"/>
  <c r="F112" i="154"/>
  <c r="G112" i="154"/>
  <c r="F111" i="154"/>
  <c r="G111" i="154"/>
  <c r="F110" i="154"/>
  <c r="G110" i="154"/>
  <c r="F109" i="154"/>
  <c r="G109" i="154"/>
  <c r="G108" i="154"/>
  <c r="F108" i="154"/>
  <c r="F107" i="154"/>
  <c r="G107" i="154"/>
  <c r="G106" i="154"/>
  <c r="F106" i="154"/>
  <c r="F105" i="154"/>
  <c r="G105" i="154"/>
  <c r="G104" i="154"/>
  <c r="F104" i="154"/>
  <c r="F103" i="154"/>
  <c r="G103" i="154"/>
  <c r="G102" i="154"/>
  <c r="F102" i="154"/>
  <c r="F101" i="154"/>
  <c r="G101" i="154"/>
  <c r="G100" i="154"/>
  <c r="F100" i="154"/>
  <c r="F99" i="154"/>
  <c r="G99" i="154"/>
  <c r="G98" i="154"/>
  <c r="F98" i="154"/>
  <c r="F97" i="154"/>
  <c r="G97" i="154"/>
  <c r="G96" i="154"/>
  <c r="F96" i="154"/>
  <c r="F95" i="154"/>
  <c r="G95" i="154"/>
  <c r="G94" i="154"/>
  <c r="G93" i="154"/>
  <c r="F94" i="154"/>
  <c r="E93" i="154"/>
  <c r="E128" i="154"/>
  <c r="E155" i="154"/>
  <c r="D93" i="154"/>
  <c r="D128" i="154"/>
  <c r="D155" i="154"/>
  <c r="C93" i="154"/>
  <c r="C128" i="154"/>
  <c r="F88" i="154"/>
  <c r="G88" i="154"/>
  <c r="F87" i="154"/>
  <c r="G87" i="154"/>
  <c r="F86" i="154"/>
  <c r="G86" i="154"/>
  <c r="F85" i="154"/>
  <c r="G85" i="154"/>
  <c r="G84" i="154"/>
  <c r="F84" i="154"/>
  <c r="F83" i="154"/>
  <c r="G83" i="154"/>
  <c r="F82" i="154"/>
  <c r="E82" i="154"/>
  <c r="D82" i="154"/>
  <c r="C82" i="154"/>
  <c r="F81" i="154"/>
  <c r="G81" i="154"/>
  <c r="G78" i="154"/>
  <c r="F80" i="154"/>
  <c r="G80" i="154"/>
  <c r="F79" i="154"/>
  <c r="G79" i="154"/>
  <c r="E78" i="154"/>
  <c r="D78" i="154"/>
  <c r="C78" i="154"/>
  <c r="F77" i="154"/>
  <c r="G77" i="154"/>
  <c r="F76" i="154"/>
  <c r="G76" i="154"/>
  <c r="E75" i="154"/>
  <c r="D75" i="154"/>
  <c r="C75" i="154"/>
  <c r="F74" i="154"/>
  <c r="G74" i="154"/>
  <c r="F73" i="154"/>
  <c r="G73" i="154"/>
  <c r="F72" i="154"/>
  <c r="G72" i="154"/>
  <c r="F71" i="154"/>
  <c r="G71" i="154"/>
  <c r="E70" i="154"/>
  <c r="D70" i="154"/>
  <c r="C70" i="154"/>
  <c r="F69" i="154"/>
  <c r="G69" i="154"/>
  <c r="F68" i="154"/>
  <c r="G68" i="154"/>
  <c r="G66" i="154"/>
  <c r="F67" i="154"/>
  <c r="G67" i="154"/>
  <c r="E66" i="154"/>
  <c r="E89" i="154"/>
  <c r="D66" i="154"/>
  <c r="D89" i="154"/>
  <c r="C66" i="154"/>
  <c r="C89" i="154"/>
  <c r="F64" i="154"/>
  <c r="G64" i="154"/>
  <c r="F63" i="154"/>
  <c r="G63" i="154"/>
  <c r="F62" i="154"/>
  <c r="G62" i="154"/>
  <c r="F61" i="154"/>
  <c r="F60" i="154"/>
  <c r="E60" i="154"/>
  <c r="D60" i="154"/>
  <c r="C60" i="154"/>
  <c r="F59" i="154"/>
  <c r="G59" i="154"/>
  <c r="F58" i="154"/>
  <c r="G58" i="154"/>
  <c r="F57" i="154"/>
  <c r="G57" i="154"/>
  <c r="F56" i="154"/>
  <c r="G56" i="154"/>
  <c r="F55" i="154"/>
  <c r="E55" i="154"/>
  <c r="D55" i="154"/>
  <c r="C55" i="154"/>
  <c r="F54" i="154"/>
  <c r="G54" i="154"/>
  <c r="F53" i="154"/>
  <c r="G53" i="154"/>
  <c r="F52" i="154"/>
  <c r="G52" i="154"/>
  <c r="G51" i="154"/>
  <c r="F51" i="154"/>
  <c r="F50" i="154"/>
  <c r="G50" i="154"/>
  <c r="G49" i="154"/>
  <c r="F49" i="154"/>
  <c r="E49" i="154"/>
  <c r="D49" i="154"/>
  <c r="C49" i="154"/>
  <c r="F48" i="154"/>
  <c r="G48" i="154"/>
  <c r="F47" i="154"/>
  <c r="G47" i="154"/>
  <c r="F46" i="154"/>
  <c r="G46" i="154"/>
  <c r="F45" i="154"/>
  <c r="G45" i="154"/>
  <c r="F44" i="154"/>
  <c r="G44" i="154"/>
  <c r="F43" i="154"/>
  <c r="G43" i="154"/>
  <c r="F42" i="154"/>
  <c r="G42" i="154"/>
  <c r="F41" i="154"/>
  <c r="G41" i="154"/>
  <c r="F40" i="154"/>
  <c r="G40" i="154"/>
  <c r="F39" i="154"/>
  <c r="G39" i="154"/>
  <c r="F38" i="154"/>
  <c r="G38" i="154"/>
  <c r="G37" i="154"/>
  <c r="E37" i="154"/>
  <c r="D37" i="154"/>
  <c r="C37" i="154"/>
  <c r="F36" i="154"/>
  <c r="G36" i="154"/>
  <c r="F35" i="154"/>
  <c r="G35" i="154"/>
  <c r="F34" i="154"/>
  <c r="G34" i="154"/>
  <c r="F33" i="154"/>
  <c r="G33" i="154"/>
  <c r="F32" i="154"/>
  <c r="G32" i="154"/>
  <c r="F31" i="154"/>
  <c r="G31" i="154"/>
  <c r="G29" i="154"/>
  <c r="F30" i="154"/>
  <c r="G30" i="154"/>
  <c r="E29" i="154"/>
  <c r="D29" i="154"/>
  <c r="C29" i="154"/>
  <c r="F28" i="154"/>
  <c r="G28" i="154"/>
  <c r="F27" i="154"/>
  <c r="G27" i="154"/>
  <c r="F26" i="154"/>
  <c r="G26" i="154"/>
  <c r="F25" i="154"/>
  <c r="G25" i="154"/>
  <c r="F24" i="154"/>
  <c r="G24" i="154"/>
  <c r="F23" i="154"/>
  <c r="F22" i="154"/>
  <c r="G23" i="154"/>
  <c r="E22" i="154"/>
  <c r="D22" i="154"/>
  <c r="C22" i="154"/>
  <c r="F21" i="154"/>
  <c r="G21" i="154"/>
  <c r="F20" i="154"/>
  <c r="G20" i="154"/>
  <c r="F19" i="154"/>
  <c r="G19" i="154"/>
  <c r="F18" i="154"/>
  <c r="G18" i="154"/>
  <c r="F17" i="154"/>
  <c r="G17" i="154"/>
  <c r="F16" i="154"/>
  <c r="G16" i="154"/>
  <c r="E15" i="154"/>
  <c r="D15" i="154"/>
  <c r="C15" i="154"/>
  <c r="F14" i="154"/>
  <c r="G14" i="154"/>
  <c r="F13" i="154"/>
  <c r="G13" i="154"/>
  <c r="G12" i="154"/>
  <c r="F12" i="154"/>
  <c r="G11" i="154"/>
  <c r="F11" i="154"/>
  <c r="G10" i="154"/>
  <c r="F10" i="154"/>
  <c r="G9" i="154"/>
  <c r="F9" i="154"/>
  <c r="F8" i="154"/>
  <c r="E8" i="154"/>
  <c r="E65" i="154"/>
  <c r="E90" i="154"/>
  <c r="D8" i="154"/>
  <c r="D65" i="154"/>
  <c r="D90" i="154"/>
  <c r="C8" i="154"/>
  <c r="C65" i="154"/>
  <c r="C90" i="154"/>
  <c r="F158" i="153"/>
  <c r="G158" i="153"/>
  <c r="F157" i="153"/>
  <c r="G157" i="153"/>
  <c r="F153" i="153"/>
  <c r="G153" i="153"/>
  <c r="F152" i="153"/>
  <c r="G152" i="153"/>
  <c r="F151" i="153"/>
  <c r="G151" i="153"/>
  <c r="F150" i="153"/>
  <c r="G150" i="153"/>
  <c r="F149" i="153"/>
  <c r="G149" i="153"/>
  <c r="F148" i="153"/>
  <c r="F147" i="153"/>
  <c r="G147" i="153"/>
  <c r="E146" i="153"/>
  <c r="D146" i="153"/>
  <c r="C146" i="153"/>
  <c r="G145" i="153"/>
  <c r="F145" i="153"/>
  <c r="G144" i="153"/>
  <c r="F144" i="153"/>
  <c r="G143" i="153"/>
  <c r="F143" i="153"/>
  <c r="G142" i="153"/>
  <c r="F142" i="153"/>
  <c r="G141" i="153"/>
  <c r="G140" i="153"/>
  <c r="F141" i="153"/>
  <c r="F140" i="153"/>
  <c r="E140" i="153"/>
  <c r="D140" i="153"/>
  <c r="C140" i="153"/>
  <c r="F139" i="153"/>
  <c r="G139" i="153"/>
  <c r="F138" i="153"/>
  <c r="G138" i="153"/>
  <c r="F137" i="153"/>
  <c r="G137" i="153"/>
  <c r="F136" i="153"/>
  <c r="G136" i="153"/>
  <c r="F135" i="153"/>
  <c r="G135" i="153"/>
  <c r="F134" i="153"/>
  <c r="F133" i="153"/>
  <c r="G134" i="153"/>
  <c r="E133" i="153"/>
  <c r="D133" i="153"/>
  <c r="C133" i="153"/>
  <c r="F132" i="153"/>
  <c r="G132" i="153"/>
  <c r="F131" i="153"/>
  <c r="G131" i="153"/>
  <c r="F130" i="153"/>
  <c r="E129" i="153"/>
  <c r="D129" i="153"/>
  <c r="D154" i="153"/>
  <c r="C129" i="153"/>
  <c r="C154" i="153"/>
  <c r="G127" i="153"/>
  <c r="F127" i="153"/>
  <c r="G126" i="153"/>
  <c r="F126" i="153"/>
  <c r="G125" i="153"/>
  <c r="F125" i="153"/>
  <c r="G124" i="153"/>
  <c r="F124" i="153"/>
  <c r="G123" i="153"/>
  <c r="F123" i="153"/>
  <c r="G122" i="153"/>
  <c r="F122" i="153"/>
  <c r="G121" i="153"/>
  <c r="F121" i="153"/>
  <c r="G120" i="153"/>
  <c r="F120" i="153"/>
  <c r="G119" i="153"/>
  <c r="F119" i="153"/>
  <c r="G118" i="153"/>
  <c r="F118" i="153"/>
  <c r="G117" i="153"/>
  <c r="F117" i="153"/>
  <c r="G116" i="153"/>
  <c r="F116" i="153"/>
  <c r="G115" i="153"/>
  <c r="G114" i="153"/>
  <c r="G128" i="153"/>
  <c r="F115" i="153"/>
  <c r="F114" i="153"/>
  <c r="E114" i="153"/>
  <c r="D114" i="153"/>
  <c r="C114" i="153"/>
  <c r="F113" i="153"/>
  <c r="G113" i="153"/>
  <c r="F112" i="153"/>
  <c r="G112" i="153"/>
  <c r="F111" i="153"/>
  <c r="G111" i="153"/>
  <c r="F110" i="153"/>
  <c r="G110" i="153"/>
  <c r="F109" i="153"/>
  <c r="G109" i="153"/>
  <c r="F108" i="153"/>
  <c r="G108" i="153"/>
  <c r="F107" i="153"/>
  <c r="G107" i="153"/>
  <c r="F106" i="153"/>
  <c r="G106" i="153"/>
  <c r="F105" i="153"/>
  <c r="G105" i="153"/>
  <c r="F104" i="153"/>
  <c r="G104" i="153"/>
  <c r="F103" i="153"/>
  <c r="G103" i="153"/>
  <c r="F102" i="153"/>
  <c r="G102" i="153"/>
  <c r="F101" i="153"/>
  <c r="G101" i="153"/>
  <c r="F100" i="153"/>
  <c r="G100" i="153"/>
  <c r="F99" i="153"/>
  <c r="G99" i="153"/>
  <c r="F98" i="153"/>
  <c r="G98" i="153"/>
  <c r="F97" i="153"/>
  <c r="G97" i="153"/>
  <c r="F96" i="153"/>
  <c r="G96" i="153"/>
  <c r="F95" i="153"/>
  <c r="G95" i="153"/>
  <c r="F94" i="153"/>
  <c r="G94" i="153"/>
  <c r="G93" i="153"/>
  <c r="F93" i="153"/>
  <c r="F128" i="153"/>
  <c r="F155" i="153"/>
  <c r="E93" i="153"/>
  <c r="E128" i="153"/>
  <c r="E155" i="153"/>
  <c r="D93" i="153"/>
  <c r="D128" i="153"/>
  <c r="C93" i="153"/>
  <c r="C128" i="153"/>
  <c r="C155" i="153"/>
  <c r="F88" i="153"/>
  <c r="G88" i="153"/>
  <c r="F87" i="153"/>
  <c r="G87" i="153"/>
  <c r="F86" i="153"/>
  <c r="G86" i="153"/>
  <c r="F85" i="153"/>
  <c r="G85" i="153"/>
  <c r="F84" i="153"/>
  <c r="G84" i="153"/>
  <c r="F83" i="153"/>
  <c r="E82" i="153"/>
  <c r="D82" i="153"/>
  <c r="C82" i="153"/>
  <c r="F81" i="153"/>
  <c r="G81" i="153"/>
  <c r="F80" i="153"/>
  <c r="G80" i="153"/>
  <c r="G78" i="153"/>
  <c r="F79" i="153"/>
  <c r="G79" i="153"/>
  <c r="E78" i="153"/>
  <c r="D78" i="153"/>
  <c r="C78" i="153"/>
  <c r="F77" i="153"/>
  <c r="G77" i="153"/>
  <c r="F76" i="153"/>
  <c r="E75" i="153"/>
  <c r="D75" i="153"/>
  <c r="C75" i="153"/>
  <c r="F74" i="153"/>
  <c r="G74" i="153"/>
  <c r="F73" i="153"/>
  <c r="G73" i="153"/>
  <c r="F72" i="153"/>
  <c r="G72" i="153"/>
  <c r="F71" i="153"/>
  <c r="E70" i="153"/>
  <c r="D70" i="153"/>
  <c r="C70" i="153"/>
  <c r="G69" i="153"/>
  <c r="F69" i="153"/>
  <c r="G68" i="153"/>
  <c r="F68" i="153"/>
  <c r="G67" i="153"/>
  <c r="G66" i="153"/>
  <c r="F67" i="153"/>
  <c r="F66" i="153"/>
  <c r="E66" i="153"/>
  <c r="E89" i="153"/>
  <c r="D66" i="153"/>
  <c r="D89" i="153"/>
  <c r="C66" i="153"/>
  <c r="C89" i="153"/>
  <c r="F64" i="153"/>
  <c r="G64" i="153"/>
  <c r="F63" i="153"/>
  <c r="G63" i="153"/>
  <c r="F62" i="153"/>
  <c r="G62" i="153"/>
  <c r="F61" i="153"/>
  <c r="E60" i="153"/>
  <c r="D60" i="153"/>
  <c r="C60" i="153"/>
  <c r="F59" i="153"/>
  <c r="G59" i="153"/>
  <c r="F58" i="153"/>
  <c r="G58" i="153"/>
  <c r="F57" i="153"/>
  <c r="G57" i="153"/>
  <c r="F56" i="153"/>
  <c r="E55" i="153"/>
  <c r="D55" i="153"/>
  <c r="C55" i="153"/>
  <c r="G54" i="153"/>
  <c r="F54" i="153"/>
  <c r="G53" i="153"/>
  <c r="F53" i="153"/>
  <c r="G52" i="153"/>
  <c r="F52" i="153"/>
  <c r="G51" i="153"/>
  <c r="F51" i="153"/>
  <c r="G50" i="153"/>
  <c r="F50" i="153"/>
  <c r="F49" i="153"/>
  <c r="G49" i="153"/>
  <c r="E49" i="153"/>
  <c r="D49" i="153"/>
  <c r="C49" i="153"/>
  <c r="C65" i="153"/>
  <c r="C90" i="153"/>
  <c r="F48" i="153"/>
  <c r="G48" i="153"/>
  <c r="F47" i="153"/>
  <c r="G47" i="153"/>
  <c r="F46" i="153"/>
  <c r="G46" i="153"/>
  <c r="F45" i="153"/>
  <c r="G45" i="153"/>
  <c r="F44" i="153"/>
  <c r="G44" i="153"/>
  <c r="F43" i="153"/>
  <c r="G43" i="153"/>
  <c r="F42" i="153"/>
  <c r="G42" i="153"/>
  <c r="F41" i="153"/>
  <c r="G41" i="153"/>
  <c r="F40" i="153"/>
  <c r="G40" i="153"/>
  <c r="F39" i="153"/>
  <c r="G39" i="153"/>
  <c r="G37" i="153"/>
  <c r="F38" i="153"/>
  <c r="G38" i="153"/>
  <c r="F37" i="153"/>
  <c r="E37" i="153"/>
  <c r="E65" i="153"/>
  <c r="E90" i="153"/>
  <c r="D37" i="153"/>
  <c r="C37" i="153"/>
  <c r="F36" i="153"/>
  <c r="G36" i="153"/>
  <c r="F35" i="153"/>
  <c r="G35" i="153"/>
  <c r="F34" i="153"/>
  <c r="G34" i="153"/>
  <c r="F33" i="153"/>
  <c r="G33" i="153"/>
  <c r="F32" i="153"/>
  <c r="G32" i="153"/>
  <c r="F31" i="153"/>
  <c r="G31" i="153"/>
  <c r="F30" i="153"/>
  <c r="E29" i="153"/>
  <c r="D29" i="153"/>
  <c r="C29" i="153"/>
  <c r="F28" i="153"/>
  <c r="G28" i="153"/>
  <c r="F27" i="153"/>
  <c r="G27" i="153"/>
  <c r="F26" i="153"/>
  <c r="G26" i="153"/>
  <c r="F25" i="153"/>
  <c r="G25" i="153"/>
  <c r="F24" i="153"/>
  <c r="G24" i="153"/>
  <c r="F23" i="153"/>
  <c r="E22" i="153"/>
  <c r="D22" i="153"/>
  <c r="C22" i="153"/>
  <c r="F21" i="153"/>
  <c r="G21" i="153"/>
  <c r="F20" i="153"/>
  <c r="G20" i="153"/>
  <c r="F19" i="153"/>
  <c r="G19" i="153"/>
  <c r="F18" i="153"/>
  <c r="G18" i="153"/>
  <c r="F17" i="153"/>
  <c r="G17" i="153"/>
  <c r="F16" i="153"/>
  <c r="G16" i="153"/>
  <c r="F15" i="153"/>
  <c r="E15" i="153"/>
  <c r="D15" i="153"/>
  <c r="C15" i="153"/>
  <c r="F14" i="153"/>
  <c r="G14" i="153"/>
  <c r="F13" i="153"/>
  <c r="G13" i="153"/>
  <c r="F12" i="153"/>
  <c r="G12" i="153"/>
  <c r="F11" i="153"/>
  <c r="G11" i="153"/>
  <c r="F10" i="153"/>
  <c r="F9" i="153"/>
  <c r="G9" i="153"/>
  <c r="E8" i="153"/>
  <c r="D8" i="153"/>
  <c r="D65" i="153"/>
  <c r="D90" i="153"/>
  <c r="C8" i="153"/>
  <c r="F158" i="152"/>
  <c r="G158" i="152"/>
  <c r="G157" i="152"/>
  <c r="F157" i="152"/>
  <c r="F153" i="152"/>
  <c r="G153" i="152"/>
  <c r="F152" i="152"/>
  <c r="G152" i="152"/>
  <c r="F151" i="152"/>
  <c r="F150" i="152"/>
  <c r="G150" i="152"/>
  <c r="G149" i="152"/>
  <c r="F149" i="152"/>
  <c r="G148" i="152"/>
  <c r="F148" i="152"/>
  <c r="G147" i="152"/>
  <c r="F147" i="152"/>
  <c r="E146" i="152"/>
  <c r="D146" i="152"/>
  <c r="C146" i="152"/>
  <c r="F145" i="152"/>
  <c r="G145" i="152"/>
  <c r="F144" i="152"/>
  <c r="G144" i="152"/>
  <c r="F143" i="152"/>
  <c r="G143" i="152"/>
  <c r="F142" i="152"/>
  <c r="G142" i="152"/>
  <c r="F141" i="152"/>
  <c r="G141" i="152"/>
  <c r="G140" i="152"/>
  <c r="E140" i="152"/>
  <c r="D140" i="152"/>
  <c r="C140" i="152"/>
  <c r="F139" i="152"/>
  <c r="G139" i="152"/>
  <c r="F138" i="152"/>
  <c r="G138" i="152"/>
  <c r="G137" i="152"/>
  <c r="F137" i="152"/>
  <c r="G136" i="152"/>
  <c r="F136" i="152"/>
  <c r="G135" i="152"/>
  <c r="F135" i="152"/>
  <c r="G134" i="152"/>
  <c r="F134" i="152"/>
  <c r="F133" i="152"/>
  <c r="E133" i="152"/>
  <c r="D133" i="152"/>
  <c r="C133" i="152"/>
  <c r="F132" i="152"/>
  <c r="G132" i="152"/>
  <c r="F131" i="152"/>
  <c r="G131" i="152"/>
  <c r="F130" i="152"/>
  <c r="G130" i="152"/>
  <c r="F129" i="152"/>
  <c r="E129" i="152"/>
  <c r="D129" i="152"/>
  <c r="D154" i="152"/>
  <c r="C129" i="152"/>
  <c r="F127" i="152"/>
  <c r="G127" i="152"/>
  <c r="F126" i="152"/>
  <c r="G126" i="152"/>
  <c r="F125" i="152"/>
  <c r="G125" i="152"/>
  <c r="F124" i="152"/>
  <c r="G124" i="152"/>
  <c r="F123" i="152"/>
  <c r="G123" i="152"/>
  <c r="G122" i="152"/>
  <c r="F122" i="152"/>
  <c r="G121" i="152"/>
  <c r="F121" i="152"/>
  <c r="G120" i="152"/>
  <c r="F120" i="152"/>
  <c r="G119" i="152"/>
  <c r="F119" i="152"/>
  <c r="G118" i="152"/>
  <c r="F118" i="152"/>
  <c r="G117" i="152"/>
  <c r="G114" i="152"/>
  <c r="F117" i="152"/>
  <c r="G116" i="152"/>
  <c r="F116" i="152"/>
  <c r="G115" i="152"/>
  <c r="F115" i="152"/>
  <c r="F114" i="152"/>
  <c r="E114" i="152"/>
  <c r="D114" i="152"/>
  <c r="C114" i="152"/>
  <c r="F113" i="152"/>
  <c r="G113" i="152"/>
  <c r="F112" i="152"/>
  <c r="G112" i="152"/>
  <c r="F111" i="152"/>
  <c r="G111" i="152"/>
  <c r="F110" i="152"/>
  <c r="G110" i="152"/>
  <c r="F109" i="152"/>
  <c r="G109" i="152"/>
  <c r="F108" i="152"/>
  <c r="G108" i="152"/>
  <c r="F107" i="152"/>
  <c r="G107" i="152"/>
  <c r="F106" i="152"/>
  <c r="G106" i="152"/>
  <c r="F105" i="152"/>
  <c r="G105" i="152"/>
  <c r="F104" i="152"/>
  <c r="G104" i="152"/>
  <c r="F103" i="152"/>
  <c r="G103" i="152"/>
  <c r="F102" i="152"/>
  <c r="G102" i="152"/>
  <c r="F101" i="152"/>
  <c r="G101" i="152"/>
  <c r="F100" i="152"/>
  <c r="G100" i="152"/>
  <c r="F99" i="152"/>
  <c r="G99" i="152"/>
  <c r="F98" i="152"/>
  <c r="G98" i="152"/>
  <c r="F97" i="152"/>
  <c r="G97" i="152"/>
  <c r="F96" i="152"/>
  <c r="G96" i="152"/>
  <c r="F95" i="152"/>
  <c r="G95" i="152"/>
  <c r="F94" i="152"/>
  <c r="E93" i="152"/>
  <c r="E128" i="152"/>
  <c r="E155" i="152"/>
  <c r="D93" i="152"/>
  <c r="D128" i="152"/>
  <c r="D155" i="152"/>
  <c r="C93" i="152"/>
  <c r="F88" i="152"/>
  <c r="G88" i="152"/>
  <c r="F87" i="152"/>
  <c r="G87" i="152"/>
  <c r="F86" i="152"/>
  <c r="G86" i="152"/>
  <c r="F85" i="152"/>
  <c r="G85" i="152"/>
  <c r="F84" i="152"/>
  <c r="G84" i="152"/>
  <c r="F83" i="152"/>
  <c r="G83" i="152"/>
  <c r="F82" i="152"/>
  <c r="E82" i="152"/>
  <c r="D82" i="152"/>
  <c r="C82" i="152"/>
  <c r="F81" i="152"/>
  <c r="G81" i="152"/>
  <c r="F80" i="152"/>
  <c r="G80" i="152"/>
  <c r="F79" i="152"/>
  <c r="E78" i="152"/>
  <c r="D78" i="152"/>
  <c r="C78" i="152"/>
  <c r="F77" i="152"/>
  <c r="G77" i="152"/>
  <c r="G75" i="152"/>
  <c r="F76" i="152"/>
  <c r="F75" i="152"/>
  <c r="G76" i="152"/>
  <c r="E75" i="152"/>
  <c r="D75" i="152"/>
  <c r="C75" i="152"/>
  <c r="F74" i="152"/>
  <c r="G74" i="152"/>
  <c r="G73" i="152"/>
  <c r="F73" i="152"/>
  <c r="G72" i="152"/>
  <c r="F72" i="152"/>
  <c r="G71" i="152"/>
  <c r="G70" i="152"/>
  <c r="F71" i="152"/>
  <c r="F70" i="152"/>
  <c r="E70" i="152"/>
  <c r="D70" i="152"/>
  <c r="C70" i="152"/>
  <c r="F69" i="152"/>
  <c r="G69" i="152"/>
  <c r="F68" i="152"/>
  <c r="G68" i="152"/>
  <c r="F67" i="152"/>
  <c r="E66" i="152"/>
  <c r="D66" i="152"/>
  <c r="C66" i="152"/>
  <c r="C89" i="152"/>
  <c r="F64" i="152"/>
  <c r="G64" i="152"/>
  <c r="F63" i="152"/>
  <c r="G63" i="152"/>
  <c r="F62" i="152"/>
  <c r="G62" i="152"/>
  <c r="F61" i="152"/>
  <c r="E60" i="152"/>
  <c r="D60" i="152"/>
  <c r="C60" i="152"/>
  <c r="F59" i="152"/>
  <c r="G59" i="152"/>
  <c r="F58" i="152"/>
  <c r="G58" i="152"/>
  <c r="F57" i="152"/>
  <c r="G57" i="152"/>
  <c r="F56" i="152"/>
  <c r="E55" i="152"/>
  <c r="D55" i="152"/>
  <c r="C55" i="152"/>
  <c r="F54" i="152"/>
  <c r="G54" i="152"/>
  <c r="F53" i="152"/>
  <c r="G53" i="152"/>
  <c r="F52" i="152"/>
  <c r="G52" i="152"/>
  <c r="G51" i="152"/>
  <c r="F51" i="152"/>
  <c r="G50" i="152"/>
  <c r="F50" i="152"/>
  <c r="F49" i="152"/>
  <c r="E49" i="152"/>
  <c r="D49" i="152"/>
  <c r="C49" i="152"/>
  <c r="F48" i="152"/>
  <c r="G48" i="152"/>
  <c r="F47" i="152"/>
  <c r="G47" i="152"/>
  <c r="F46" i="152"/>
  <c r="G46" i="152"/>
  <c r="G45" i="152"/>
  <c r="F45" i="152"/>
  <c r="G44" i="152"/>
  <c r="F44" i="152"/>
  <c r="G43" i="152"/>
  <c r="F43" i="152"/>
  <c r="G42" i="152"/>
  <c r="F42" i="152"/>
  <c r="G41" i="152"/>
  <c r="F41" i="152"/>
  <c r="G40" i="152"/>
  <c r="F40" i="152"/>
  <c r="G39" i="152"/>
  <c r="F39" i="152"/>
  <c r="G38" i="152"/>
  <c r="F38" i="152"/>
  <c r="E37" i="152"/>
  <c r="D37" i="152"/>
  <c r="C37" i="152"/>
  <c r="F36" i="152"/>
  <c r="G36" i="152"/>
  <c r="F35" i="152"/>
  <c r="G35" i="152"/>
  <c r="F34" i="152"/>
  <c r="G34" i="152"/>
  <c r="F33" i="152"/>
  <c r="G33" i="152"/>
  <c r="F32" i="152"/>
  <c r="G32" i="152"/>
  <c r="F31" i="152"/>
  <c r="G31" i="152"/>
  <c r="F30" i="152"/>
  <c r="E29" i="152"/>
  <c r="D29" i="152"/>
  <c r="C29" i="152"/>
  <c r="F28" i="152"/>
  <c r="G28" i="152"/>
  <c r="F27" i="152"/>
  <c r="G27" i="152"/>
  <c r="F26" i="152"/>
  <c r="G26" i="152"/>
  <c r="F25" i="152"/>
  <c r="G25" i="152"/>
  <c r="F24" i="152"/>
  <c r="G24" i="152"/>
  <c r="F23" i="152"/>
  <c r="E22" i="152"/>
  <c r="D22" i="152"/>
  <c r="C22" i="152"/>
  <c r="F21" i="152"/>
  <c r="G21" i="152"/>
  <c r="F20" i="152"/>
  <c r="G20" i="152"/>
  <c r="F19" i="152"/>
  <c r="G19" i="152"/>
  <c r="G18" i="152"/>
  <c r="F18" i="152"/>
  <c r="G17" i="152"/>
  <c r="F17" i="152"/>
  <c r="G16" i="152"/>
  <c r="F16" i="152"/>
  <c r="F15" i="152"/>
  <c r="E15" i="152"/>
  <c r="D15" i="152"/>
  <c r="C15" i="152"/>
  <c r="F14" i="152"/>
  <c r="G14" i="152"/>
  <c r="F13" i="152"/>
  <c r="G13" i="152"/>
  <c r="F12" i="152"/>
  <c r="G12" i="152"/>
  <c r="F11" i="152"/>
  <c r="F10" i="152"/>
  <c r="G10" i="152"/>
  <c r="F9" i="152"/>
  <c r="G9" i="152"/>
  <c r="E8" i="152"/>
  <c r="E65" i="152"/>
  <c r="D8" i="152"/>
  <c r="D65" i="152"/>
  <c r="C8" i="152"/>
  <c r="F158" i="151"/>
  <c r="G158" i="151"/>
  <c r="G157" i="151"/>
  <c r="F157" i="151"/>
  <c r="F153" i="151"/>
  <c r="G153" i="151"/>
  <c r="G152" i="151"/>
  <c r="F152" i="151"/>
  <c r="F151" i="151"/>
  <c r="G151" i="151"/>
  <c r="F150" i="151"/>
  <c r="G150" i="151"/>
  <c r="F149" i="151"/>
  <c r="G149" i="151"/>
  <c r="G148" i="151"/>
  <c r="F148" i="151"/>
  <c r="F147" i="151"/>
  <c r="E146" i="151"/>
  <c r="D146" i="151"/>
  <c r="C146" i="151"/>
  <c r="F145" i="151"/>
  <c r="G145" i="151"/>
  <c r="F144" i="151"/>
  <c r="G144" i="151"/>
  <c r="F143" i="151"/>
  <c r="G143" i="151"/>
  <c r="F142" i="151"/>
  <c r="G142" i="151"/>
  <c r="F141" i="151"/>
  <c r="G141" i="151"/>
  <c r="E140" i="151"/>
  <c r="D140" i="151"/>
  <c r="C140" i="151"/>
  <c r="F139" i="151"/>
  <c r="G139" i="151"/>
  <c r="F138" i="151"/>
  <c r="G138" i="151"/>
  <c r="F137" i="151"/>
  <c r="G137" i="151"/>
  <c r="F136" i="151"/>
  <c r="G136" i="151"/>
  <c r="G135" i="151"/>
  <c r="F135" i="151"/>
  <c r="F134" i="151"/>
  <c r="G134" i="151"/>
  <c r="E133" i="151"/>
  <c r="D133" i="151"/>
  <c r="C133" i="151"/>
  <c r="F132" i="151"/>
  <c r="G132" i="151"/>
  <c r="F131" i="151"/>
  <c r="G131" i="151"/>
  <c r="F130" i="151"/>
  <c r="E129" i="151"/>
  <c r="D129" i="151"/>
  <c r="D154" i="151"/>
  <c r="C129" i="151"/>
  <c r="F127" i="151"/>
  <c r="G127" i="151"/>
  <c r="F126" i="151"/>
  <c r="G126" i="151"/>
  <c r="F125" i="151"/>
  <c r="G125" i="151"/>
  <c r="F124" i="151"/>
  <c r="G124" i="151"/>
  <c r="F123" i="151"/>
  <c r="G123" i="151"/>
  <c r="F122" i="151"/>
  <c r="G122" i="151"/>
  <c r="G121" i="151"/>
  <c r="F121" i="151"/>
  <c r="F120" i="151"/>
  <c r="G120" i="151"/>
  <c r="F119" i="151"/>
  <c r="G119" i="151"/>
  <c r="F118" i="151"/>
  <c r="G118" i="151"/>
  <c r="F117" i="151"/>
  <c r="G117" i="151"/>
  <c r="F116" i="151"/>
  <c r="G116" i="151"/>
  <c r="F115" i="151"/>
  <c r="F114" i="151"/>
  <c r="E114" i="151"/>
  <c r="D114" i="151"/>
  <c r="C114" i="151"/>
  <c r="F113" i="151"/>
  <c r="G113" i="151"/>
  <c r="F112" i="151"/>
  <c r="G112" i="151"/>
  <c r="F111" i="151"/>
  <c r="G111" i="151"/>
  <c r="F110" i="151"/>
  <c r="G110" i="151"/>
  <c r="F109" i="151"/>
  <c r="G109" i="151"/>
  <c r="G108" i="151"/>
  <c r="F108" i="151"/>
  <c r="F107" i="151"/>
  <c r="G107" i="151"/>
  <c r="G106" i="151"/>
  <c r="F106" i="151"/>
  <c r="F105" i="151"/>
  <c r="G105" i="151"/>
  <c r="G104" i="151"/>
  <c r="F104" i="151"/>
  <c r="F103" i="151"/>
  <c r="G103" i="151"/>
  <c r="G102" i="151"/>
  <c r="F102" i="151"/>
  <c r="F101" i="151"/>
  <c r="G101" i="151"/>
  <c r="G100" i="151"/>
  <c r="F100" i="151"/>
  <c r="F99" i="151"/>
  <c r="G99" i="151"/>
  <c r="F98" i="151"/>
  <c r="G98" i="151"/>
  <c r="F97" i="151"/>
  <c r="G97" i="151"/>
  <c r="F96" i="151"/>
  <c r="G96" i="151"/>
  <c r="F95" i="151"/>
  <c r="G95" i="151"/>
  <c r="F94" i="151"/>
  <c r="G94" i="151"/>
  <c r="E93" i="151"/>
  <c r="E128" i="151"/>
  <c r="E155" i="151"/>
  <c r="D93" i="151"/>
  <c r="D128" i="151"/>
  <c r="C93" i="151"/>
  <c r="C128" i="151"/>
  <c r="F88" i="151"/>
  <c r="G88" i="151"/>
  <c r="G87" i="151"/>
  <c r="F87" i="151"/>
  <c r="F86" i="151"/>
  <c r="G86" i="151"/>
  <c r="G85" i="151"/>
  <c r="F85" i="151"/>
  <c r="F84" i="151"/>
  <c r="G84" i="151"/>
  <c r="G83" i="151"/>
  <c r="G82" i="151"/>
  <c r="F83" i="151"/>
  <c r="F82" i="151"/>
  <c r="E82" i="151"/>
  <c r="D82" i="151"/>
  <c r="C82" i="151"/>
  <c r="F81" i="151"/>
  <c r="G81" i="151"/>
  <c r="F80" i="151"/>
  <c r="G80" i="151"/>
  <c r="F79" i="151"/>
  <c r="F78" i="151"/>
  <c r="F89" i="151"/>
  <c r="E78" i="151"/>
  <c r="D78" i="151"/>
  <c r="D89" i="151"/>
  <c r="C78" i="151"/>
  <c r="F77" i="151"/>
  <c r="G77" i="151"/>
  <c r="F76" i="151"/>
  <c r="E75" i="151"/>
  <c r="D75" i="151"/>
  <c r="C75" i="151"/>
  <c r="F74" i="151"/>
  <c r="G74" i="151"/>
  <c r="F73" i="151"/>
  <c r="G73" i="151"/>
  <c r="G72" i="151"/>
  <c r="F72" i="151"/>
  <c r="F71" i="151"/>
  <c r="G71" i="151"/>
  <c r="F70" i="151"/>
  <c r="E70" i="151"/>
  <c r="D70" i="151"/>
  <c r="C70" i="151"/>
  <c r="F69" i="151"/>
  <c r="G69" i="151"/>
  <c r="F68" i="151"/>
  <c r="G68" i="151"/>
  <c r="F67" i="151"/>
  <c r="E66" i="151"/>
  <c r="D66" i="151"/>
  <c r="C66" i="151"/>
  <c r="C89" i="151"/>
  <c r="F64" i="151"/>
  <c r="G64" i="151"/>
  <c r="F63" i="151"/>
  <c r="F62" i="151"/>
  <c r="G62" i="151"/>
  <c r="F61" i="151"/>
  <c r="G61" i="151"/>
  <c r="E60" i="151"/>
  <c r="D60" i="151"/>
  <c r="C60" i="151"/>
  <c r="F59" i="151"/>
  <c r="G59" i="151"/>
  <c r="F58" i="151"/>
  <c r="G58" i="151"/>
  <c r="F57" i="151"/>
  <c r="G57" i="151"/>
  <c r="G55" i="151"/>
  <c r="F56" i="151"/>
  <c r="G56" i="151"/>
  <c r="F55" i="151"/>
  <c r="E55" i="151"/>
  <c r="D55" i="151"/>
  <c r="C55" i="151"/>
  <c r="F54" i="151"/>
  <c r="G54" i="151"/>
  <c r="F53" i="151"/>
  <c r="G53" i="151"/>
  <c r="F52" i="151"/>
  <c r="G52" i="151"/>
  <c r="F51" i="151"/>
  <c r="G51" i="151"/>
  <c r="G50" i="151"/>
  <c r="G49" i="151"/>
  <c r="F50" i="151"/>
  <c r="E49" i="151"/>
  <c r="D49" i="151"/>
  <c r="C49" i="151"/>
  <c r="F48" i="151"/>
  <c r="G48" i="151"/>
  <c r="F47" i="151"/>
  <c r="G47" i="151"/>
  <c r="F46" i="151"/>
  <c r="G46" i="151"/>
  <c r="F45" i="151"/>
  <c r="G45" i="151"/>
  <c r="F44" i="151"/>
  <c r="G44" i="151"/>
  <c r="F43" i="151"/>
  <c r="G43" i="151"/>
  <c r="F42" i="151"/>
  <c r="G42" i="151"/>
  <c r="G41" i="151"/>
  <c r="F41" i="151"/>
  <c r="F40" i="151"/>
  <c r="G40" i="151"/>
  <c r="F39" i="151"/>
  <c r="G39" i="151"/>
  <c r="F38" i="151"/>
  <c r="E37" i="151"/>
  <c r="D37" i="151"/>
  <c r="C37" i="151"/>
  <c r="F36" i="151"/>
  <c r="G36" i="151"/>
  <c r="F35" i="151"/>
  <c r="G35" i="151"/>
  <c r="F34" i="151"/>
  <c r="G34" i="151"/>
  <c r="F33" i="151"/>
  <c r="G33" i="151"/>
  <c r="F32" i="151"/>
  <c r="G32" i="151"/>
  <c r="G31" i="151"/>
  <c r="F31" i="151"/>
  <c r="F30" i="151"/>
  <c r="G30" i="151"/>
  <c r="F29" i="151"/>
  <c r="E29" i="151"/>
  <c r="D29" i="151"/>
  <c r="C29" i="151"/>
  <c r="F28" i="151"/>
  <c r="G28" i="151"/>
  <c r="F27" i="151"/>
  <c r="G27" i="151"/>
  <c r="F26" i="151"/>
  <c r="G26" i="151"/>
  <c r="F25" i="151"/>
  <c r="G25" i="151"/>
  <c r="F24" i="151"/>
  <c r="F23" i="151"/>
  <c r="G23" i="151"/>
  <c r="G22" i="151"/>
  <c r="E22" i="151"/>
  <c r="D22" i="151"/>
  <c r="C22" i="151"/>
  <c r="F21" i="151"/>
  <c r="G21" i="151"/>
  <c r="F20" i="151"/>
  <c r="G20" i="151"/>
  <c r="G15" i="151"/>
  <c r="F19" i="151"/>
  <c r="G19" i="151"/>
  <c r="F18" i="151"/>
  <c r="G18" i="151"/>
  <c r="F17" i="151"/>
  <c r="G17" i="151"/>
  <c r="F16" i="151"/>
  <c r="F15" i="151"/>
  <c r="G16" i="151"/>
  <c r="E15" i="151"/>
  <c r="D15" i="151"/>
  <c r="D65" i="151"/>
  <c r="C15" i="151"/>
  <c r="F14" i="151"/>
  <c r="G14" i="151"/>
  <c r="F13" i="151"/>
  <c r="G13" i="151"/>
  <c r="F12" i="151"/>
  <c r="G12" i="151"/>
  <c r="F11" i="151"/>
  <c r="G11" i="151"/>
  <c r="F10" i="151"/>
  <c r="G10" i="151"/>
  <c r="G8" i="151"/>
  <c r="F9" i="151"/>
  <c r="E8" i="151"/>
  <c r="D8" i="151"/>
  <c r="C8" i="151"/>
  <c r="G154" i="150"/>
  <c r="F154" i="150"/>
  <c r="F153" i="150"/>
  <c r="G153" i="150"/>
  <c r="G152" i="150"/>
  <c r="F152" i="150"/>
  <c r="F151" i="150"/>
  <c r="G151" i="150"/>
  <c r="F150" i="150"/>
  <c r="G150" i="150"/>
  <c r="F149" i="150"/>
  <c r="G149" i="150"/>
  <c r="F148" i="150"/>
  <c r="E147" i="150"/>
  <c r="D147" i="150"/>
  <c r="C147" i="150"/>
  <c r="F146" i="150"/>
  <c r="G146" i="150"/>
  <c r="F145" i="150"/>
  <c r="G145" i="150"/>
  <c r="G144" i="150"/>
  <c r="F144" i="150"/>
  <c r="F143" i="150"/>
  <c r="G143" i="150"/>
  <c r="G142" i="150"/>
  <c r="F142" i="150"/>
  <c r="E142" i="150"/>
  <c r="D142" i="150"/>
  <c r="C142" i="150"/>
  <c r="F141" i="150"/>
  <c r="G141" i="150"/>
  <c r="F140" i="150"/>
  <c r="G140" i="150"/>
  <c r="F139" i="150"/>
  <c r="G139" i="150"/>
  <c r="F138" i="150"/>
  <c r="G138" i="150"/>
  <c r="F137" i="150"/>
  <c r="G137" i="150"/>
  <c r="F136" i="150"/>
  <c r="G136" i="150"/>
  <c r="E135" i="150"/>
  <c r="D135" i="150"/>
  <c r="C135" i="150"/>
  <c r="F134" i="150"/>
  <c r="G134" i="150"/>
  <c r="F133" i="150"/>
  <c r="G133" i="150"/>
  <c r="F132" i="150"/>
  <c r="E131" i="150"/>
  <c r="D131" i="150"/>
  <c r="D155" i="150"/>
  <c r="C131" i="150"/>
  <c r="C155" i="150"/>
  <c r="F129" i="150"/>
  <c r="G129" i="150"/>
  <c r="F128" i="150"/>
  <c r="G128" i="150"/>
  <c r="F127" i="150"/>
  <c r="G127" i="150"/>
  <c r="F126" i="150"/>
  <c r="G126" i="150"/>
  <c r="F125" i="150"/>
  <c r="G125" i="150"/>
  <c r="F124" i="150"/>
  <c r="G124" i="150"/>
  <c r="G123" i="150"/>
  <c r="F123" i="150"/>
  <c r="F122" i="150"/>
  <c r="G122" i="150"/>
  <c r="G121" i="150"/>
  <c r="F121" i="150"/>
  <c r="F120" i="150"/>
  <c r="G120" i="150"/>
  <c r="G119" i="150"/>
  <c r="F119" i="150"/>
  <c r="F118" i="150"/>
  <c r="G118" i="150"/>
  <c r="G117" i="150"/>
  <c r="F117" i="150"/>
  <c r="F116" i="150"/>
  <c r="E116" i="150"/>
  <c r="D116" i="150"/>
  <c r="C116" i="150"/>
  <c r="F115" i="150"/>
  <c r="G115" i="150"/>
  <c r="F114" i="150"/>
  <c r="G114" i="150"/>
  <c r="F113" i="150"/>
  <c r="G113" i="150"/>
  <c r="F112" i="150"/>
  <c r="G112" i="150"/>
  <c r="F111" i="150"/>
  <c r="G111" i="150"/>
  <c r="F110" i="150"/>
  <c r="G110" i="150"/>
  <c r="F109" i="150"/>
  <c r="G109" i="150"/>
  <c r="F108" i="150"/>
  <c r="G108" i="150"/>
  <c r="F107" i="150"/>
  <c r="G107" i="150"/>
  <c r="F106" i="150"/>
  <c r="G106" i="150"/>
  <c r="F105" i="150"/>
  <c r="G105" i="150"/>
  <c r="F104" i="150"/>
  <c r="G104" i="150"/>
  <c r="F103" i="150"/>
  <c r="G103" i="150"/>
  <c r="F102" i="150"/>
  <c r="G102" i="150"/>
  <c r="F101" i="150"/>
  <c r="G101" i="150"/>
  <c r="F100" i="150"/>
  <c r="G100" i="150"/>
  <c r="F99" i="150"/>
  <c r="G99" i="150"/>
  <c r="F98" i="150"/>
  <c r="G98" i="150"/>
  <c r="F97" i="150"/>
  <c r="G97" i="150"/>
  <c r="F96" i="150"/>
  <c r="E95" i="150"/>
  <c r="E130" i="150"/>
  <c r="D95" i="150"/>
  <c r="D130" i="150"/>
  <c r="D156" i="150"/>
  <c r="C95" i="150"/>
  <c r="C130" i="150"/>
  <c r="C156" i="150"/>
  <c r="C92" i="150"/>
  <c r="G91" i="150"/>
  <c r="G159" i="150"/>
  <c r="G86" i="150"/>
  <c r="F86" i="150"/>
  <c r="F85" i="150"/>
  <c r="G85" i="150"/>
  <c r="G84" i="150"/>
  <c r="F84" i="150"/>
  <c r="F83" i="150"/>
  <c r="G83" i="150"/>
  <c r="G82" i="150"/>
  <c r="F82" i="150"/>
  <c r="F81" i="150"/>
  <c r="F80" i="150"/>
  <c r="E80" i="150"/>
  <c r="D80" i="150"/>
  <c r="C80" i="150"/>
  <c r="F79" i="150"/>
  <c r="G79" i="150"/>
  <c r="F78" i="150"/>
  <c r="G78" i="150"/>
  <c r="F77" i="150"/>
  <c r="G77" i="150"/>
  <c r="F76" i="150"/>
  <c r="E76" i="150"/>
  <c r="D76" i="150"/>
  <c r="C76" i="150"/>
  <c r="G75" i="150"/>
  <c r="F75" i="150"/>
  <c r="F74" i="150"/>
  <c r="F73" i="150"/>
  <c r="E73" i="150"/>
  <c r="D73" i="150"/>
  <c r="C73" i="150"/>
  <c r="F72" i="150"/>
  <c r="G72" i="150"/>
  <c r="F71" i="150"/>
  <c r="G71" i="150"/>
  <c r="F70" i="150"/>
  <c r="G70" i="150"/>
  <c r="G68" i="150"/>
  <c r="F69" i="150"/>
  <c r="F68" i="150"/>
  <c r="G69" i="150"/>
  <c r="E68" i="150"/>
  <c r="D68" i="150"/>
  <c r="C68" i="150"/>
  <c r="G67" i="150"/>
  <c r="F67" i="150"/>
  <c r="F66" i="150"/>
  <c r="G66" i="150"/>
  <c r="G64" i="150"/>
  <c r="G65" i="150"/>
  <c r="F65" i="150"/>
  <c r="E64" i="150"/>
  <c r="E87" i="150"/>
  <c r="D64" i="150"/>
  <c r="D87" i="150"/>
  <c r="D161" i="150"/>
  <c r="C64" i="150"/>
  <c r="G62" i="150"/>
  <c r="F62" i="150"/>
  <c r="F61" i="150"/>
  <c r="G61" i="150"/>
  <c r="G60" i="150"/>
  <c r="F60" i="150"/>
  <c r="F59" i="150"/>
  <c r="F58" i="150"/>
  <c r="E58" i="150"/>
  <c r="D58" i="150"/>
  <c r="C58" i="150"/>
  <c r="F57" i="150"/>
  <c r="G57" i="150"/>
  <c r="F56" i="150"/>
  <c r="G56" i="150"/>
  <c r="F55" i="150"/>
  <c r="G55" i="150"/>
  <c r="G53" i="150"/>
  <c r="F54" i="150"/>
  <c r="F53" i="150"/>
  <c r="G54" i="150"/>
  <c r="E53" i="150"/>
  <c r="D53" i="150"/>
  <c r="C53" i="150"/>
  <c r="G52" i="150"/>
  <c r="F52" i="150"/>
  <c r="F51" i="150"/>
  <c r="G51" i="150"/>
  <c r="G50" i="150"/>
  <c r="F50" i="150"/>
  <c r="F49" i="150"/>
  <c r="G49" i="150"/>
  <c r="G48" i="150"/>
  <c r="F48" i="150"/>
  <c r="E47" i="150"/>
  <c r="D47" i="150"/>
  <c r="C47" i="150"/>
  <c r="F46" i="150"/>
  <c r="G46" i="150"/>
  <c r="F45" i="150"/>
  <c r="G45" i="150"/>
  <c r="F44" i="150"/>
  <c r="G44" i="150"/>
  <c r="F43" i="150"/>
  <c r="G43" i="150"/>
  <c r="F42" i="150"/>
  <c r="G42" i="150"/>
  <c r="F41" i="150"/>
  <c r="G41" i="150"/>
  <c r="F40" i="150"/>
  <c r="G40" i="150"/>
  <c r="F39" i="150"/>
  <c r="G39" i="150"/>
  <c r="F38" i="150"/>
  <c r="G38" i="150"/>
  <c r="F37" i="150"/>
  <c r="G37" i="150"/>
  <c r="F36" i="150"/>
  <c r="E35" i="150"/>
  <c r="D35" i="150"/>
  <c r="C35" i="150"/>
  <c r="F34" i="150"/>
  <c r="G34" i="150"/>
  <c r="G33" i="150"/>
  <c r="F33" i="150"/>
  <c r="F32" i="150"/>
  <c r="G32" i="150"/>
  <c r="G31" i="150"/>
  <c r="F31" i="150"/>
  <c r="F30" i="150"/>
  <c r="G30" i="150"/>
  <c r="G29" i="150"/>
  <c r="F29" i="150"/>
  <c r="F28" i="150"/>
  <c r="F27" i="150"/>
  <c r="E27" i="150"/>
  <c r="D27" i="150"/>
  <c r="C27" i="150"/>
  <c r="F26" i="150"/>
  <c r="G26" i="150"/>
  <c r="F25" i="150"/>
  <c r="G25" i="150"/>
  <c r="F24" i="150"/>
  <c r="G24" i="150"/>
  <c r="F23" i="150"/>
  <c r="G23" i="150"/>
  <c r="F22" i="150"/>
  <c r="G22" i="150"/>
  <c r="F21" i="150"/>
  <c r="F20" i="150"/>
  <c r="G21" i="150"/>
  <c r="E20" i="150"/>
  <c r="D20" i="150"/>
  <c r="C20" i="150"/>
  <c r="F19" i="150"/>
  <c r="G19" i="150"/>
  <c r="F18" i="150"/>
  <c r="G18" i="150"/>
  <c r="F17" i="150"/>
  <c r="G17" i="150"/>
  <c r="F16" i="150"/>
  <c r="G16" i="150"/>
  <c r="F15" i="150"/>
  <c r="G15" i="150"/>
  <c r="F14" i="150"/>
  <c r="E13" i="150"/>
  <c r="E63" i="150"/>
  <c r="D13" i="150"/>
  <c r="C13" i="150"/>
  <c r="F12" i="150"/>
  <c r="G12" i="150"/>
  <c r="G11" i="150"/>
  <c r="F11" i="150"/>
  <c r="F10" i="150"/>
  <c r="G10" i="150"/>
  <c r="G9" i="150"/>
  <c r="F9" i="150"/>
  <c r="F8" i="150"/>
  <c r="G8" i="150"/>
  <c r="F7" i="150"/>
  <c r="G7" i="150"/>
  <c r="F6" i="150"/>
  <c r="E6" i="150"/>
  <c r="D6" i="150"/>
  <c r="C6" i="150"/>
  <c r="C3" i="150"/>
  <c r="G154" i="149"/>
  <c r="F154" i="149"/>
  <c r="F153" i="149"/>
  <c r="G153" i="149"/>
  <c r="G152" i="149"/>
  <c r="F152" i="149"/>
  <c r="F151" i="149"/>
  <c r="G151" i="149"/>
  <c r="G150" i="149"/>
  <c r="F150" i="149"/>
  <c r="F149" i="149"/>
  <c r="G149" i="149"/>
  <c r="G147" i="149"/>
  <c r="G148" i="149"/>
  <c r="F148" i="149"/>
  <c r="E147" i="149"/>
  <c r="D147" i="149"/>
  <c r="C147" i="149"/>
  <c r="F146" i="149"/>
  <c r="G146" i="149"/>
  <c r="F145" i="149"/>
  <c r="G145" i="149"/>
  <c r="F144" i="149"/>
  <c r="G144" i="149"/>
  <c r="F143" i="149"/>
  <c r="G143" i="149"/>
  <c r="E142" i="149"/>
  <c r="D142" i="149"/>
  <c r="C142" i="149"/>
  <c r="F141" i="149"/>
  <c r="G141" i="149"/>
  <c r="F140" i="149"/>
  <c r="G140" i="149"/>
  <c r="G139" i="149"/>
  <c r="F139" i="149"/>
  <c r="F138" i="149"/>
  <c r="G138" i="149"/>
  <c r="G137" i="149"/>
  <c r="F137" i="149"/>
  <c r="F136" i="149"/>
  <c r="E135" i="149"/>
  <c r="D135" i="149"/>
  <c r="C135" i="149"/>
  <c r="C155" i="149"/>
  <c r="F134" i="149"/>
  <c r="G134" i="149"/>
  <c r="F133" i="149"/>
  <c r="G133" i="149"/>
  <c r="F132" i="149"/>
  <c r="G132" i="149"/>
  <c r="F131" i="149"/>
  <c r="E131" i="149"/>
  <c r="E155" i="149"/>
  <c r="D131" i="149"/>
  <c r="D155" i="149"/>
  <c r="C131" i="149"/>
  <c r="F129" i="149"/>
  <c r="G129" i="149"/>
  <c r="F128" i="149"/>
  <c r="G128" i="149"/>
  <c r="F127" i="149"/>
  <c r="G127" i="149"/>
  <c r="F126" i="149"/>
  <c r="G126" i="149"/>
  <c r="G125" i="149"/>
  <c r="F125" i="149"/>
  <c r="F124" i="149"/>
  <c r="G124" i="149"/>
  <c r="G123" i="149"/>
  <c r="F123" i="149"/>
  <c r="F122" i="149"/>
  <c r="G122" i="149"/>
  <c r="G121" i="149"/>
  <c r="F121" i="149"/>
  <c r="F120" i="149"/>
  <c r="G120" i="149"/>
  <c r="G119" i="149"/>
  <c r="G116" i="149"/>
  <c r="F119" i="149"/>
  <c r="F118" i="149"/>
  <c r="G118" i="149"/>
  <c r="G117" i="149"/>
  <c r="F117" i="149"/>
  <c r="F116" i="149"/>
  <c r="E116" i="149"/>
  <c r="D116" i="149"/>
  <c r="C116" i="149"/>
  <c r="F115" i="149"/>
  <c r="G115" i="149"/>
  <c r="F114" i="149"/>
  <c r="G114" i="149"/>
  <c r="F113" i="149"/>
  <c r="G113" i="149"/>
  <c r="F112" i="149"/>
  <c r="G112" i="149"/>
  <c r="F111" i="149"/>
  <c r="G111" i="149"/>
  <c r="G110" i="149"/>
  <c r="F110" i="149"/>
  <c r="F109" i="149"/>
  <c r="G109" i="149"/>
  <c r="G108" i="149"/>
  <c r="F108" i="149"/>
  <c r="F107" i="149"/>
  <c r="G107" i="149"/>
  <c r="G106" i="149"/>
  <c r="F106" i="149"/>
  <c r="F105" i="149"/>
  <c r="G105" i="149"/>
  <c r="G104" i="149"/>
  <c r="F104" i="149"/>
  <c r="F103" i="149"/>
  <c r="G103" i="149"/>
  <c r="G102" i="149"/>
  <c r="F102" i="149"/>
  <c r="F101" i="149"/>
  <c r="G101" i="149"/>
  <c r="G100" i="149"/>
  <c r="F100" i="149"/>
  <c r="F99" i="149"/>
  <c r="G99" i="149"/>
  <c r="G98" i="149"/>
  <c r="F98" i="149"/>
  <c r="F97" i="149"/>
  <c r="G96" i="149"/>
  <c r="F96" i="149"/>
  <c r="E95" i="149"/>
  <c r="E130" i="149"/>
  <c r="E156" i="149"/>
  <c r="D95" i="149"/>
  <c r="D130" i="149"/>
  <c r="D156" i="149"/>
  <c r="C95" i="149"/>
  <c r="C130" i="149"/>
  <c r="C156" i="149"/>
  <c r="C92" i="149"/>
  <c r="G91" i="149"/>
  <c r="G159" i="149"/>
  <c r="F86" i="149"/>
  <c r="G86" i="149"/>
  <c r="G85" i="149"/>
  <c r="F85" i="149"/>
  <c r="F84" i="149"/>
  <c r="G84" i="149"/>
  <c r="G83" i="149"/>
  <c r="F83" i="149"/>
  <c r="F82" i="149"/>
  <c r="G82" i="149"/>
  <c r="G81" i="149"/>
  <c r="F81" i="149"/>
  <c r="E80" i="149"/>
  <c r="D80" i="149"/>
  <c r="C80" i="149"/>
  <c r="F79" i="149"/>
  <c r="G79" i="149"/>
  <c r="F78" i="149"/>
  <c r="G78" i="149"/>
  <c r="F77" i="149"/>
  <c r="F76" i="149"/>
  <c r="E76" i="149"/>
  <c r="D76" i="149"/>
  <c r="C76" i="149"/>
  <c r="F75" i="149"/>
  <c r="G75" i="149"/>
  <c r="G74" i="149"/>
  <c r="F74" i="149"/>
  <c r="F73" i="149"/>
  <c r="E73" i="149"/>
  <c r="D73" i="149"/>
  <c r="C73" i="149"/>
  <c r="F72" i="149"/>
  <c r="G72" i="149"/>
  <c r="F71" i="149"/>
  <c r="G71" i="149"/>
  <c r="F70" i="149"/>
  <c r="F68" i="149"/>
  <c r="G70" i="149"/>
  <c r="F69" i="149"/>
  <c r="G69" i="149"/>
  <c r="E68" i="149"/>
  <c r="D68" i="149"/>
  <c r="D87" i="149"/>
  <c r="D161" i="149"/>
  <c r="C68" i="149"/>
  <c r="G67" i="149"/>
  <c r="F67" i="149"/>
  <c r="G66" i="149"/>
  <c r="F66" i="149"/>
  <c r="G65" i="149"/>
  <c r="G64" i="149"/>
  <c r="F65" i="149"/>
  <c r="F64" i="149"/>
  <c r="E64" i="149"/>
  <c r="E87" i="149"/>
  <c r="E161" i="149"/>
  <c r="D64" i="149"/>
  <c r="C64" i="149"/>
  <c r="C87" i="149"/>
  <c r="F62" i="149"/>
  <c r="G62" i="149"/>
  <c r="G61" i="149"/>
  <c r="F61" i="149"/>
  <c r="F60" i="149"/>
  <c r="G60" i="149"/>
  <c r="G59" i="149"/>
  <c r="F59" i="149"/>
  <c r="F58" i="149"/>
  <c r="E58" i="149"/>
  <c r="D58" i="149"/>
  <c r="C58" i="149"/>
  <c r="F57" i="149"/>
  <c r="G57" i="149"/>
  <c r="F56" i="149"/>
  <c r="G56" i="149"/>
  <c r="F55" i="149"/>
  <c r="G55" i="149"/>
  <c r="G53" i="149"/>
  <c r="F54" i="149"/>
  <c r="G54" i="149"/>
  <c r="E53" i="149"/>
  <c r="D53" i="149"/>
  <c r="C53" i="149"/>
  <c r="F52" i="149"/>
  <c r="G52" i="149"/>
  <c r="G51" i="149"/>
  <c r="F51" i="149"/>
  <c r="F50" i="149"/>
  <c r="G50" i="149"/>
  <c r="G49" i="149"/>
  <c r="F49" i="149"/>
  <c r="F48" i="149"/>
  <c r="F47" i="149"/>
  <c r="E47" i="149"/>
  <c r="D47" i="149"/>
  <c r="C47" i="149"/>
  <c r="F46" i="149"/>
  <c r="G46" i="149"/>
  <c r="F45" i="149"/>
  <c r="G45" i="149"/>
  <c r="F44" i="149"/>
  <c r="G44" i="149"/>
  <c r="F43" i="149"/>
  <c r="G43" i="149"/>
  <c r="F42" i="149"/>
  <c r="G42" i="149"/>
  <c r="F41" i="149"/>
  <c r="G41" i="149"/>
  <c r="F40" i="149"/>
  <c r="G40" i="149"/>
  <c r="F39" i="149"/>
  <c r="G39" i="149"/>
  <c r="F38" i="149"/>
  <c r="G38" i="149"/>
  <c r="F37" i="149"/>
  <c r="G37" i="149"/>
  <c r="F36" i="149"/>
  <c r="G36" i="149"/>
  <c r="G35" i="149"/>
  <c r="E35" i="149"/>
  <c r="D35" i="149"/>
  <c r="C35" i="149"/>
  <c r="G34" i="149"/>
  <c r="F34" i="149"/>
  <c r="F33" i="149"/>
  <c r="G33" i="149"/>
  <c r="G32" i="149"/>
  <c r="F32" i="149"/>
  <c r="F31" i="149"/>
  <c r="G31" i="149"/>
  <c r="G30" i="149"/>
  <c r="F30" i="149"/>
  <c r="F29" i="149"/>
  <c r="G29" i="149"/>
  <c r="G28" i="149"/>
  <c r="F28" i="149"/>
  <c r="F27" i="149"/>
  <c r="E27" i="149"/>
  <c r="D27" i="149"/>
  <c r="C27" i="149"/>
  <c r="F26" i="149"/>
  <c r="G26" i="149"/>
  <c r="F25" i="149"/>
  <c r="G25" i="149"/>
  <c r="F24" i="149"/>
  <c r="F20" i="149"/>
  <c r="G24" i="149"/>
  <c r="F23" i="149"/>
  <c r="G23" i="149"/>
  <c r="F22" i="149"/>
  <c r="G22" i="149"/>
  <c r="F21" i="149"/>
  <c r="G21" i="149"/>
  <c r="G20" i="149"/>
  <c r="E20" i="149"/>
  <c r="D20" i="149"/>
  <c r="C20" i="149"/>
  <c r="G19" i="149"/>
  <c r="F19" i="149"/>
  <c r="F18" i="149"/>
  <c r="G18" i="149"/>
  <c r="G17" i="149"/>
  <c r="F17" i="149"/>
  <c r="F16" i="149"/>
  <c r="G16" i="149"/>
  <c r="G15" i="149"/>
  <c r="F15" i="149"/>
  <c r="F14" i="149"/>
  <c r="E13" i="149"/>
  <c r="D13" i="149"/>
  <c r="C13" i="149"/>
  <c r="F12" i="149"/>
  <c r="G12" i="149"/>
  <c r="F11" i="149"/>
  <c r="G11" i="149"/>
  <c r="F10" i="149"/>
  <c r="G10" i="149"/>
  <c r="F9" i="149"/>
  <c r="G9" i="149"/>
  <c r="F8" i="149"/>
  <c r="G8" i="149"/>
  <c r="F7" i="149"/>
  <c r="G7" i="149"/>
  <c r="E6" i="149"/>
  <c r="E63" i="149"/>
  <c r="D6" i="149"/>
  <c r="C6" i="149"/>
  <c r="C3" i="149"/>
  <c r="G154" i="148"/>
  <c r="F154" i="148"/>
  <c r="G153" i="148"/>
  <c r="F153" i="148"/>
  <c r="F152" i="148"/>
  <c r="G152" i="148"/>
  <c r="F151" i="148"/>
  <c r="G151" i="148"/>
  <c r="F150" i="148"/>
  <c r="G150" i="148"/>
  <c r="G149" i="148"/>
  <c r="F149" i="148"/>
  <c r="G148" i="148"/>
  <c r="G147" i="148"/>
  <c r="F148" i="148"/>
  <c r="E147" i="148"/>
  <c r="D147" i="148"/>
  <c r="C147" i="148"/>
  <c r="F146" i="148"/>
  <c r="G146" i="148"/>
  <c r="F145" i="148"/>
  <c r="G145" i="148"/>
  <c r="F144" i="148"/>
  <c r="G144" i="148"/>
  <c r="G142" i="148"/>
  <c r="F143" i="148"/>
  <c r="G143" i="148"/>
  <c r="E142" i="148"/>
  <c r="D142" i="148"/>
  <c r="C142" i="148"/>
  <c r="F141" i="148"/>
  <c r="G141" i="148"/>
  <c r="F140" i="148"/>
  <c r="G140" i="148"/>
  <c r="F139" i="148"/>
  <c r="G139" i="148"/>
  <c r="G138" i="148"/>
  <c r="F138" i="148"/>
  <c r="F137" i="148"/>
  <c r="G137" i="148"/>
  <c r="G136" i="148"/>
  <c r="F136" i="148"/>
  <c r="E135" i="148"/>
  <c r="D135" i="148"/>
  <c r="C135" i="148"/>
  <c r="F134" i="148"/>
  <c r="G134" i="148"/>
  <c r="F133" i="148"/>
  <c r="F132" i="148"/>
  <c r="E131" i="148"/>
  <c r="D131" i="148"/>
  <c r="C131" i="148"/>
  <c r="C155" i="148"/>
  <c r="F129" i="148"/>
  <c r="G129" i="148"/>
  <c r="F128" i="148"/>
  <c r="G128" i="148"/>
  <c r="F127" i="148"/>
  <c r="G127" i="148"/>
  <c r="G126" i="148"/>
  <c r="F126" i="148"/>
  <c r="G125" i="148"/>
  <c r="F125" i="148"/>
  <c r="G124" i="148"/>
  <c r="F124" i="148"/>
  <c r="G123" i="148"/>
  <c r="F123" i="148"/>
  <c r="G122" i="148"/>
  <c r="F122" i="148"/>
  <c r="F121" i="148"/>
  <c r="G121" i="148"/>
  <c r="F120" i="148"/>
  <c r="G120" i="148"/>
  <c r="F119" i="148"/>
  <c r="G119" i="148"/>
  <c r="F118" i="148"/>
  <c r="G118" i="148"/>
  <c r="F117" i="148"/>
  <c r="G117" i="148"/>
  <c r="E116" i="148"/>
  <c r="D116" i="148"/>
  <c r="C116" i="148"/>
  <c r="F115" i="148"/>
  <c r="G115" i="148"/>
  <c r="F114" i="148"/>
  <c r="G114" i="148"/>
  <c r="F113" i="148"/>
  <c r="G113" i="148"/>
  <c r="F112" i="148"/>
  <c r="G112" i="148"/>
  <c r="F111" i="148"/>
  <c r="G111" i="148"/>
  <c r="F110" i="148"/>
  <c r="G110" i="148"/>
  <c r="F109" i="148"/>
  <c r="G109" i="148"/>
  <c r="F108" i="148"/>
  <c r="G108" i="148"/>
  <c r="F107" i="148"/>
  <c r="G107" i="148"/>
  <c r="F106" i="148"/>
  <c r="G106" i="148"/>
  <c r="F105" i="148"/>
  <c r="G105" i="148"/>
  <c r="F104" i="148"/>
  <c r="G104" i="148"/>
  <c r="F103" i="148"/>
  <c r="G103" i="148"/>
  <c r="F102" i="148"/>
  <c r="G102" i="148"/>
  <c r="G101" i="148"/>
  <c r="F101" i="148"/>
  <c r="F100" i="148"/>
  <c r="G100" i="148"/>
  <c r="F99" i="148"/>
  <c r="G99" i="148"/>
  <c r="F98" i="148"/>
  <c r="G98" i="148"/>
  <c r="F97" i="148"/>
  <c r="G97" i="148"/>
  <c r="F96" i="148"/>
  <c r="G96" i="148"/>
  <c r="E95" i="148"/>
  <c r="D95" i="148"/>
  <c r="D130" i="148"/>
  <c r="C95" i="148"/>
  <c r="C130" i="148"/>
  <c r="C156" i="148"/>
  <c r="C92" i="148"/>
  <c r="G91" i="148"/>
  <c r="G159" i="148"/>
  <c r="G86" i="148"/>
  <c r="F86" i="148"/>
  <c r="G85" i="148"/>
  <c r="F85" i="148"/>
  <c r="G84" i="148"/>
  <c r="F84" i="148"/>
  <c r="G83" i="148"/>
  <c r="F83" i="148"/>
  <c r="G82" i="148"/>
  <c r="F82" i="148"/>
  <c r="G81" i="148"/>
  <c r="G80" i="148"/>
  <c r="F81" i="148"/>
  <c r="F80" i="148"/>
  <c r="E80" i="148"/>
  <c r="D80" i="148"/>
  <c r="C80" i="148"/>
  <c r="F79" i="148"/>
  <c r="G79" i="148"/>
  <c r="F78" i="148"/>
  <c r="F77" i="148"/>
  <c r="G77" i="148"/>
  <c r="G76" i="148"/>
  <c r="E76" i="148"/>
  <c r="D76" i="148"/>
  <c r="C76" i="148"/>
  <c r="G75" i="148"/>
  <c r="F75" i="148"/>
  <c r="G74" i="148"/>
  <c r="G73" i="148"/>
  <c r="F74" i="148"/>
  <c r="F73" i="148"/>
  <c r="E73" i="148"/>
  <c r="D73" i="148"/>
  <c r="C73" i="148"/>
  <c r="F72" i="148"/>
  <c r="G72" i="148"/>
  <c r="F71" i="148"/>
  <c r="G71" i="148"/>
  <c r="F70" i="148"/>
  <c r="G70" i="148"/>
  <c r="F69" i="148"/>
  <c r="E68" i="148"/>
  <c r="D68" i="148"/>
  <c r="C68" i="148"/>
  <c r="F67" i="148"/>
  <c r="G67" i="148"/>
  <c r="F66" i="148"/>
  <c r="G66" i="148"/>
  <c r="G64" i="148"/>
  <c r="F65" i="148"/>
  <c r="E64" i="148"/>
  <c r="E87" i="148"/>
  <c r="D64" i="148"/>
  <c r="D87" i="148"/>
  <c r="C64" i="148"/>
  <c r="C87" i="148"/>
  <c r="C161" i="148"/>
  <c r="F62" i="148"/>
  <c r="G62" i="148"/>
  <c r="F61" i="148"/>
  <c r="G61" i="148"/>
  <c r="G58" i="148"/>
  <c r="G60" i="148"/>
  <c r="F60" i="148"/>
  <c r="G59" i="148"/>
  <c r="F59" i="148"/>
  <c r="E58" i="148"/>
  <c r="D58" i="148"/>
  <c r="C58" i="148"/>
  <c r="F57" i="148"/>
  <c r="G57" i="148"/>
  <c r="F56" i="148"/>
  <c r="G56" i="148"/>
  <c r="G53" i="148"/>
  <c r="F55" i="148"/>
  <c r="G55" i="148"/>
  <c r="F54" i="148"/>
  <c r="E53" i="148"/>
  <c r="D53" i="148"/>
  <c r="C53" i="148"/>
  <c r="F52" i="148"/>
  <c r="G52" i="148"/>
  <c r="G51" i="148"/>
  <c r="F51" i="148"/>
  <c r="F50" i="148"/>
  <c r="G50" i="148"/>
  <c r="G49" i="148"/>
  <c r="F49" i="148"/>
  <c r="F48" i="148"/>
  <c r="E47" i="148"/>
  <c r="D47" i="148"/>
  <c r="C47" i="148"/>
  <c r="F46" i="148"/>
  <c r="G46" i="148"/>
  <c r="F45" i="148"/>
  <c r="G45" i="148"/>
  <c r="F44" i="148"/>
  <c r="G44" i="148"/>
  <c r="F43" i="148"/>
  <c r="G43" i="148"/>
  <c r="F42" i="148"/>
  <c r="G42" i="148"/>
  <c r="F41" i="148"/>
  <c r="G41" i="148"/>
  <c r="F40" i="148"/>
  <c r="G40" i="148"/>
  <c r="F39" i="148"/>
  <c r="G39" i="148"/>
  <c r="F38" i="148"/>
  <c r="G38" i="148"/>
  <c r="F37" i="148"/>
  <c r="G37" i="148"/>
  <c r="F36" i="148"/>
  <c r="G36" i="148"/>
  <c r="E35" i="148"/>
  <c r="D35" i="148"/>
  <c r="C35" i="148"/>
  <c r="F34" i="148"/>
  <c r="G34" i="148"/>
  <c r="F33" i="148"/>
  <c r="G33" i="148"/>
  <c r="F32" i="148"/>
  <c r="G32" i="148"/>
  <c r="F31" i="148"/>
  <c r="G31" i="148"/>
  <c r="F30" i="148"/>
  <c r="G30" i="148"/>
  <c r="F29" i="148"/>
  <c r="G29" i="148"/>
  <c r="F28" i="148"/>
  <c r="E27" i="148"/>
  <c r="D27" i="148"/>
  <c r="C27" i="148"/>
  <c r="F26" i="148"/>
  <c r="G26" i="148"/>
  <c r="F25" i="148"/>
  <c r="G25" i="148"/>
  <c r="F24" i="148"/>
  <c r="G24" i="148"/>
  <c r="G23" i="148"/>
  <c r="F23" i="148"/>
  <c r="F22" i="148"/>
  <c r="G22" i="148"/>
  <c r="F21" i="148"/>
  <c r="G21" i="148"/>
  <c r="G20" i="148"/>
  <c r="E20" i="148"/>
  <c r="E63" i="148"/>
  <c r="D20" i="148"/>
  <c r="C20" i="148"/>
  <c r="F19" i="148"/>
  <c r="G19" i="148"/>
  <c r="F18" i="148"/>
  <c r="G18" i="148"/>
  <c r="G13" i="148"/>
  <c r="F17" i="148"/>
  <c r="G17" i="148"/>
  <c r="F16" i="148"/>
  <c r="G16" i="148"/>
  <c r="G15" i="148"/>
  <c r="F15" i="148"/>
  <c r="F14" i="148"/>
  <c r="G14" i="148"/>
  <c r="E13" i="148"/>
  <c r="D13" i="148"/>
  <c r="C13" i="148"/>
  <c r="F12" i="148"/>
  <c r="G12" i="148"/>
  <c r="F11" i="148"/>
  <c r="G11" i="148"/>
  <c r="F10" i="148"/>
  <c r="G10" i="148"/>
  <c r="F9" i="148"/>
  <c r="G9" i="148"/>
  <c r="F8" i="148"/>
  <c r="F7" i="148"/>
  <c r="G7" i="148"/>
  <c r="E6" i="148"/>
  <c r="D6" i="148"/>
  <c r="D63" i="148"/>
  <c r="C6" i="148"/>
  <c r="C3" i="148"/>
  <c r="F158" i="3"/>
  <c r="F157" i="3"/>
  <c r="G157" i="3"/>
  <c r="F153" i="3"/>
  <c r="G153" i="3"/>
  <c r="F152" i="3"/>
  <c r="G152" i="3"/>
  <c r="F151" i="3"/>
  <c r="G151" i="3"/>
  <c r="F150" i="3"/>
  <c r="F149" i="3"/>
  <c r="F148" i="3"/>
  <c r="F147" i="3"/>
  <c r="F146" i="3"/>
  <c r="F145" i="3"/>
  <c r="G145" i="3"/>
  <c r="F144" i="3"/>
  <c r="G144" i="3"/>
  <c r="F143" i="3"/>
  <c r="G143" i="3"/>
  <c r="F142" i="3"/>
  <c r="G142" i="3"/>
  <c r="F141" i="3"/>
  <c r="F139" i="3"/>
  <c r="G139" i="3"/>
  <c r="F138" i="3"/>
  <c r="F137" i="3"/>
  <c r="G137" i="3"/>
  <c r="F136" i="3"/>
  <c r="G136" i="3"/>
  <c r="F135" i="3"/>
  <c r="G135" i="3"/>
  <c r="F134" i="3"/>
  <c r="F132" i="3"/>
  <c r="G132" i="3"/>
  <c r="F131" i="3"/>
  <c r="F130" i="3"/>
  <c r="G130" i="3"/>
  <c r="F127" i="3"/>
  <c r="G127" i="3"/>
  <c r="F126" i="3"/>
  <c r="G126" i="3"/>
  <c r="F125" i="3"/>
  <c r="G125" i="3"/>
  <c r="F124" i="3"/>
  <c r="G124" i="3"/>
  <c r="F123" i="3"/>
  <c r="F122" i="3"/>
  <c r="G122" i="3"/>
  <c r="F121" i="3"/>
  <c r="F120" i="3"/>
  <c r="G120" i="3"/>
  <c r="F119" i="3"/>
  <c r="G119" i="3"/>
  <c r="F118" i="3"/>
  <c r="G118" i="3"/>
  <c r="F117" i="3"/>
  <c r="F116" i="3"/>
  <c r="G116" i="3"/>
  <c r="F115" i="3"/>
  <c r="F113" i="3"/>
  <c r="G113" i="3"/>
  <c r="F112" i="3"/>
  <c r="G112" i="3"/>
  <c r="F111" i="3"/>
  <c r="F110" i="3"/>
  <c r="G110" i="3"/>
  <c r="F109" i="3"/>
  <c r="F108" i="3"/>
  <c r="G108" i="3"/>
  <c r="F107" i="3"/>
  <c r="G107" i="3"/>
  <c r="F106" i="3"/>
  <c r="G106" i="3"/>
  <c r="F105" i="3"/>
  <c r="G105" i="3"/>
  <c r="F104" i="3"/>
  <c r="G104" i="3"/>
  <c r="F103" i="3"/>
  <c r="F102" i="3"/>
  <c r="G102" i="3"/>
  <c r="F101" i="3"/>
  <c r="F100" i="3"/>
  <c r="G100" i="3"/>
  <c r="F99" i="3"/>
  <c r="F98" i="3"/>
  <c r="G98" i="3"/>
  <c r="F97" i="3"/>
  <c r="G97" i="3"/>
  <c r="F96" i="3"/>
  <c r="G96" i="3"/>
  <c r="F95" i="3"/>
  <c r="F94" i="3"/>
  <c r="F88" i="3"/>
  <c r="F87" i="3"/>
  <c r="G87" i="3"/>
  <c r="F86" i="3"/>
  <c r="G86" i="3"/>
  <c r="F85" i="3"/>
  <c r="F84" i="3"/>
  <c r="F83" i="3"/>
  <c r="F81" i="3"/>
  <c r="F80" i="3"/>
  <c r="F79" i="3"/>
  <c r="G79" i="3"/>
  <c r="G78" i="3"/>
  <c r="F77" i="3"/>
  <c r="F76" i="3"/>
  <c r="G76" i="3"/>
  <c r="G75" i="3"/>
  <c r="F74" i="3"/>
  <c r="F73" i="3"/>
  <c r="F72" i="3"/>
  <c r="F71" i="3"/>
  <c r="G71" i="3"/>
  <c r="F69" i="3"/>
  <c r="F68" i="3"/>
  <c r="G68" i="3"/>
  <c r="F67" i="3"/>
  <c r="F64" i="3"/>
  <c r="G64" i="3"/>
  <c r="F63" i="3"/>
  <c r="F62" i="3"/>
  <c r="G62" i="3"/>
  <c r="F61" i="3"/>
  <c r="F59" i="3"/>
  <c r="G59" i="3"/>
  <c r="F58" i="3"/>
  <c r="F57" i="3"/>
  <c r="F56" i="3"/>
  <c r="F54" i="3"/>
  <c r="G54" i="3"/>
  <c r="F53" i="3"/>
  <c r="G53" i="3"/>
  <c r="F52" i="3"/>
  <c r="F51" i="3"/>
  <c r="G51" i="3"/>
  <c r="F49" i="3"/>
  <c r="F50" i="3"/>
  <c r="F48" i="3"/>
  <c r="F47" i="3"/>
  <c r="G47" i="3"/>
  <c r="F46" i="3"/>
  <c r="G46" i="3"/>
  <c r="F45" i="3"/>
  <c r="F44" i="3"/>
  <c r="F43" i="3"/>
  <c r="G43" i="3"/>
  <c r="F42" i="3"/>
  <c r="G42" i="3"/>
  <c r="F41" i="3"/>
  <c r="F40" i="3"/>
  <c r="F39" i="3"/>
  <c r="G39" i="3"/>
  <c r="G37" i="3"/>
  <c r="F38" i="3"/>
  <c r="F37" i="3"/>
  <c r="F36" i="3"/>
  <c r="F35" i="3"/>
  <c r="F34" i="3"/>
  <c r="G34" i="3"/>
  <c r="F33" i="3"/>
  <c r="F32" i="3"/>
  <c r="F31" i="3"/>
  <c r="F30" i="3"/>
  <c r="G30" i="3"/>
  <c r="F28" i="3"/>
  <c r="F27" i="3"/>
  <c r="F26" i="3"/>
  <c r="F25" i="3"/>
  <c r="G25" i="3"/>
  <c r="F24" i="3"/>
  <c r="F23" i="3"/>
  <c r="F21" i="3"/>
  <c r="G21" i="3"/>
  <c r="F20" i="3"/>
  <c r="F15" i="3"/>
  <c r="F19" i="3"/>
  <c r="F18" i="3"/>
  <c r="F17" i="3"/>
  <c r="G17" i="3"/>
  <c r="F16" i="3"/>
  <c r="F14" i="3"/>
  <c r="F13" i="3"/>
  <c r="F12" i="3"/>
  <c r="F11" i="3"/>
  <c r="F10" i="3"/>
  <c r="F9" i="3"/>
  <c r="F154" i="1"/>
  <c r="F153" i="1"/>
  <c r="G153" i="1"/>
  <c r="F152" i="1"/>
  <c r="F151" i="1"/>
  <c r="F150" i="1"/>
  <c r="G150" i="1"/>
  <c r="F149" i="1"/>
  <c r="G149" i="1"/>
  <c r="F148" i="1"/>
  <c r="G148" i="1"/>
  <c r="G147" i="1"/>
  <c r="F146" i="1"/>
  <c r="F145" i="1"/>
  <c r="F144" i="1"/>
  <c r="F143" i="1"/>
  <c r="G143" i="1"/>
  <c r="F141" i="1"/>
  <c r="G141" i="1"/>
  <c r="F140" i="1"/>
  <c r="F139" i="1"/>
  <c r="F138" i="1"/>
  <c r="G138" i="1"/>
  <c r="F137" i="1"/>
  <c r="F136" i="1"/>
  <c r="F134" i="1"/>
  <c r="F133" i="1"/>
  <c r="G133" i="1"/>
  <c r="F132" i="1"/>
  <c r="F129" i="1"/>
  <c r="F128" i="1"/>
  <c r="F127" i="1"/>
  <c r="G127" i="1"/>
  <c r="F126" i="1"/>
  <c r="F125" i="1"/>
  <c r="F124" i="1"/>
  <c r="G124" i="1"/>
  <c r="F123" i="1"/>
  <c r="G123" i="1"/>
  <c r="F122" i="1"/>
  <c r="F121" i="1"/>
  <c r="F120" i="1"/>
  <c r="F119" i="1"/>
  <c r="G119" i="1"/>
  <c r="F118" i="1"/>
  <c r="F117" i="1"/>
  <c r="F115" i="1"/>
  <c r="G115" i="1"/>
  <c r="F114" i="1"/>
  <c r="F113" i="1"/>
  <c r="F112" i="1"/>
  <c r="G112" i="1"/>
  <c r="F111" i="1"/>
  <c r="G111" i="1"/>
  <c r="F110" i="1"/>
  <c r="F109" i="1"/>
  <c r="F108" i="1"/>
  <c r="G108" i="1"/>
  <c r="F107" i="1"/>
  <c r="G107" i="1"/>
  <c r="F106" i="1"/>
  <c r="F105" i="1"/>
  <c r="F104" i="1"/>
  <c r="F103" i="1"/>
  <c r="G103" i="1"/>
  <c r="F102" i="1"/>
  <c r="F101" i="1"/>
  <c r="F100" i="1"/>
  <c r="G100" i="1"/>
  <c r="F99" i="1"/>
  <c r="G99" i="1"/>
  <c r="F98" i="1"/>
  <c r="F97" i="1"/>
  <c r="F96" i="1"/>
  <c r="F86" i="1"/>
  <c r="G86" i="1"/>
  <c r="F85" i="1"/>
  <c r="F84" i="1"/>
  <c r="F83" i="1"/>
  <c r="G83" i="1"/>
  <c r="F82" i="1"/>
  <c r="F81" i="1"/>
  <c r="G81" i="1"/>
  <c r="F79" i="1"/>
  <c r="F78" i="1"/>
  <c r="F77" i="1"/>
  <c r="F76" i="1"/>
  <c r="F87" i="1"/>
  <c r="F75" i="1"/>
  <c r="F74" i="1"/>
  <c r="F73" i="1"/>
  <c r="G74" i="1"/>
  <c r="G73" i="1"/>
  <c r="F72" i="1"/>
  <c r="F71" i="1"/>
  <c r="G71" i="1"/>
  <c r="F70" i="1"/>
  <c r="F69" i="1"/>
  <c r="F67" i="1"/>
  <c r="F66" i="1"/>
  <c r="G66" i="1"/>
  <c r="G64" i="1"/>
  <c r="F65" i="1"/>
  <c r="F62" i="1"/>
  <c r="F61" i="1"/>
  <c r="G61" i="1"/>
  <c r="G58" i="1"/>
  <c r="F60" i="1"/>
  <c r="G60" i="1"/>
  <c r="F59" i="1"/>
  <c r="F57" i="1"/>
  <c r="G57" i="1"/>
  <c r="F56" i="1"/>
  <c r="F53" i="1"/>
  <c r="F55" i="1"/>
  <c r="F54" i="1"/>
  <c r="F52" i="1"/>
  <c r="G52" i="1"/>
  <c r="F51" i="1"/>
  <c r="F50" i="1"/>
  <c r="G50" i="1"/>
  <c r="F49" i="1"/>
  <c r="F48" i="1"/>
  <c r="F46" i="1"/>
  <c r="G46" i="1"/>
  <c r="F45" i="1"/>
  <c r="F44" i="1"/>
  <c r="F43" i="1"/>
  <c r="F42" i="1"/>
  <c r="G42" i="1"/>
  <c r="F41" i="1"/>
  <c r="F40" i="1"/>
  <c r="F39" i="1"/>
  <c r="G39" i="1"/>
  <c r="F38" i="1"/>
  <c r="G38" i="1"/>
  <c r="F37" i="1"/>
  <c r="F36" i="1"/>
  <c r="G36" i="1"/>
  <c r="F34" i="1"/>
  <c r="F33" i="1"/>
  <c r="F32" i="1"/>
  <c r="G32" i="1"/>
  <c r="F31" i="1"/>
  <c r="G31" i="1"/>
  <c r="F30" i="1"/>
  <c r="F29" i="1"/>
  <c r="F28" i="1"/>
  <c r="F27" i="1"/>
  <c r="F26" i="1"/>
  <c r="F25" i="1"/>
  <c r="G25" i="1"/>
  <c r="F24" i="1"/>
  <c r="G24" i="1"/>
  <c r="F23" i="1"/>
  <c r="G23" i="1"/>
  <c r="F22" i="1"/>
  <c r="F21" i="1"/>
  <c r="G21" i="1"/>
  <c r="G20" i="1"/>
  <c r="F19" i="1"/>
  <c r="F18" i="1"/>
  <c r="F17" i="1"/>
  <c r="G17" i="1"/>
  <c r="F16" i="1"/>
  <c r="F13" i="1"/>
  <c r="F15" i="1"/>
  <c r="F14" i="1"/>
  <c r="F12" i="1"/>
  <c r="F11" i="1"/>
  <c r="G11" i="1"/>
  <c r="F10" i="1"/>
  <c r="F9" i="1"/>
  <c r="G9" i="1"/>
  <c r="F8" i="1"/>
  <c r="F7" i="1"/>
  <c r="H7" i="147"/>
  <c r="H4" i="73"/>
  <c r="I6" i="63"/>
  <c r="H4" i="61"/>
  <c r="E23" i="147"/>
  <c r="D23" i="147"/>
  <c r="B23" i="147"/>
  <c r="H22" i="147"/>
  <c r="I22" i="147"/>
  <c r="H21" i="147"/>
  <c r="I21" i="147"/>
  <c r="H20" i="147"/>
  <c r="I20" i="147"/>
  <c r="H19" i="147"/>
  <c r="I19" i="147"/>
  <c r="H18" i="147"/>
  <c r="I18" i="147"/>
  <c r="H17" i="147"/>
  <c r="I17" i="147"/>
  <c r="H16" i="147"/>
  <c r="I16" i="147"/>
  <c r="H15" i="147"/>
  <c r="I15" i="147"/>
  <c r="H14" i="147"/>
  <c r="I14" i="147"/>
  <c r="H13" i="147"/>
  <c r="I13" i="147"/>
  <c r="H12" i="147"/>
  <c r="I12" i="147"/>
  <c r="H11" i="147"/>
  <c r="I11" i="147"/>
  <c r="H10" i="147"/>
  <c r="I10" i="147"/>
  <c r="H9" i="147"/>
  <c r="I9" i="147"/>
  <c r="H8" i="147"/>
  <c r="I8" i="147"/>
  <c r="I7" i="147"/>
  <c r="H6" i="147"/>
  <c r="I6" i="147"/>
  <c r="H5" i="147"/>
  <c r="H23" i="147"/>
  <c r="E3" i="147"/>
  <c r="D3" i="147"/>
  <c r="H6" i="63"/>
  <c r="H7" i="63"/>
  <c r="I7" i="63"/>
  <c r="H8" i="63"/>
  <c r="H9" i="63"/>
  <c r="H10" i="63"/>
  <c r="H11" i="63"/>
  <c r="I11" i="63"/>
  <c r="H12" i="63"/>
  <c r="I12" i="63"/>
  <c r="H13" i="63"/>
  <c r="H14" i="63"/>
  <c r="H15" i="63"/>
  <c r="I15" i="63"/>
  <c r="H16" i="63"/>
  <c r="H17" i="63"/>
  <c r="H18" i="63"/>
  <c r="H19" i="63"/>
  <c r="I19" i="63"/>
  <c r="H20" i="63"/>
  <c r="H21" i="63"/>
  <c r="H22" i="63"/>
  <c r="H5" i="63"/>
  <c r="I5" i="63"/>
  <c r="G158" i="3"/>
  <c r="G150" i="3"/>
  <c r="G148" i="3"/>
  <c r="G149" i="3"/>
  <c r="G141" i="3"/>
  <c r="G138" i="3"/>
  <c r="G131" i="3"/>
  <c r="G123" i="3"/>
  <c r="G121" i="3"/>
  <c r="G115" i="3"/>
  <c r="G111" i="3"/>
  <c r="G109" i="3"/>
  <c r="G103" i="3"/>
  <c r="G101" i="3"/>
  <c r="G99" i="3"/>
  <c r="G95" i="3"/>
  <c r="G88" i="3"/>
  <c r="G85" i="3"/>
  <c r="G84" i="3"/>
  <c r="G80" i="3"/>
  <c r="G73" i="3"/>
  <c r="G56" i="3"/>
  <c r="G77" i="3"/>
  <c r="G74" i="3"/>
  <c r="G72" i="3"/>
  <c r="G69" i="3"/>
  <c r="G63" i="3"/>
  <c r="G60" i="3"/>
  <c r="G61" i="3"/>
  <c r="G57" i="3"/>
  <c r="G52" i="3"/>
  <c r="G50" i="3"/>
  <c r="G48" i="3"/>
  <c r="G45" i="3"/>
  <c r="G44" i="3"/>
  <c r="G41" i="3"/>
  <c r="G40" i="3"/>
  <c r="G36" i="3"/>
  <c r="G35" i="3"/>
  <c r="G33" i="3"/>
  <c r="G32" i="3"/>
  <c r="G31" i="3"/>
  <c r="G28" i="3"/>
  <c r="G27" i="3"/>
  <c r="G26" i="3"/>
  <c r="G24" i="3"/>
  <c r="G23" i="3"/>
  <c r="G22" i="3"/>
  <c r="G20" i="3"/>
  <c r="G19" i="3"/>
  <c r="G18" i="3"/>
  <c r="E146" i="3"/>
  <c r="F140" i="3"/>
  <c r="E140" i="3"/>
  <c r="E133" i="3"/>
  <c r="E129" i="3"/>
  <c r="E114" i="3"/>
  <c r="E93" i="3"/>
  <c r="E82" i="3"/>
  <c r="E78" i="3"/>
  <c r="F75" i="3"/>
  <c r="E75" i="3"/>
  <c r="F70" i="3"/>
  <c r="E70" i="3"/>
  <c r="E66" i="3"/>
  <c r="F60" i="3"/>
  <c r="E60" i="3"/>
  <c r="E65" i="3"/>
  <c r="E55" i="3"/>
  <c r="E49" i="3"/>
  <c r="E37" i="3"/>
  <c r="E29" i="3"/>
  <c r="E22" i="3"/>
  <c r="E15" i="3"/>
  <c r="G10" i="3"/>
  <c r="G12" i="3"/>
  <c r="G14" i="3"/>
  <c r="G13" i="3"/>
  <c r="G9" i="3"/>
  <c r="E8" i="3"/>
  <c r="D8" i="3"/>
  <c r="G85" i="1"/>
  <c r="G152" i="1"/>
  <c r="G151" i="1"/>
  <c r="G146" i="1"/>
  <c r="G144" i="1"/>
  <c r="G145" i="1"/>
  <c r="G140" i="1"/>
  <c r="G139" i="1"/>
  <c r="G136" i="1"/>
  <c r="G134" i="1"/>
  <c r="G128" i="1"/>
  <c r="G126" i="1"/>
  <c r="G129" i="1"/>
  <c r="G125" i="1"/>
  <c r="G122" i="1"/>
  <c r="G121" i="1"/>
  <c r="G120" i="1"/>
  <c r="G118" i="1"/>
  <c r="G117" i="1"/>
  <c r="G114" i="1"/>
  <c r="G113" i="1"/>
  <c r="G110" i="1"/>
  <c r="G109" i="1"/>
  <c r="G106" i="1"/>
  <c r="G105" i="1"/>
  <c r="G104" i="1"/>
  <c r="G102" i="1"/>
  <c r="G101" i="1"/>
  <c r="G98" i="1"/>
  <c r="G97" i="1"/>
  <c r="G84" i="1"/>
  <c r="G82" i="1"/>
  <c r="G78" i="1"/>
  <c r="G79" i="1"/>
  <c r="G75" i="1"/>
  <c r="G72" i="1"/>
  <c r="G69" i="1"/>
  <c r="G67" i="1"/>
  <c r="G62" i="1"/>
  <c r="G59" i="1"/>
  <c r="G56" i="1"/>
  <c r="G53" i="1"/>
  <c r="G55" i="1"/>
  <c r="G54" i="1"/>
  <c r="G51" i="1"/>
  <c r="G48" i="1"/>
  <c r="G45" i="1"/>
  <c r="G43" i="1"/>
  <c r="G41" i="1"/>
  <c r="G44" i="1"/>
  <c r="G40" i="1"/>
  <c r="G37" i="1"/>
  <c r="G34" i="1"/>
  <c r="G30" i="1"/>
  <c r="G33" i="1"/>
  <c r="G29" i="1"/>
  <c r="G28" i="1"/>
  <c r="G26" i="1"/>
  <c r="G22" i="1"/>
  <c r="G16" i="1"/>
  <c r="G15" i="1"/>
  <c r="G18" i="1"/>
  <c r="G19" i="1"/>
  <c r="G14" i="1"/>
  <c r="G10" i="1"/>
  <c r="G12" i="1"/>
  <c r="E147" i="1"/>
  <c r="D147" i="1"/>
  <c r="F142" i="1"/>
  <c r="E142" i="1"/>
  <c r="D142" i="1"/>
  <c r="E135" i="1"/>
  <c r="D135" i="1"/>
  <c r="E131" i="1"/>
  <c r="E155" i="1"/>
  <c r="D131" i="1"/>
  <c r="D155" i="1"/>
  <c r="D156" i="1"/>
  <c r="E116" i="1"/>
  <c r="D116" i="1"/>
  <c r="E95" i="1"/>
  <c r="D95" i="1"/>
  <c r="D130" i="1"/>
  <c r="E80" i="1"/>
  <c r="D80" i="1"/>
  <c r="E76" i="1"/>
  <c r="D76" i="1"/>
  <c r="E73" i="1"/>
  <c r="D73" i="1"/>
  <c r="E68" i="1"/>
  <c r="D68" i="1"/>
  <c r="E64" i="1"/>
  <c r="E87" i="1"/>
  <c r="D64" i="1"/>
  <c r="D87" i="1"/>
  <c r="D161" i="1"/>
  <c r="E58" i="1"/>
  <c r="D58" i="1"/>
  <c r="E53" i="1"/>
  <c r="D53" i="1"/>
  <c r="E47" i="1"/>
  <c r="D47" i="1"/>
  <c r="E35" i="1"/>
  <c r="D35" i="1"/>
  <c r="E27" i="1"/>
  <c r="D27" i="1"/>
  <c r="E20" i="1"/>
  <c r="D20" i="1"/>
  <c r="E13" i="1"/>
  <c r="D13" i="1"/>
  <c r="E6" i="1"/>
  <c r="D6" i="1"/>
  <c r="G91" i="1"/>
  <c r="G159" i="1"/>
  <c r="E23" i="63"/>
  <c r="D29" i="3"/>
  <c r="C29" i="3"/>
  <c r="I22" i="63"/>
  <c r="I21" i="63"/>
  <c r="I20" i="63"/>
  <c r="I18" i="63"/>
  <c r="I17" i="63"/>
  <c r="I16" i="63"/>
  <c r="I14" i="63"/>
  <c r="I13" i="63"/>
  <c r="I10" i="63"/>
  <c r="I9" i="63"/>
  <c r="I8" i="63"/>
  <c r="E3" i="63"/>
  <c r="I29" i="61"/>
  <c r="I28" i="61"/>
  <c r="I27" i="61"/>
  <c r="I26" i="61"/>
  <c r="I25" i="61"/>
  <c r="I24" i="61"/>
  <c r="I23" i="61"/>
  <c r="I22" i="61"/>
  <c r="I21" i="61"/>
  <c r="I20" i="61"/>
  <c r="I19" i="61"/>
  <c r="I18" i="61"/>
  <c r="I16" i="61"/>
  <c r="I15" i="61"/>
  <c r="I14" i="61"/>
  <c r="I13" i="61"/>
  <c r="I12" i="61"/>
  <c r="I11" i="61"/>
  <c r="I10" i="61"/>
  <c r="I9" i="61"/>
  <c r="I8" i="61"/>
  <c r="I7" i="61"/>
  <c r="I6" i="61"/>
  <c r="E29" i="61"/>
  <c r="E28" i="61"/>
  <c r="E27" i="61"/>
  <c r="E26" i="61"/>
  <c r="E25" i="61"/>
  <c r="E23" i="61"/>
  <c r="E22" i="61"/>
  <c r="E21" i="61"/>
  <c r="E20" i="61"/>
  <c r="E19" i="61"/>
  <c r="E18" i="61"/>
  <c r="E7" i="61"/>
  <c r="E8" i="61"/>
  <c r="E9" i="61"/>
  <c r="E10" i="61"/>
  <c r="E11" i="61"/>
  <c r="E12" i="61"/>
  <c r="E13" i="61"/>
  <c r="E14" i="61"/>
  <c r="E15" i="61"/>
  <c r="E16" i="61"/>
  <c r="E6" i="61"/>
  <c r="I28" i="73"/>
  <c r="I27" i="73"/>
  <c r="I26" i="73"/>
  <c r="I25" i="73"/>
  <c r="I24" i="73"/>
  <c r="I23" i="73"/>
  <c r="I22" i="73"/>
  <c r="I21" i="73"/>
  <c r="I20" i="73"/>
  <c r="I19" i="73"/>
  <c r="I7" i="73"/>
  <c r="I8" i="73"/>
  <c r="I9" i="73"/>
  <c r="I10" i="73"/>
  <c r="I11" i="73"/>
  <c r="I12" i="73"/>
  <c r="I13" i="73"/>
  <c r="I14" i="73"/>
  <c r="I15" i="73"/>
  <c r="I16" i="73"/>
  <c r="I17" i="73"/>
  <c r="I6" i="73"/>
  <c r="E28" i="73"/>
  <c r="E27" i="73"/>
  <c r="E26" i="73"/>
  <c r="E25" i="73"/>
  <c r="E24" i="73"/>
  <c r="E29" i="73"/>
  <c r="D19" i="76"/>
  <c r="E21" i="73"/>
  <c r="E22" i="73"/>
  <c r="E23" i="73"/>
  <c r="E20" i="73"/>
  <c r="E7" i="73"/>
  <c r="E8" i="73"/>
  <c r="E9" i="73"/>
  <c r="E10" i="73"/>
  <c r="E11" i="73"/>
  <c r="E12" i="73"/>
  <c r="E13" i="73"/>
  <c r="E14" i="73"/>
  <c r="E15" i="73"/>
  <c r="E16" i="73"/>
  <c r="E6" i="73"/>
  <c r="A31" i="75"/>
  <c r="A37" i="75"/>
  <c r="A34" i="76"/>
  <c r="A19" i="75"/>
  <c r="A13" i="75"/>
  <c r="A10" i="76"/>
  <c r="G154" i="1"/>
  <c r="C27" i="1"/>
  <c r="D93" i="3"/>
  <c r="D114" i="3"/>
  <c r="D128" i="3"/>
  <c r="D129" i="3"/>
  <c r="D133" i="3"/>
  <c r="D140" i="3"/>
  <c r="D146" i="3"/>
  <c r="D15" i="3"/>
  <c r="D22" i="3"/>
  <c r="D65" i="3"/>
  <c r="D37" i="3"/>
  <c r="D49" i="3"/>
  <c r="D55" i="3"/>
  <c r="D60" i="3"/>
  <c r="D66" i="3"/>
  <c r="D70" i="3"/>
  <c r="D75" i="3"/>
  <c r="D78" i="3"/>
  <c r="D82" i="3"/>
  <c r="A4" i="76"/>
  <c r="A25" i="75"/>
  <c r="A22" i="76"/>
  <c r="A28" i="76"/>
  <c r="A16" i="76"/>
  <c r="H17" i="61"/>
  <c r="I17" i="61"/>
  <c r="H30" i="61"/>
  <c r="H31" i="61"/>
  <c r="H32" i="61"/>
  <c r="D17" i="61"/>
  <c r="D32" i="61"/>
  <c r="D18" i="61"/>
  <c r="D30" i="61"/>
  <c r="D24" i="61"/>
  <c r="H18" i="73"/>
  <c r="D30" i="76"/>
  <c r="H29" i="73"/>
  <c r="D31" i="76"/>
  <c r="D18" i="73"/>
  <c r="D19" i="73"/>
  <c r="E19" i="73"/>
  <c r="D24" i="73"/>
  <c r="D29" i="73"/>
  <c r="D13" i="76"/>
  <c r="C92" i="1"/>
  <c r="C3" i="1"/>
  <c r="E4" i="61"/>
  <c r="I4" i="61"/>
  <c r="C18" i="73"/>
  <c r="D6" i="76"/>
  <c r="E6" i="76"/>
  <c r="C140" i="3"/>
  <c r="C146" i="3"/>
  <c r="C133" i="3"/>
  <c r="C93" i="3"/>
  <c r="G29" i="73"/>
  <c r="C147" i="1"/>
  <c r="C135" i="1"/>
  <c r="C95" i="1"/>
  <c r="D3" i="63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G17" i="61"/>
  <c r="C17" i="61"/>
  <c r="C142" i="1"/>
  <c r="C131" i="1"/>
  <c r="C116" i="1"/>
  <c r="C80" i="1"/>
  <c r="C76" i="1"/>
  <c r="C73" i="1"/>
  <c r="C87" i="1"/>
  <c r="C68" i="1"/>
  <c r="C64" i="1"/>
  <c r="C58" i="1"/>
  <c r="C53" i="1"/>
  <c r="C47" i="1"/>
  <c r="C35" i="1"/>
  <c r="C20" i="1"/>
  <c r="C13" i="1"/>
  <c r="C6" i="1"/>
  <c r="G30" i="61"/>
  <c r="D25" i="76"/>
  <c r="C18" i="61"/>
  <c r="C30" i="61"/>
  <c r="G18" i="73"/>
  <c r="D24" i="76"/>
  <c r="E24" i="76"/>
  <c r="C19" i="73"/>
  <c r="C29" i="73"/>
  <c r="C24" i="61"/>
  <c r="C24" i="73"/>
  <c r="B23" i="63"/>
  <c r="D23" i="63"/>
  <c r="C89" i="3"/>
  <c r="G32" i="61"/>
  <c r="C31" i="61"/>
  <c r="G7" i="1"/>
  <c r="I5" i="147"/>
  <c r="G8" i="170"/>
  <c r="G15" i="170"/>
  <c r="G37" i="170"/>
  <c r="G55" i="170"/>
  <c r="G70" i="170"/>
  <c r="G75" i="170"/>
  <c r="G78" i="170"/>
  <c r="G37" i="171"/>
  <c r="G49" i="171"/>
  <c r="G133" i="171"/>
  <c r="G82" i="172"/>
  <c r="G8" i="173"/>
  <c r="G129" i="173"/>
  <c r="G140" i="173"/>
  <c r="G89" i="170"/>
  <c r="G22" i="166"/>
  <c r="G78" i="166"/>
  <c r="C155" i="166"/>
  <c r="G93" i="166"/>
  <c r="G128" i="166"/>
  <c r="G133" i="166"/>
  <c r="E90" i="167"/>
  <c r="C90" i="169"/>
  <c r="E90" i="169"/>
  <c r="D154" i="166"/>
  <c r="D155" i="166"/>
  <c r="F15" i="167"/>
  <c r="G29" i="167"/>
  <c r="G49" i="167"/>
  <c r="G60" i="167"/>
  <c r="D89" i="167"/>
  <c r="D90" i="167"/>
  <c r="F66" i="167"/>
  <c r="F75" i="167"/>
  <c r="G82" i="167"/>
  <c r="D128" i="167"/>
  <c r="F128" i="167"/>
  <c r="F155" i="167"/>
  <c r="C154" i="167"/>
  <c r="C155" i="167"/>
  <c r="G129" i="167"/>
  <c r="G140" i="167"/>
  <c r="C65" i="168"/>
  <c r="C90" i="168"/>
  <c r="E65" i="168"/>
  <c r="E90" i="168"/>
  <c r="G8" i="168"/>
  <c r="F22" i="168"/>
  <c r="F65" i="168"/>
  <c r="F90" i="168"/>
  <c r="G37" i="168"/>
  <c r="G55" i="168"/>
  <c r="G70" i="168"/>
  <c r="F78" i="168"/>
  <c r="F89" i="168"/>
  <c r="C155" i="168"/>
  <c r="G93" i="168"/>
  <c r="G128" i="168"/>
  <c r="D154" i="168"/>
  <c r="D155" i="168"/>
  <c r="F146" i="168"/>
  <c r="F15" i="169"/>
  <c r="G29" i="169"/>
  <c r="G60" i="169"/>
  <c r="D89" i="169"/>
  <c r="D90" i="169"/>
  <c r="F66" i="169"/>
  <c r="F75" i="169"/>
  <c r="D128" i="169"/>
  <c r="D155" i="169"/>
  <c r="F128" i="169"/>
  <c r="F155" i="169"/>
  <c r="C154" i="169"/>
  <c r="C155" i="169"/>
  <c r="G129" i="169"/>
  <c r="G140" i="169"/>
  <c r="G22" i="162"/>
  <c r="G29" i="162"/>
  <c r="G55" i="162"/>
  <c r="G60" i="162"/>
  <c r="G66" i="162"/>
  <c r="G141" i="162"/>
  <c r="G8" i="163"/>
  <c r="G15" i="163"/>
  <c r="G55" i="163"/>
  <c r="G70" i="163"/>
  <c r="G82" i="163"/>
  <c r="G129" i="163"/>
  <c r="G154" i="163"/>
  <c r="G140" i="163"/>
  <c r="G29" i="164"/>
  <c r="G49" i="164"/>
  <c r="G66" i="164"/>
  <c r="G129" i="164"/>
  <c r="G60" i="165"/>
  <c r="G78" i="165"/>
  <c r="G129" i="165"/>
  <c r="G154" i="165"/>
  <c r="G155" i="165"/>
  <c r="G140" i="165"/>
  <c r="G22" i="159"/>
  <c r="G66" i="159"/>
  <c r="G78" i="159"/>
  <c r="G130" i="159"/>
  <c r="G15" i="160"/>
  <c r="G37" i="160"/>
  <c r="G55" i="160"/>
  <c r="G70" i="160"/>
  <c r="G75" i="160"/>
  <c r="G78" i="160"/>
  <c r="G133" i="160"/>
  <c r="G140" i="160"/>
  <c r="G37" i="161"/>
  <c r="G55" i="161"/>
  <c r="G60" i="161"/>
  <c r="G70" i="161"/>
  <c r="G75" i="161"/>
  <c r="G78" i="161"/>
  <c r="G140" i="161"/>
  <c r="G55" i="154"/>
  <c r="G70" i="154"/>
  <c r="G75" i="154"/>
  <c r="G129" i="154"/>
  <c r="G8" i="155"/>
  <c r="G15" i="155"/>
  <c r="G55" i="155"/>
  <c r="G129" i="155"/>
  <c r="G82" i="156"/>
  <c r="G66" i="157"/>
  <c r="G140" i="157"/>
  <c r="G140" i="156"/>
  <c r="G15" i="157"/>
  <c r="G29" i="157"/>
  <c r="G133" i="153"/>
  <c r="G37" i="152"/>
  <c r="G129" i="152"/>
  <c r="G83" i="3"/>
  <c r="G82" i="3"/>
  <c r="F58" i="1"/>
  <c r="I2" i="73"/>
  <c r="I2" i="61"/>
  <c r="G8" i="154"/>
  <c r="C65" i="152"/>
  <c r="C90" i="152"/>
  <c r="C154" i="151"/>
  <c r="C155" i="151"/>
  <c r="C154" i="3"/>
  <c r="C128" i="3"/>
  <c r="C65" i="3"/>
  <c r="C63" i="149"/>
  <c r="C160" i="149"/>
  <c r="C63" i="148"/>
  <c r="C88" i="148"/>
  <c r="C130" i="1"/>
  <c r="B24" i="76"/>
  <c r="G27" i="1"/>
  <c r="C160" i="148"/>
  <c r="I23" i="147"/>
  <c r="G49" i="3"/>
  <c r="D31" i="61"/>
  <c r="G80" i="1"/>
  <c r="G60" i="151"/>
  <c r="D161" i="148"/>
  <c r="I23" i="63"/>
  <c r="C161" i="149"/>
  <c r="I2" i="63"/>
  <c r="I2" i="147"/>
  <c r="G89" i="157"/>
  <c r="B7" i="76"/>
  <c r="E7" i="76"/>
  <c r="C161" i="1"/>
  <c r="E88" i="149"/>
  <c r="E160" i="149"/>
  <c r="D88" i="148"/>
  <c r="D160" i="148"/>
  <c r="G36" i="150"/>
  <c r="G35" i="150"/>
  <c r="F35" i="150"/>
  <c r="G67" i="152"/>
  <c r="G66" i="152"/>
  <c r="F66" i="152"/>
  <c r="F89" i="157"/>
  <c r="G89" i="161"/>
  <c r="G135" i="148"/>
  <c r="E156" i="150"/>
  <c r="G76" i="151"/>
  <c r="G75" i="151"/>
  <c r="F75" i="151"/>
  <c r="F93" i="152"/>
  <c r="F128" i="152"/>
  <c r="F155" i="152"/>
  <c r="G94" i="152"/>
  <c r="G93" i="152"/>
  <c r="G128" i="152"/>
  <c r="F80" i="1"/>
  <c r="F129" i="3"/>
  <c r="F64" i="1"/>
  <c r="G65" i="1"/>
  <c r="F8" i="3"/>
  <c r="G11" i="3"/>
  <c r="G8" i="3"/>
  <c r="G29" i="3"/>
  <c r="F66" i="3"/>
  <c r="G67" i="3"/>
  <c r="G66" i="3"/>
  <c r="G78" i="148"/>
  <c r="F76" i="148"/>
  <c r="G48" i="149"/>
  <c r="G47" i="149"/>
  <c r="G58" i="149"/>
  <c r="E160" i="150"/>
  <c r="E88" i="150"/>
  <c r="F95" i="150"/>
  <c r="F130" i="150"/>
  <c r="G96" i="150"/>
  <c r="G95" i="150"/>
  <c r="E155" i="150"/>
  <c r="G148" i="150"/>
  <c r="G147" i="150"/>
  <c r="F147" i="150"/>
  <c r="G11" i="152"/>
  <c r="G8" i="152"/>
  <c r="F8" i="152"/>
  <c r="G61" i="152"/>
  <c r="G60" i="152"/>
  <c r="F60" i="152"/>
  <c r="G10" i="153"/>
  <c r="G8" i="153"/>
  <c r="F8" i="153"/>
  <c r="G61" i="153"/>
  <c r="G60" i="153"/>
  <c r="F60" i="153"/>
  <c r="G148" i="153"/>
  <c r="G146" i="153"/>
  <c r="F146" i="153"/>
  <c r="F147" i="1"/>
  <c r="F89" i="169"/>
  <c r="G33" i="61"/>
  <c r="H23" i="63"/>
  <c r="C32" i="61"/>
  <c r="G31" i="61"/>
  <c r="C33" i="61"/>
  <c r="E17" i="61"/>
  <c r="E24" i="61"/>
  <c r="E30" i="61"/>
  <c r="I30" i="61"/>
  <c r="G96" i="1"/>
  <c r="E89" i="3"/>
  <c r="G16" i="3"/>
  <c r="G15" i="3"/>
  <c r="G38" i="3"/>
  <c r="G8" i="1"/>
  <c r="G6" i="1"/>
  <c r="F6" i="1"/>
  <c r="F20" i="1"/>
  <c r="F82" i="3"/>
  <c r="G8" i="148"/>
  <c r="G6" i="148"/>
  <c r="F6" i="148"/>
  <c r="F20" i="148"/>
  <c r="G28" i="148"/>
  <c r="G27" i="148"/>
  <c r="F27" i="148"/>
  <c r="G54" i="148"/>
  <c r="F53" i="148"/>
  <c r="G69" i="148"/>
  <c r="G68" i="148"/>
  <c r="F68" i="148"/>
  <c r="G132" i="148"/>
  <c r="F135" i="148"/>
  <c r="F147" i="148"/>
  <c r="D63" i="149"/>
  <c r="F6" i="149"/>
  <c r="F13" i="149"/>
  <c r="G14" i="149"/>
  <c r="G13" i="149"/>
  <c r="G27" i="149"/>
  <c r="G73" i="149"/>
  <c r="F155" i="149"/>
  <c r="G155" i="149"/>
  <c r="F135" i="149"/>
  <c r="G136" i="149"/>
  <c r="G135" i="149"/>
  <c r="G142" i="149"/>
  <c r="G6" i="150"/>
  <c r="G63" i="150"/>
  <c r="G14" i="150"/>
  <c r="G13" i="150"/>
  <c r="F13" i="150"/>
  <c r="G20" i="150"/>
  <c r="G47" i="150"/>
  <c r="G116" i="150"/>
  <c r="F135" i="150"/>
  <c r="C65" i="151"/>
  <c r="C90" i="151"/>
  <c r="G24" i="151"/>
  <c r="F22" i="151"/>
  <c r="F37" i="151"/>
  <c r="G38" i="151"/>
  <c r="E89" i="151"/>
  <c r="F93" i="151"/>
  <c r="F133" i="151"/>
  <c r="G133" i="151"/>
  <c r="G130" i="153"/>
  <c r="G129" i="153"/>
  <c r="G154" i="153"/>
  <c r="G155" i="153"/>
  <c r="F129" i="153"/>
  <c r="F47" i="148"/>
  <c r="G48" i="148"/>
  <c r="G47" i="148"/>
  <c r="G154" i="167"/>
  <c r="D7" i="76"/>
  <c r="C4" i="73"/>
  <c r="G4" i="73"/>
  <c r="C4" i="61"/>
  <c r="G4" i="61"/>
  <c r="I31" i="61"/>
  <c r="D63" i="1"/>
  <c r="G13" i="1"/>
  <c r="F35" i="1"/>
  <c r="G70" i="1"/>
  <c r="G68" i="1"/>
  <c r="F68" i="1"/>
  <c r="G70" i="3"/>
  <c r="G81" i="3"/>
  <c r="F78" i="3"/>
  <c r="F89" i="3"/>
  <c r="F95" i="148"/>
  <c r="G6" i="149"/>
  <c r="G63" i="149"/>
  <c r="F53" i="149"/>
  <c r="G80" i="149"/>
  <c r="F147" i="149"/>
  <c r="F63" i="150"/>
  <c r="F64" i="150"/>
  <c r="F87" i="150"/>
  <c r="G135" i="150"/>
  <c r="D90" i="151"/>
  <c r="G29" i="151"/>
  <c r="G63" i="151"/>
  <c r="F60" i="151"/>
  <c r="E90" i="152"/>
  <c r="C90" i="3"/>
  <c r="C63" i="1"/>
  <c r="C155" i="1"/>
  <c r="D89" i="3"/>
  <c r="D90" i="3"/>
  <c r="D154" i="3"/>
  <c r="D155" i="3"/>
  <c r="F22" i="3"/>
  <c r="F29" i="3"/>
  <c r="G147" i="3"/>
  <c r="G146" i="3"/>
  <c r="G49" i="1"/>
  <c r="G47" i="1"/>
  <c r="F47" i="1"/>
  <c r="G77" i="1"/>
  <c r="G76" i="1"/>
  <c r="F131" i="1"/>
  <c r="G132" i="1"/>
  <c r="G137" i="1"/>
  <c r="G135" i="1"/>
  <c r="F135" i="1"/>
  <c r="G58" i="3"/>
  <c r="G55" i="3"/>
  <c r="F55" i="3"/>
  <c r="F114" i="3"/>
  <c r="G117" i="3"/>
  <c r="G114" i="3"/>
  <c r="G134" i="3"/>
  <c r="G133" i="3"/>
  <c r="F133" i="3"/>
  <c r="F64" i="148"/>
  <c r="F87" i="148"/>
  <c r="G65" i="148"/>
  <c r="D155" i="148"/>
  <c r="D156" i="148"/>
  <c r="F35" i="149"/>
  <c r="G68" i="149"/>
  <c r="G87" i="149"/>
  <c r="G161" i="149"/>
  <c r="G77" i="149"/>
  <c r="G76" i="149"/>
  <c r="F80" i="149"/>
  <c r="F87" i="149"/>
  <c r="F161" i="149"/>
  <c r="G97" i="149"/>
  <c r="G95" i="149"/>
  <c r="G130" i="149"/>
  <c r="G156" i="149"/>
  <c r="F95" i="149"/>
  <c r="F130" i="149"/>
  <c r="F156" i="149"/>
  <c r="G131" i="149"/>
  <c r="F142" i="149"/>
  <c r="D63" i="150"/>
  <c r="C63" i="150"/>
  <c r="F47" i="150"/>
  <c r="C87" i="150"/>
  <c r="C161" i="150"/>
  <c r="E161" i="150"/>
  <c r="G76" i="150"/>
  <c r="G132" i="150"/>
  <c r="G131" i="150"/>
  <c r="F131" i="150"/>
  <c r="G9" i="151"/>
  <c r="F8" i="151"/>
  <c r="F49" i="151"/>
  <c r="G67" i="151"/>
  <c r="G66" i="151"/>
  <c r="F66" i="151"/>
  <c r="G70" i="151"/>
  <c r="D155" i="151"/>
  <c r="G130" i="151"/>
  <c r="F146" i="151"/>
  <c r="G147" i="151"/>
  <c r="G146" i="151"/>
  <c r="G15" i="152"/>
  <c r="D89" i="152"/>
  <c r="D90" i="152"/>
  <c r="F78" i="152"/>
  <c r="G79" i="152"/>
  <c r="G78" i="152"/>
  <c r="G82" i="152"/>
  <c r="C154" i="152"/>
  <c r="G133" i="152"/>
  <c r="G154" i="152"/>
  <c r="G15" i="153"/>
  <c r="G56" i="153"/>
  <c r="G55" i="153"/>
  <c r="F55" i="153"/>
  <c r="G76" i="153"/>
  <c r="G75" i="153"/>
  <c r="F75" i="153"/>
  <c r="G83" i="153"/>
  <c r="G82" i="153"/>
  <c r="F82" i="153"/>
  <c r="D155" i="153"/>
  <c r="G82" i="154"/>
  <c r="G89" i="154"/>
  <c r="D90" i="155"/>
  <c r="G29" i="155"/>
  <c r="G65" i="155"/>
  <c r="G37" i="155"/>
  <c r="G82" i="155"/>
  <c r="G55" i="157"/>
  <c r="G93" i="157"/>
  <c r="G128" i="157"/>
  <c r="G146" i="157"/>
  <c r="G154" i="157"/>
  <c r="G29" i="159"/>
  <c r="G28" i="150"/>
  <c r="G27" i="150"/>
  <c r="G59" i="150"/>
  <c r="G58" i="150"/>
  <c r="G74" i="150"/>
  <c r="G73" i="150"/>
  <c r="G87" i="150"/>
  <c r="G81" i="150"/>
  <c r="G80" i="150"/>
  <c r="F37" i="152"/>
  <c r="E89" i="152"/>
  <c r="C128" i="152"/>
  <c r="C155" i="152"/>
  <c r="F22" i="153"/>
  <c r="G23" i="153"/>
  <c r="G22" i="153"/>
  <c r="G71" i="153"/>
  <c r="G70" i="153"/>
  <c r="G89" i="153"/>
  <c r="F70" i="153"/>
  <c r="F89" i="153"/>
  <c r="G15" i="154"/>
  <c r="G22" i="154"/>
  <c r="C155" i="154"/>
  <c r="G128" i="155"/>
  <c r="G146" i="156"/>
  <c r="F22" i="152"/>
  <c r="G23" i="152"/>
  <c r="G22" i="152"/>
  <c r="F29" i="152"/>
  <c r="G30" i="152"/>
  <c r="G29" i="152"/>
  <c r="G49" i="152"/>
  <c r="F55" i="152"/>
  <c r="G56" i="152"/>
  <c r="G55" i="152"/>
  <c r="G151" i="152"/>
  <c r="G146" i="152"/>
  <c r="F146" i="152"/>
  <c r="G30" i="153"/>
  <c r="G29" i="153"/>
  <c r="F29" i="153"/>
  <c r="G146" i="154"/>
  <c r="G70" i="155"/>
  <c r="G146" i="155"/>
  <c r="G15" i="156"/>
  <c r="G93" i="156"/>
  <c r="G128" i="156"/>
  <c r="F75" i="155"/>
  <c r="F82" i="155"/>
  <c r="G134" i="155"/>
  <c r="G133" i="155"/>
  <c r="G154" i="155"/>
  <c r="F8" i="156"/>
  <c r="F15" i="156"/>
  <c r="G30" i="156"/>
  <c r="G29" i="156"/>
  <c r="G65" i="156"/>
  <c r="G90" i="156"/>
  <c r="F66" i="156"/>
  <c r="F75" i="156"/>
  <c r="F82" i="156"/>
  <c r="F93" i="156"/>
  <c r="F128" i="156"/>
  <c r="F155" i="156"/>
  <c r="G130" i="156"/>
  <c r="G129" i="156"/>
  <c r="F146" i="156"/>
  <c r="G9" i="157"/>
  <c r="G8" i="157"/>
  <c r="G38" i="157"/>
  <c r="G37" i="157"/>
  <c r="F55" i="157"/>
  <c r="F65" i="157"/>
  <c r="F90" i="157"/>
  <c r="F70" i="157"/>
  <c r="F93" i="157"/>
  <c r="F128" i="157"/>
  <c r="F155" i="157"/>
  <c r="F146" i="157"/>
  <c r="G9" i="159"/>
  <c r="G8" i="159"/>
  <c r="F22" i="159"/>
  <c r="F65" i="159"/>
  <c r="F29" i="159"/>
  <c r="G38" i="159"/>
  <c r="G83" i="159"/>
  <c r="G82" i="159"/>
  <c r="F82" i="159"/>
  <c r="F134" i="159"/>
  <c r="G135" i="159"/>
  <c r="G134" i="159"/>
  <c r="G155" i="159"/>
  <c r="F29" i="160"/>
  <c r="F65" i="160"/>
  <c r="F90" i="160"/>
  <c r="G30" i="160"/>
  <c r="G29" i="160"/>
  <c r="F89" i="161"/>
  <c r="G133" i="161"/>
  <c r="F140" i="152"/>
  <c r="F78" i="153"/>
  <c r="F15" i="154"/>
  <c r="F65" i="154"/>
  <c r="G61" i="154"/>
  <c r="G60" i="154"/>
  <c r="F93" i="154"/>
  <c r="F128" i="154"/>
  <c r="F155" i="154"/>
  <c r="G115" i="154"/>
  <c r="G114" i="154"/>
  <c r="G128" i="154"/>
  <c r="G141" i="154"/>
  <c r="G140" i="154"/>
  <c r="G154" i="154"/>
  <c r="F8" i="155"/>
  <c r="F65" i="155"/>
  <c r="F15" i="155"/>
  <c r="F22" i="155"/>
  <c r="F37" i="155"/>
  <c r="G61" i="155"/>
  <c r="G60" i="155"/>
  <c r="G67" i="155"/>
  <c r="G66" i="155"/>
  <c r="F49" i="159"/>
  <c r="G50" i="159"/>
  <c r="G49" i="159"/>
  <c r="G56" i="159"/>
  <c r="G55" i="159"/>
  <c r="F55" i="159"/>
  <c r="G71" i="159"/>
  <c r="G70" i="159"/>
  <c r="F70" i="159"/>
  <c r="F75" i="159"/>
  <c r="G114" i="161"/>
  <c r="F37" i="154"/>
  <c r="F70" i="154"/>
  <c r="F75" i="154"/>
  <c r="F78" i="154"/>
  <c r="F133" i="157"/>
  <c r="G60" i="159"/>
  <c r="G75" i="159"/>
  <c r="D129" i="159"/>
  <c r="D156" i="159"/>
  <c r="F94" i="159"/>
  <c r="G8" i="160"/>
  <c r="C90" i="161"/>
  <c r="G128" i="161"/>
  <c r="G155" i="161"/>
  <c r="G15" i="162"/>
  <c r="G147" i="162"/>
  <c r="F29" i="154"/>
  <c r="F66" i="154"/>
  <c r="F70" i="155"/>
  <c r="F89" i="155"/>
  <c r="F147" i="159"/>
  <c r="G148" i="159"/>
  <c r="G147" i="159"/>
  <c r="F22" i="160"/>
  <c r="G23" i="160"/>
  <c r="G22" i="160"/>
  <c r="F37" i="160"/>
  <c r="G50" i="160"/>
  <c r="G49" i="160"/>
  <c r="G61" i="160"/>
  <c r="G60" i="160"/>
  <c r="G67" i="160"/>
  <c r="G66" i="160"/>
  <c r="G89" i="160"/>
  <c r="G130" i="160"/>
  <c r="G129" i="160"/>
  <c r="G154" i="160"/>
  <c r="G155" i="160"/>
  <c r="G9" i="161"/>
  <c r="G8" i="161"/>
  <c r="F22" i="161"/>
  <c r="F37" i="161"/>
  <c r="F65" i="161"/>
  <c r="F90" i="161"/>
  <c r="G50" i="161"/>
  <c r="G49" i="161"/>
  <c r="F70" i="161"/>
  <c r="G83" i="161"/>
  <c r="G82" i="161"/>
  <c r="G130" i="161"/>
  <c r="G129" i="161"/>
  <c r="G154" i="161"/>
  <c r="F146" i="161"/>
  <c r="F15" i="162"/>
  <c r="F65" i="162"/>
  <c r="F91" i="162"/>
  <c r="G50" i="162"/>
  <c r="G49" i="162"/>
  <c r="G71" i="162"/>
  <c r="G70" i="162"/>
  <c r="F78" i="162"/>
  <c r="G116" i="162"/>
  <c r="G115" i="162"/>
  <c r="G135" i="162"/>
  <c r="G134" i="162"/>
  <c r="F147" i="162"/>
  <c r="F29" i="163"/>
  <c r="F65" i="163"/>
  <c r="G61" i="163"/>
  <c r="G60" i="163"/>
  <c r="F60" i="163"/>
  <c r="G79" i="163"/>
  <c r="G78" i="163"/>
  <c r="F78" i="163"/>
  <c r="G128" i="163"/>
  <c r="G155" i="163"/>
  <c r="G22" i="164"/>
  <c r="G37" i="164"/>
  <c r="G70" i="164"/>
  <c r="G37" i="165"/>
  <c r="D90" i="166"/>
  <c r="G129" i="166"/>
  <c r="F55" i="160"/>
  <c r="F22" i="162"/>
  <c r="F37" i="163"/>
  <c r="G38" i="163"/>
  <c r="G37" i="163"/>
  <c r="G65" i="163"/>
  <c r="F70" i="163"/>
  <c r="F75" i="163"/>
  <c r="G67" i="163"/>
  <c r="G66" i="163"/>
  <c r="G89" i="163"/>
  <c r="F66" i="163"/>
  <c r="G75" i="163"/>
  <c r="F82" i="163"/>
  <c r="C155" i="164"/>
  <c r="G140" i="164"/>
  <c r="G154" i="164"/>
  <c r="F89" i="165"/>
  <c r="F133" i="163"/>
  <c r="G9" i="164"/>
  <c r="G8" i="164"/>
  <c r="F22" i="164"/>
  <c r="F65" i="164"/>
  <c r="F55" i="164"/>
  <c r="F70" i="164"/>
  <c r="F89" i="164"/>
  <c r="G79" i="164"/>
  <c r="G78" i="164"/>
  <c r="G94" i="164"/>
  <c r="G93" i="164"/>
  <c r="G128" i="164"/>
  <c r="G155" i="164"/>
  <c r="F140" i="164"/>
  <c r="G9" i="165"/>
  <c r="G8" i="165"/>
  <c r="G65" i="165"/>
  <c r="G90" i="165"/>
  <c r="F22" i="165"/>
  <c r="F37" i="165"/>
  <c r="F65" i="165"/>
  <c r="F90" i="165"/>
  <c r="G56" i="165"/>
  <c r="G55" i="165"/>
  <c r="G71" i="165"/>
  <c r="G70" i="165"/>
  <c r="G89" i="165"/>
  <c r="G83" i="165"/>
  <c r="G82" i="165"/>
  <c r="F133" i="165"/>
  <c r="G9" i="166"/>
  <c r="G8" i="166"/>
  <c r="G65" i="166"/>
  <c r="G67" i="166"/>
  <c r="G66" i="166"/>
  <c r="G71" i="166"/>
  <c r="G70" i="166"/>
  <c r="C65" i="167"/>
  <c r="C90" i="167"/>
  <c r="G8" i="167"/>
  <c r="F55" i="167"/>
  <c r="F129" i="167"/>
  <c r="G133" i="167"/>
  <c r="F140" i="163"/>
  <c r="F129" i="164"/>
  <c r="F140" i="165"/>
  <c r="G15" i="167"/>
  <c r="F22" i="167"/>
  <c r="G55" i="167"/>
  <c r="F70" i="167"/>
  <c r="G75" i="167"/>
  <c r="F78" i="167"/>
  <c r="G76" i="166"/>
  <c r="G75" i="166"/>
  <c r="G22" i="167"/>
  <c r="G70" i="167"/>
  <c r="G78" i="167"/>
  <c r="G128" i="167"/>
  <c r="G155" i="167"/>
  <c r="D154" i="167"/>
  <c r="D155" i="167"/>
  <c r="D90" i="168"/>
  <c r="G75" i="168"/>
  <c r="G89" i="168"/>
  <c r="G15" i="169"/>
  <c r="F146" i="166"/>
  <c r="G147" i="166"/>
  <c r="G146" i="166"/>
  <c r="F29" i="169"/>
  <c r="G84" i="169"/>
  <c r="G82" i="169"/>
  <c r="G133" i="169"/>
  <c r="G29" i="170"/>
  <c r="G49" i="170"/>
  <c r="G50" i="168"/>
  <c r="G49" i="168"/>
  <c r="G65" i="168"/>
  <c r="F93" i="168"/>
  <c r="F128" i="168"/>
  <c r="F155" i="168"/>
  <c r="G134" i="168"/>
  <c r="G133" i="168"/>
  <c r="F8" i="169"/>
  <c r="F22" i="169"/>
  <c r="G50" i="169"/>
  <c r="G49" i="169"/>
  <c r="F49" i="169"/>
  <c r="G79" i="169"/>
  <c r="G78" i="169"/>
  <c r="F140" i="168"/>
  <c r="G141" i="168"/>
  <c r="G140" i="168"/>
  <c r="G8" i="169"/>
  <c r="F37" i="169"/>
  <c r="G38" i="169"/>
  <c r="G37" i="169"/>
  <c r="C155" i="170"/>
  <c r="F129" i="169"/>
  <c r="G147" i="169"/>
  <c r="G146" i="169"/>
  <c r="F8" i="170"/>
  <c r="F15" i="170"/>
  <c r="F37" i="170"/>
  <c r="G61" i="170"/>
  <c r="G60" i="170"/>
  <c r="G115" i="170"/>
  <c r="G114" i="170"/>
  <c r="F114" i="170"/>
  <c r="F8" i="171"/>
  <c r="G29" i="171"/>
  <c r="G93" i="171"/>
  <c r="G128" i="171"/>
  <c r="F29" i="170"/>
  <c r="F55" i="170"/>
  <c r="F70" i="170"/>
  <c r="F89" i="170"/>
  <c r="C154" i="170"/>
  <c r="G129" i="170"/>
  <c r="G146" i="170"/>
  <c r="G22" i="171"/>
  <c r="F66" i="171"/>
  <c r="F82" i="171"/>
  <c r="G15" i="172"/>
  <c r="G45" i="172"/>
  <c r="F37" i="172"/>
  <c r="G134" i="170"/>
  <c r="G133" i="170"/>
  <c r="F133" i="170"/>
  <c r="G76" i="171"/>
  <c r="G75" i="171"/>
  <c r="F75" i="171"/>
  <c r="F29" i="172"/>
  <c r="F65" i="172"/>
  <c r="G30" i="172"/>
  <c r="G29" i="172"/>
  <c r="G37" i="172"/>
  <c r="G68" i="172"/>
  <c r="G66" i="172"/>
  <c r="F66" i="172"/>
  <c r="F93" i="172"/>
  <c r="F128" i="172"/>
  <c r="F155" i="172"/>
  <c r="G94" i="172"/>
  <c r="G93" i="172"/>
  <c r="G128" i="172"/>
  <c r="F82" i="170"/>
  <c r="F93" i="170"/>
  <c r="F128" i="170"/>
  <c r="F155" i="170"/>
  <c r="G94" i="170"/>
  <c r="G93" i="170"/>
  <c r="G128" i="170"/>
  <c r="G141" i="170"/>
  <c r="G140" i="170"/>
  <c r="F140" i="170"/>
  <c r="G56" i="171"/>
  <c r="G55" i="171"/>
  <c r="F55" i="171"/>
  <c r="G71" i="171"/>
  <c r="G70" i="171"/>
  <c r="F70" i="171"/>
  <c r="G79" i="171"/>
  <c r="G78" i="171"/>
  <c r="F78" i="171"/>
  <c r="F140" i="171"/>
  <c r="G141" i="171"/>
  <c r="G140" i="171"/>
  <c r="G146" i="171"/>
  <c r="E90" i="172"/>
  <c r="G62" i="172"/>
  <c r="G60" i="172"/>
  <c r="F60" i="172"/>
  <c r="F75" i="173"/>
  <c r="G76" i="173"/>
  <c r="G75" i="173"/>
  <c r="G147" i="173"/>
  <c r="G146" i="173"/>
  <c r="G154" i="173"/>
  <c r="F146" i="173"/>
  <c r="G9" i="171"/>
  <c r="G8" i="171"/>
  <c r="G65" i="171"/>
  <c r="G90" i="171"/>
  <c r="F22" i="171"/>
  <c r="F37" i="171"/>
  <c r="G67" i="171"/>
  <c r="G66" i="171"/>
  <c r="G89" i="171"/>
  <c r="F93" i="171"/>
  <c r="F128" i="171"/>
  <c r="F155" i="171"/>
  <c r="F146" i="171"/>
  <c r="F15" i="172"/>
  <c r="E89" i="172"/>
  <c r="E90" i="173"/>
  <c r="G16" i="173"/>
  <c r="G15" i="173"/>
  <c r="F15" i="173"/>
  <c r="E89" i="173"/>
  <c r="G93" i="173"/>
  <c r="G128" i="173"/>
  <c r="F55" i="172"/>
  <c r="G56" i="172"/>
  <c r="G55" i="172"/>
  <c r="G70" i="172"/>
  <c r="F75" i="172"/>
  <c r="G76" i="172"/>
  <c r="G75" i="172"/>
  <c r="F140" i="172"/>
  <c r="C65" i="173"/>
  <c r="C90" i="173"/>
  <c r="G67" i="173"/>
  <c r="G66" i="173"/>
  <c r="G89" i="173"/>
  <c r="F66" i="173"/>
  <c r="C155" i="173"/>
  <c r="G97" i="173"/>
  <c r="F93" i="173"/>
  <c r="F128" i="173"/>
  <c r="F155" i="173"/>
  <c r="C89" i="172"/>
  <c r="C90" i="172"/>
  <c r="F146" i="172"/>
  <c r="G29" i="173"/>
  <c r="G65" i="173"/>
  <c r="G90" i="173"/>
  <c r="G38" i="173"/>
  <c r="G37" i="173"/>
  <c r="F37" i="173"/>
  <c r="F82" i="173"/>
  <c r="F140" i="173"/>
  <c r="G134" i="172"/>
  <c r="G133" i="172"/>
  <c r="G154" i="172"/>
  <c r="G141" i="172"/>
  <c r="G140" i="172"/>
  <c r="F22" i="173"/>
  <c r="F65" i="173"/>
  <c r="G56" i="173"/>
  <c r="G55" i="173"/>
  <c r="G61" i="173"/>
  <c r="G60" i="173"/>
  <c r="G83" i="173"/>
  <c r="G82" i="173"/>
  <c r="F133" i="173"/>
  <c r="G65" i="154"/>
  <c r="G90" i="154"/>
  <c r="C155" i="3"/>
  <c r="C88" i="149"/>
  <c r="F90" i="172"/>
  <c r="G155" i="154"/>
  <c r="F91" i="159"/>
  <c r="F90" i="164"/>
  <c r="G90" i="155"/>
  <c r="G90" i="168"/>
  <c r="G89" i="166"/>
  <c r="G90" i="166"/>
  <c r="F160" i="150"/>
  <c r="F88" i="150"/>
  <c r="G65" i="169"/>
  <c r="G90" i="169"/>
  <c r="F65" i="167"/>
  <c r="F90" i="167"/>
  <c r="D88" i="150"/>
  <c r="D160" i="150"/>
  <c r="F65" i="153"/>
  <c r="F90" i="153"/>
  <c r="G155" i="173"/>
  <c r="F90" i="155"/>
  <c r="C88" i="150"/>
  <c r="C160" i="150"/>
  <c r="G88" i="149"/>
  <c r="G160" i="149"/>
  <c r="G88" i="150"/>
  <c r="G89" i="152"/>
  <c r="F65" i="171"/>
  <c r="F90" i="171"/>
  <c r="F65" i="169"/>
  <c r="F90" i="169"/>
  <c r="F89" i="159"/>
  <c r="G65" i="157"/>
  <c r="G90" i="157"/>
  <c r="B25" i="76"/>
  <c r="E25" i="76"/>
  <c r="C156" i="1"/>
  <c r="B26" i="76"/>
  <c r="E32" i="61"/>
  <c r="E31" i="61"/>
  <c r="I32" i="61"/>
  <c r="G155" i="152"/>
  <c r="G154" i="171"/>
  <c r="G89" i="172"/>
  <c r="G154" i="170"/>
  <c r="G155" i="170"/>
  <c r="G154" i="168"/>
  <c r="G155" i="168"/>
  <c r="G65" i="170"/>
  <c r="G90" i="170"/>
  <c r="G89" i="167"/>
  <c r="G155" i="162"/>
  <c r="F89" i="154"/>
  <c r="F90" i="154"/>
  <c r="G65" i="162"/>
  <c r="G91" i="162"/>
  <c r="F65" i="156"/>
  <c r="G155" i="155"/>
  <c r="G155" i="157"/>
  <c r="F155" i="150"/>
  <c r="G155" i="150"/>
  <c r="G161" i="150"/>
  <c r="B6" i="76"/>
  <c r="C160" i="1"/>
  <c r="C88" i="1"/>
  <c r="B8" i="76"/>
  <c r="D88" i="1"/>
  <c r="D160" i="1"/>
  <c r="F63" i="149"/>
  <c r="G65" i="153"/>
  <c r="G90" i="153"/>
  <c r="G65" i="152"/>
  <c r="G90" i="152"/>
  <c r="G65" i="172"/>
  <c r="G90" i="172"/>
  <c r="F89" i="172"/>
  <c r="G89" i="169"/>
  <c r="G65" i="167"/>
  <c r="G90" i="167"/>
  <c r="F65" i="152"/>
  <c r="F90" i="152"/>
  <c r="F89" i="173"/>
  <c r="F90" i="173"/>
  <c r="G155" i="172"/>
  <c r="F89" i="171"/>
  <c r="G155" i="171"/>
  <c r="F65" i="170"/>
  <c r="F90" i="170"/>
  <c r="G154" i="169"/>
  <c r="G155" i="169"/>
  <c r="F89" i="167"/>
  <c r="G65" i="164"/>
  <c r="F89" i="163"/>
  <c r="F90" i="163"/>
  <c r="G90" i="163"/>
  <c r="G154" i="166"/>
  <c r="G155" i="166"/>
  <c r="G89" i="164"/>
  <c r="G65" i="161"/>
  <c r="G90" i="161"/>
  <c r="G65" i="160"/>
  <c r="G90" i="160"/>
  <c r="G89" i="155"/>
  <c r="G154" i="156"/>
  <c r="G155" i="156"/>
  <c r="F89" i="156"/>
  <c r="F161" i="150"/>
  <c r="D160" i="149"/>
  <c r="D88" i="149"/>
  <c r="G130" i="150"/>
  <c r="G156" i="150"/>
  <c r="F89" i="152"/>
  <c r="D33" i="61"/>
  <c r="H33" i="61"/>
  <c r="G90" i="164"/>
  <c r="F88" i="149"/>
  <c r="F160" i="149"/>
  <c r="G160" i="150"/>
  <c r="F90" i="156"/>
  <c r="E33" i="61"/>
  <c r="I33" i="61"/>
  <c r="F156" i="150"/>
  <c r="I29" i="73"/>
  <c r="D37" i="76"/>
  <c r="G30" i="73"/>
  <c r="D26" i="76"/>
  <c r="E26" i="76"/>
  <c r="I18" i="73"/>
  <c r="D36" i="76"/>
  <c r="H30" i="73"/>
  <c r="D32" i="76"/>
  <c r="H31" i="73"/>
  <c r="D31" i="73"/>
  <c r="C30" i="73"/>
  <c r="D12" i="76"/>
  <c r="D30" i="73"/>
  <c r="C31" i="73"/>
  <c r="G31" i="73"/>
  <c r="E18" i="73"/>
  <c r="D18" i="76"/>
  <c r="F142" i="148"/>
  <c r="E155" i="148"/>
  <c r="F131" i="148"/>
  <c r="G133" i="148"/>
  <c r="G131" i="148"/>
  <c r="E161" i="148"/>
  <c r="G116" i="148"/>
  <c r="E130" i="148"/>
  <c r="E156" i="148"/>
  <c r="F116" i="148"/>
  <c r="F130" i="148"/>
  <c r="G87" i="148"/>
  <c r="F58" i="148"/>
  <c r="F35" i="148"/>
  <c r="G35" i="148"/>
  <c r="E88" i="148"/>
  <c r="F13" i="148"/>
  <c r="G63" i="148"/>
  <c r="F155" i="1"/>
  <c r="G142" i="1"/>
  <c r="G131" i="1"/>
  <c r="B31" i="76"/>
  <c r="E31" i="76"/>
  <c r="G155" i="1"/>
  <c r="B37" i="76"/>
  <c r="E37" i="76"/>
  <c r="E161" i="1"/>
  <c r="G116" i="1"/>
  <c r="F116" i="1"/>
  <c r="E130" i="1"/>
  <c r="E156" i="1"/>
  <c r="F95" i="1"/>
  <c r="F130" i="1"/>
  <c r="F161" i="1"/>
  <c r="B13" i="76"/>
  <c r="E13" i="76"/>
  <c r="G87" i="1"/>
  <c r="B19" i="76"/>
  <c r="E19" i="76"/>
  <c r="F63" i="1"/>
  <c r="E63" i="1"/>
  <c r="F88" i="1"/>
  <c r="B14" i="76"/>
  <c r="B12" i="76"/>
  <c r="G35" i="1"/>
  <c r="G63" i="1"/>
  <c r="B18" i="76"/>
  <c r="E88" i="1"/>
  <c r="G140" i="151"/>
  <c r="F140" i="151"/>
  <c r="G129" i="151"/>
  <c r="F128" i="151"/>
  <c r="F155" i="151"/>
  <c r="G115" i="151"/>
  <c r="G114" i="151"/>
  <c r="G79" i="151"/>
  <c r="G78" i="151"/>
  <c r="G89" i="151"/>
  <c r="F65" i="151"/>
  <c r="F90" i="151"/>
  <c r="G37" i="151"/>
  <c r="G65" i="151"/>
  <c r="E65" i="151"/>
  <c r="E90" i="151"/>
  <c r="G89" i="3"/>
  <c r="E90" i="3"/>
  <c r="G140" i="3"/>
  <c r="G154" i="3"/>
  <c r="G129" i="3"/>
  <c r="E128" i="3"/>
  <c r="E155" i="3"/>
  <c r="F93" i="3"/>
  <c r="F128" i="3"/>
  <c r="F155" i="3"/>
  <c r="G94" i="3"/>
  <c r="G65" i="3"/>
  <c r="F65" i="3"/>
  <c r="F90" i="3"/>
  <c r="F94" i="162"/>
  <c r="F129" i="162"/>
  <c r="F156" i="162"/>
  <c r="F115" i="159"/>
  <c r="F129" i="159"/>
  <c r="F156" i="159"/>
  <c r="G94" i="159"/>
  <c r="G129" i="159"/>
  <c r="G156" i="159"/>
  <c r="G37" i="159"/>
  <c r="G65" i="159"/>
  <c r="G91" i="159"/>
  <c r="F94" i="158"/>
  <c r="G95" i="158"/>
  <c r="G94" i="158"/>
  <c r="F37" i="158"/>
  <c r="G37" i="158"/>
  <c r="G94" i="162"/>
  <c r="G129" i="162"/>
  <c r="G156" i="162"/>
  <c r="C129" i="158"/>
  <c r="C156" i="158"/>
  <c r="G49" i="158"/>
  <c r="G15" i="158"/>
  <c r="G115" i="158"/>
  <c r="G66" i="158"/>
  <c r="E91" i="158"/>
  <c r="G60" i="158"/>
  <c r="D91" i="158"/>
  <c r="F129" i="158"/>
  <c r="F156" i="158"/>
  <c r="G141" i="158"/>
  <c r="G155" i="158"/>
  <c r="G82" i="158"/>
  <c r="G22" i="158"/>
  <c r="D156" i="158"/>
  <c r="G29" i="158"/>
  <c r="F49" i="158"/>
  <c r="F15" i="158"/>
  <c r="F8" i="158"/>
  <c r="F141" i="158"/>
  <c r="F130" i="158"/>
  <c r="F115" i="158"/>
  <c r="F82" i="158"/>
  <c r="F75" i="158"/>
  <c r="F66" i="158"/>
  <c r="F29" i="158"/>
  <c r="G24" i="158"/>
  <c r="F60" i="158"/>
  <c r="I30" i="73"/>
  <c r="D38" i="76"/>
  <c r="G32" i="73"/>
  <c r="H32" i="73"/>
  <c r="E12" i="76"/>
  <c r="C32" i="73"/>
  <c r="E30" i="73"/>
  <c r="D8" i="76"/>
  <c r="E8" i="76"/>
  <c r="I31" i="73"/>
  <c r="E31" i="73"/>
  <c r="D32" i="73"/>
  <c r="D14" i="76"/>
  <c r="E14" i="76"/>
  <c r="E18" i="76"/>
  <c r="F155" i="148"/>
  <c r="G155" i="148"/>
  <c r="G161" i="148"/>
  <c r="F156" i="148"/>
  <c r="F161" i="148"/>
  <c r="E160" i="148"/>
  <c r="G88" i="148"/>
  <c r="F63" i="148"/>
  <c r="F160" i="148"/>
  <c r="E160" i="1"/>
  <c r="G161" i="1"/>
  <c r="G88" i="1"/>
  <c r="B20" i="76"/>
  <c r="G154" i="151"/>
  <c r="G90" i="151"/>
  <c r="G90" i="3"/>
  <c r="G129" i="158"/>
  <c r="G156" i="158"/>
  <c r="G65" i="158"/>
  <c r="G91" i="158"/>
  <c r="F65" i="158"/>
  <c r="F89" i="158"/>
  <c r="E32" i="73"/>
  <c r="D20" i="76"/>
  <c r="E20" i="76"/>
  <c r="I32" i="73"/>
  <c r="F88" i="148"/>
  <c r="F91" i="158"/>
  <c r="G95" i="148"/>
  <c r="G130" i="148"/>
  <c r="G156" i="148"/>
  <c r="F156" i="1"/>
  <c r="B32" i="76"/>
  <c r="E32" i="76"/>
  <c r="B30" i="76"/>
  <c r="E30" i="76"/>
  <c r="G95" i="1"/>
  <c r="G130" i="1"/>
  <c r="G160" i="1"/>
  <c r="F160" i="1"/>
  <c r="G93" i="151"/>
  <c r="G128" i="151"/>
  <c r="G155" i="151"/>
  <c r="G93" i="3"/>
  <c r="G128" i="3"/>
  <c r="G155" i="3"/>
  <c r="G160" i="148"/>
  <c r="B36" i="76"/>
  <c r="E36" i="76"/>
  <c r="G156" i="1"/>
  <c r="B38" i="76"/>
  <c r="E38" i="76"/>
</calcChain>
</file>

<file path=xl/sharedStrings.xml><?xml version="1.0" encoding="utf-8"?>
<sst xmlns="http://schemas.openxmlformats.org/spreadsheetml/2006/main" count="9233" uniqueCount="506">
  <si>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</si>
  <si>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</si>
  <si>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</si>
  <si>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</si>
  <si>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</si>
  <si>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</si>
  <si>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</si>
  <si>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</si>
  <si>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</si>
  <si>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</si>
  <si>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</si>
  <si>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</si>
  <si>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</si>
  <si>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</si>
  <si>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</si>
  <si>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</si>
  <si>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</si>
  <si>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</si>
  <si>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</si>
  <si>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</si>
  <si>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</si>
  <si>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</si>
  <si>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</si>
  <si>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</si>
  <si>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</si>
  <si>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</si>
  <si>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</si>
  <si>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</si>
  <si>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</si>
  <si>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</si>
  <si>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</si>
  <si>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</si>
  <si>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</si>
  <si>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</si>
  <si>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</si>
  <si>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</si>
  <si>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</si>
  <si>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</si>
  <si>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</si>
  <si>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</si>
  <si>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</si>
  <si>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</si>
  <si>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</si>
  <si>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</si>
  <si>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</si>
  <si>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</si>
  <si>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</si>
  <si>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</si>
  <si>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</si>
  <si>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</si>
  <si>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</si>
  <si>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</si>
  <si>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</si>
  <si>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</si>
  <si>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</si>
  <si>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</si>
  <si>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</si>
  <si>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</si>
  <si>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</si>
  <si>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</si>
  <si>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</si>
  <si>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</si>
  <si>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</si>
  <si>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</si>
  <si>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</si>
  <si>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</si>
  <si>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</si>
  <si>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</si>
  <si>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</si>
  <si>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</si>
  <si>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</si>
  <si>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</si>
  <si>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</si>
  <si>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</si>
  <si>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</si>
  <si>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</si>
  <si>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</si>
  <si>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</si>
  <si>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</si>
  <si>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</si>
  <si>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</si>
  <si>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</si>
  <si>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</si>
  <si>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</si>
  <si>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</si>
  <si>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</si>
  <si>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</si>
  <si>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</si>
  <si>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</si>
  <si>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</si>
  <si>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</si>
  <si>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</si>
  <si>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</si>
  <si>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</si>
  <si>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</si>
  <si>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</si>
  <si>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</si>
  <si>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</si>
  <si>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</si>
  <si>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</si>
  <si>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</si>
  <si>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</si>
  <si>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</si>
  <si>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</si>
  <si>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</si>
  <si>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</si>
  <si>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</si>
  <si>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</si>
  <si>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</si>
  <si>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</si>
  <si>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</si>
  <si>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</si>
  <si>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</si>
  <si>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</si>
  <si>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</si>
  <si>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</si>
  <si>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</si>
  <si>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</si>
  <si>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</si>
  <si>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</si>
  <si>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</si>
  <si>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Költségvetési szerv I.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</si>
  <si>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</si>
  <si>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</si>
  <si>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</si>
  <si>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</si>
  <si>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</si>
  <si>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</si>
  <si>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</si>
  <si>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</si>
  <si>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</si>
  <si>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</si>
  <si>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</si>
  <si>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</si>
  <si>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</si>
  <si>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</si>
  <si>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</si>
  <si>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</si>
  <si>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</si>
  <si>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</si>
  <si>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</si>
  <si>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</si>
  <si>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</si>
  <si>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</si>
  <si>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</si>
  <si>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</si>
  <si>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</si>
  <si>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</si>
  <si>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</si>
  <si>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</si>
  <si>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</si>
  <si>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</si>
  <si>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</si>
  <si>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</si>
  <si>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</si>
  <si>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</si>
  <si>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</si>
  <si>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</si>
  <si>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</si>
  <si>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</si>
  <si>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</si>
  <si>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</si>
  <si>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</si>
  <si>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</si>
  <si>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</si>
  <si>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</si>
  <si>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</si>
  <si>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</si>
  <si>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</si>
  <si>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</si>
  <si>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</si>
  <si>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</si>
  <si>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</si>
  <si>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</si>
  <si>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</si>
  <si>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</si>
  <si>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</si>
  <si>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</si>
  <si>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</si>
  <si>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</si>
  <si>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</si>
  <si>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</si>
  <si>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</si>
  <si>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</si>
  <si>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</si>
  <si>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</si>
  <si>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</si>
  <si>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</si>
  <si>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</si>
  <si>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</si>
  <si>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</si>
  <si>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</si>
  <si>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</si>
  <si>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</si>
  <si>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</si>
  <si>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</si>
  <si>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</si>
  <si>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</si>
  <si>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</si>
  <si>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</si>
  <si>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</si>
  <si>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</si>
  <si>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</si>
  <si>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</si>
  <si>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</si>
  <si>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</si>
  <si>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</si>
  <si>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</si>
  <si>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</si>
  <si>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</si>
  <si>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</si>
  <si>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</si>
  <si>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</si>
  <si>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</si>
  <si>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</si>
  <si>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</si>
  <si>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</si>
  <si>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</si>
  <si>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</si>
  <si>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</si>
  <si>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</si>
  <si>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</si>
  <si>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</si>
  <si>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</si>
  <si>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</si>
  <si>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</si>
  <si>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</si>
  <si>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</si>
  <si>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</si>
  <si>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</si>
  <si>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</si>
  <si>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</si>
  <si>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</si>
  <si>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</si>
  <si>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</si>
  <si>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</si>
  <si>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</si>
  <si>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</si>
  <si>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</si>
  <si>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</si>
  <si>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</si>
  <si>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</si>
  <si>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</si>
  <si>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</si>
  <si>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</si>
  <si>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</si>
  <si>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</si>
  <si>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</si>
  <si>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</si>
  <si>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</si>
  <si>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</si>
  <si>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</si>
  <si>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</si>
  <si>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</si>
  <si>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</si>
  <si>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</si>
  <si>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</si>
  <si>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</si>
  <si>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</si>
  <si>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</si>
  <si>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</si>
  <si>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</si>
  <si>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</si>
  <si>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</si>
  <si>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</si>
  <si>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</si>
  <si>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</si>
  <si>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</si>
  <si>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</si>
  <si>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</si>
  <si>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</si>
  <si>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</si>
  <si>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</si>
  <si>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</si>
  <si>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</si>
  <si>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</si>
  <si>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</si>
  <si>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</si>
  <si>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</si>
  <si>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</si>
  <si>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</si>
  <si>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</si>
  <si>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</si>
  <si>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</si>
  <si>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</si>
  <si>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</si>
  <si>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</si>
  <si>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</si>
  <si>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</si>
  <si>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</si>
  <si>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</si>
  <si>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</si>
  <si>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</si>
  <si>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</si>
  <si>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</si>
  <si>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</si>
  <si>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</si>
  <si>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</si>
  <si>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</si>
  <si>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</si>
  <si>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</si>
  <si>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</si>
  <si>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</si>
  <si>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</si>
  <si>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</si>
  <si>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</si>
  <si>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</si>
  <si>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</si>
  <si>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</si>
  <si>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</si>
  <si>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</si>
  <si>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</si>
  <si>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</si>
  <si>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</si>
  <si>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</si>
  <si>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</si>
  <si>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</si>
  <si>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</si>
  <si>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</si>
  <si>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</si>
  <si>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</si>
  <si>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</si>
  <si>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</si>
  <si>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</si>
  <si>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</si>
  <si>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</si>
  <si>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</si>
  <si>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</si>
  <si>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</si>
  <si>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</si>
  <si>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</si>
  <si>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</si>
  <si>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</si>
  <si>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</si>
  <si>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</si>
  <si>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</si>
  <si>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</si>
  <si>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</si>
  <si>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</si>
  <si>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</si>
  <si>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</si>
  <si>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</si>
  <si>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</si>
  <si>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</si>
  <si>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</si>
  <si>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</si>
  <si>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</si>
  <si>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</si>
  <si>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</si>
  <si>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</si>
  <si>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</si>
  <si>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</si>
  <si>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</si>
  <si>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</si>
  <si>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</si>
  <si>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</si>
  <si>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</si>
  <si>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</si>
  <si>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</si>
  <si>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</si>
  <si>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</si>
  <si>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</si>
  <si>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</si>
  <si>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</si>
  <si>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</si>
  <si>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</si>
  <si>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</si>
  <si>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</si>
  <si>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</si>
  <si>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</si>
  <si>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</si>
  <si>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</si>
  <si>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</si>
  <si>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</si>
  <si>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</si>
  <si>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</si>
  <si>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</si>
  <si>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</si>
  <si>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</si>
  <si>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</si>
  <si>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</si>
  <si>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</si>
  <si>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</si>
  <si>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</si>
  <si>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</si>
  <si>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</si>
  <si>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</si>
  <si>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</si>
  <si>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</si>
  <si>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</si>
  <si>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</si>
  <si>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</si>
  <si>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</si>
  <si>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</si>
  <si>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</si>
  <si>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</si>
  <si>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</si>
  <si>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</si>
  <si>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</si>
  <si>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</si>
  <si>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</si>
  <si>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</si>
  <si>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</si>
  <si>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</si>
  <si>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</si>
  <si>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</si>
  <si>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</si>
  <si>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</si>
  <si>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</si>
  <si>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</si>
  <si>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</si>
  <si>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</si>
  <si>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</si>
  <si>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</si>
  <si>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</si>
  <si>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</si>
  <si>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</si>
  <si>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</si>
  <si>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</si>
  <si>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</si>
  <si>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</si>
  <si>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</si>
  <si>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</si>
  <si>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</si>
  <si>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</si>
  <si>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</si>
  <si>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</si>
  <si>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</si>
  <si>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</si>
  <si>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</si>
  <si>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</si>
  <si>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</si>
  <si>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</si>
  <si>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</si>
  <si>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</si>
  <si>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</si>
  <si>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</si>
  <si>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</si>
  <si>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</si>
  <si>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5.1. melléklet</t>
  </si>
  <si>
    <t>5.2. melléklet</t>
  </si>
  <si>
    <t>5.3. melléklet</t>
  </si>
  <si>
    <t>Költségvetés módosítás űrlapjainak összefüggései:</t>
  </si>
  <si>
    <t>E=C±D</t>
  </si>
  <si>
    <t>I=G±H</t>
  </si>
  <si>
    <t>5.4. melléklet</t>
  </si>
  <si>
    <t>Költségvetési szerv II.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</si>
  <si>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</si>
  <si>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</si>
  <si>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</si>
  <si>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</si>
  <si>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</si>
  <si>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</si>
  <si>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</si>
  <si>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</si>
  <si>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t>… sz. módosítás</t>
  </si>
  <si>
    <t>Eddigi módosítások összege 2018-ban</t>
  </si>
  <si>
    <t>Módosítások összesen</t>
  </si>
  <si>
    <t>I=(E+H)</t>
  </si>
  <si>
    <t>H=(F+G)</t>
  </si>
  <si>
    <t>… számú módosítás utáni előirányzat</t>
  </si>
  <si>
    <t>….számú módosítás utáni előirányzat</t>
  </si>
  <si>
    <t>Halmozott módosítás 2018. …….-ig</t>
  </si>
  <si>
    <t>Módosítások összesen 2018. …..-ig</t>
  </si>
  <si>
    <t xml:space="preserve">Korábbi módosítások </t>
  </si>
  <si>
    <t xml:space="preserve">.... sz. módosítás </t>
  </si>
  <si>
    <t>F=(D+…+E)</t>
  </si>
  <si>
    <t>G=(C+F)</t>
  </si>
  <si>
    <t>5.1. 1.melléklet</t>
  </si>
  <si>
    <t>5.1. 2.melléklet</t>
  </si>
  <si>
    <t>5.1. 3.melléklet</t>
  </si>
  <si>
    <t>5.2. 1.melléklet</t>
  </si>
  <si>
    <t>Polgármersteri /közös/ hivatal</t>
  </si>
  <si>
    <t>5.2. 2.melléklet</t>
  </si>
  <si>
    <t>5.2. 3.melléklet</t>
  </si>
  <si>
    <t>5.3. 1.melléklet</t>
  </si>
  <si>
    <t>5.3. 2.melléklet</t>
  </si>
  <si>
    <t>5.3. 3.melléklet</t>
  </si>
  <si>
    <t>Költségvetési szerv III.</t>
  </si>
  <si>
    <t>5.4. 1.melléklet</t>
  </si>
  <si>
    <t>5.4. 2.melléklet</t>
  </si>
  <si>
    <t>5.4. 3.melléklet</t>
  </si>
  <si>
    <t>5.5. melléklet</t>
  </si>
  <si>
    <t>05</t>
  </si>
  <si>
    <t>5.5. 1.melléklet</t>
  </si>
  <si>
    <t>5.5. 2.melléklet</t>
  </si>
  <si>
    <t>5.5. 3.melléklet</t>
  </si>
  <si>
    <t>5….n. melléklet</t>
  </si>
  <si>
    <t>Költségvetési szerv ….n.</t>
  </si>
  <si>
    <t>0..n</t>
  </si>
  <si>
    <t>5….n. 1.melléklet</t>
  </si>
  <si>
    <t>Költségvetési szerv …n.</t>
  </si>
  <si>
    <t>5…n. 2.melléklet</t>
  </si>
  <si>
    <t>Költségvetési szerv …n</t>
  </si>
  <si>
    <t>5…n. 3.melléklet</t>
  </si>
  <si>
    <t xml:space="preserve">1. sz. módosítás </t>
  </si>
  <si>
    <t>Felnőtt fogyatékosok és Pszichiátriai Gondozottak Otthona</t>
  </si>
  <si>
    <t>17.1</t>
  </si>
  <si>
    <t>Irányító szervi(önkormányzati) támogatás</t>
  </si>
  <si>
    <t xml:space="preserve">BEVÉTELEK ÖSSZESEN: </t>
  </si>
  <si>
    <t>Tépei Óvoda</t>
  </si>
  <si>
    <t>Irányító szervi (önkormányzati ) támogatás</t>
  </si>
  <si>
    <t>Irányítószervi (önkormányzati) támogatás</t>
  </si>
  <si>
    <t>Felnőtt Fogyatékosok és Pszichiátriai Gondozottak Otthona</t>
  </si>
  <si>
    <t>1.számú módosítás utáni előirányzat</t>
  </si>
  <si>
    <t>Halmozott módosítás 2018. 08.31-ig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</si>
</sst>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\ _F_t_-;\-* #,##0.00\ _F_t_-;_-* &quot;-&quot;??\ _F_t_-;_-@_-"/>
    <numFmt numFmtId="172" formatCode="#,###"/>
  </numFmts>
  <fonts count="4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72">
    <xf numFmtId="0" fontId="0" fillId="0" borderId="0" xfId="0"/>
    <xf numFmtId="172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72" fontId="18" fillId="0" borderId="2" xfId="0" applyNumberFormat="1" applyFont="1" applyFill="1" applyBorder="1" applyAlignment="1" applyProtection="1">
      <alignment vertical="center" wrapText="1"/>
      <protection locked="0"/>
    </xf>
    <xf numFmtId="172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>
      <alignment vertical="center" wrapText="1"/>
    </xf>
    <xf numFmtId="172" fontId="0" fillId="0" borderId="0" xfId="0" applyNumberFormat="1" applyFill="1" applyAlignment="1">
      <alignment horizontal="center" vertical="center" wrapText="1"/>
    </xf>
    <xf numFmtId="172" fontId="4" fillId="0" borderId="0" xfId="0" applyNumberFormat="1" applyFont="1" applyFill="1" applyAlignment="1">
      <alignment horizontal="center" vertical="center" wrapText="1"/>
    </xf>
    <xf numFmtId="172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2" fontId="5" fillId="0" borderId="0" xfId="0" applyNumberFormat="1" applyFont="1" applyFill="1" applyAlignment="1" applyProtection="1">
      <alignment horizontal="right" wrapText="1"/>
    </xf>
    <xf numFmtId="172" fontId="17" fillId="0" borderId="17" xfId="0" applyNumberFormat="1" applyFont="1" applyFill="1" applyBorder="1" applyAlignment="1" applyProtection="1">
      <alignment horizontal="center" vertical="center" wrapText="1"/>
    </xf>
    <xf numFmtId="172" fontId="17" fillId="0" borderId="18" xfId="0" applyNumberFormat="1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 applyProtection="1">
      <alignment vertical="center" wrapText="1"/>
    </xf>
    <xf numFmtId="172" fontId="18" fillId="0" borderId="19" xfId="0" applyNumberFormat="1" applyFont="1" applyFill="1" applyBorder="1" applyAlignment="1" applyProtection="1">
      <alignment vertical="center" wrapText="1"/>
    </xf>
    <xf numFmtId="172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18" fillId="0" borderId="20" xfId="0" applyNumberFormat="1" applyFont="1" applyFill="1" applyBorder="1" applyAlignment="1" applyProtection="1">
      <alignment vertical="center" wrapText="1"/>
    </xf>
    <xf numFmtId="172" fontId="17" fillId="0" borderId="14" xfId="0" applyNumberFormat="1" applyFont="1" applyFill="1" applyBorder="1" applyAlignment="1" applyProtection="1">
      <alignment vertical="center" wrapText="1"/>
    </xf>
    <xf numFmtId="172" fontId="17" fillId="0" borderId="21" xfId="0" applyNumberFormat="1" applyFont="1" applyFill="1" applyBorder="1" applyAlignment="1" applyProtection="1">
      <alignment vertical="center" wrapText="1"/>
    </xf>
    <xf numFmtId="172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72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72" fontId="17" fillId="2" borderId="14" xfId="0" applyNumberFormat="1" applyFont="1" applyFill="1" applyBorder="1" applyAlignment="1" applyProtection="1">
      <alignment vertical="center" wrapText="1"/>
    </xf>
    <xf numFmtId="172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72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4" fillId="0" borderId="0" xfId="0" applyFont="1"/>
    <xf numFmtId="172" fontId="0" fillId="0" borderId="0" xfId="0" applyNumberFormat="1" applyFill="1" applyAlignment="1" applyProtection="1">
      <alignment horizontal="center" vertical="center" wrapText="1"/>
    </xf>
    <xf numFmtId="172" fontId="7" fillId="0" borderId="13" xfId="0" applyNumberFormat="1" applyFont="1" applyFill="1" applyBorder="1" applyAlignment="1" applyProtection="1">
      <alignment horizontal="center" vertical="center" wrapText="1"/>
    </xf>
    <xf numFmtId="172" fontId="7" fillId="0" borderId="14" xfId="0" applyNumberFormat="1" applyFont="1" applyFill="1" applyBorder="1" applyAlignment="1" applyProtection="1">
      <alignment horizontal="center" vertical="center" wrapText="1"/>
    </xf>
    <xf numFmtId="172" fontId="7" fillId="0" borderId="13" xfId="0" applyNumberFormat="1" applyFont="1" applyFill="1" applyBorder="1" applyAlignment="1" applyProtection="1">
      <alignment horizontal="left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72" fontId="3" fillId="0" borderId="0" xfId="0" applyNumberFormat="1" applyFont="1" applyFill="1" applyAlignment="1" applyProtection="1">
      <alignment horizontal="left" vertical="center" wrapText="1"/>
    </xf>
    <xf numFmtId="172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72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72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72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14" xfId="0" applyNumberFormat="1" applyFont="1" applyFill="1" applyBorder="1" applyAlignment="1" applyProtection="1">
      <alignment horizontal="right" vertical="center" wrapText="1" indent="1"/>
    </xf>
    <xf numFmtId="172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6" fillId="0" borderId="0" xfId="0" applyNumberFormat="1" applyFont="1" applyFill="1" applyAlignment="1" applyProtection="1">
      <alignment horizontal="centerContinuous" vertical="center" wrapText="1"/>
    </xf>
    <xf numFmtId="172" fontId="0" fillId="0" borderId="0" xfId="0" applyNumberFormat="1" applyFill="1" applyAlignment="1" applyProtection="1">
      <alignment horizontal="centerContinuous" vertical="center"/>
    </xf>
    <xf numFmtId="172" fontId="5" fillId="0" borderId="0" xfId="0" applyNumberFormat="1" applyFont="1" applyFill="1" applyAlignment="1" applyProtection="1">
      <alignment horizontal="right" vertical="center"/>
    </xf>
    <xf numFmtId="172" fontId="7" fillId="0" borderId="13" xfId="0" applyNumberFormat="1" applyFont="1" applyFill="1" applyBorder="1" applyAlignment="1" applyProtection="1">
      <alignment horizontal="centerContinuous" vertical="center" wrapText="1"/>
    </xf>
    <xf numFmtId="172" fontId="7" fillId="0" borderId="14" xfId="0" applyNumberFormat="1" applyFont="1" applyFill="1" applyBorder="1" applyAlignment="1" applyProtection="1">
      <alignment horizontal="centerContinuous" vertical="center" wrapText="1"/>
    </xf>
    <xf numFmtId="172" fontId="7" fillId="0" borderId="21" xfId="0" applyNumberFormat="1" applyFont="1" applyFill="1" applyBorder="1" applyAlignment="1" applyProtection="1">
      <alignment horizontal="centerContinuous" vertical="center" wrapText="1"/>
    </xf>
    <xf numFmtId="172" fontId="4" fillId="0" borderId="0" xfId="0" applyNumberFormat="1" applyFont="1" applyFill="1" applyAlignment="1" applyProtection="1">
      <alignment horizontal="center" vertical="center" wrapText="1"/>
    </xf>
    <xf numFmtId="172" fontId="24" fillId="0" borderId="27" xfId="0" applyNumberFormat="1" applyFont="1" applyFill="1" applyBorder="1" applyAlignment="1" applyProtection="1">
      <alignment horizontal="center" vertical="center" wrapText="1"/>
    </xf>
    <xf numFmtId="172" fontId="24" fillId="0" borderId="13" xfId="0" applyNumberFormat="1" applyFont="1" applyFill="1" applyBorder="1" applyAlignment="1" applyProtection="1">
      <alignment horizontal="center" vertical="center" wrapText="1"/>
    </xf>
    <xf numFmtId="172" fontId="24" fillId="0" borderId="14" xfId="0" applyNumberFormat="1" applyFont="1" applyFill="1" applyBorder="1" applyAlignment="1" applyProtection="1">
      <alignment horizontal="center" vertical="center" wrapText="1"/>
    </xf>
    <xf numFmtId="172" fontId="24" fillId="0" borderId="0" xfId="0" applyNumberFormat="1" applyFont="1" applyFill="1" applyAlignment="1" applyProtection="1">
      <alignment horizontal="center" vertical="center" wrapText="1"/>
    </xf>
    <xf numFmtId="172" fontId="0" fillId="0" borderId="28" xfId="0" applyNumberFormat="1" applyFill="1" applyBorder="1" applyAlignment="1" applyProtection="1">
      <alignment horizontal="left" vertical="center" wrapText="1" indent="1"/>
    </xf>
    <xf numFmtId="172" fontId="18" fillId="0" borderId="9" xfId="0" applyNumberFormat="1" applyFont="1" applyFill="1" applyBorder="1" applyAlignment="1" applyProtection="1">
      <alignment horizontal="left" vertical="center" wrapText="1" indent="1"/>
    </xf>
    <xf numFmtId="172" fontId="0" fillId="0" borderId="29" xfId="0" applyNumberFormat="1" applyFill="1" applyBorder="1" applyAlignment="1" applyProtection="1">
      <alignment horizontal="left" vertical="center" wrapText="1" indent="1"/>
    </xf>
    <xf numFmtId="172" fontId="18" fillId="0" borderId="8" xfId="0" applyNumberFormat="1" applyFont="1" applyFill="1" applyBorder="1" applyAlignment="1" applyProtection="1">
      <alignment horizontal="left" vertical="center" wrapText="1" indent="1"/>
    </xf>
    <xf numFmtId="172" fontId="18" fillId="0" borderId="30" xfId="0" applyNumberFormat="1" applyFont="1" applyFill="1" applyBorder="1" applyAlignment="1" applyProtection="1">
      <alignment horizontal="left" vertical="center" wrapText="1" indent="1"/>
    </xf>
    <xf numFmtId="172" fontId="27" fillId="0" borderId="27" xfId="0" applyNumberFormat="1" applyFont="1" applyFill="1" applyBorder="1" applyAlignment="1" applyProtection="1">
      <alignment horizontal="left" vertical="center" wrapText="1" indent="1"/>
    </xf>
    <xf numFmtId="172" fontId="1" fillId="0" borderId="31" xfId="0" applyNumberFormat="1" applyFont="1" applyFill="1" applyBorder="1" applyAlignment="1" applyProtection="1">
      <alignment horizontal="left" vertical="center" wrapText="1" indent="1"/>
    </xf>
    <xf numFmtId="172" fontId="25" fillId="0" borderId="7" xfId="0" applyNumberFormat="1" applyFont="1" applyFill="1" applyBorder="1" applyAlignment="1" applyProtection="1">
      <alignment horizontal="left" vertical="center" wrapText="1" indent="1"/>
    </xf>
    <xf numFmtId="172" fontId="25" fillId="0" borderId="8" xfId="0" applyNumberFormat="1" applyFont="1" applyFill="1" applyBorder="1" applyAlignment="1" applyProtection="1">
      <alignment horizontal="left" vertical="center" wrapText="1" indent="1"/>
    </xf>
    <xf numFmtId="172" fontId="1" fillId="0" borderId="29" xfId="0" applyNumberFormat="1" applyFont="1" applyFill="1" applyBorder="1" applyAlignment="1" applyProtection="1">
      <alignment horizontal="left" vertical="center" wrapText="1" indent="1"/>
    </xf>
    <xf numFmtId="172" fontId="28" fillId="0" borderId="2" xfId="0" applyNumberFormat="1" applyFont="1" applyFill="1" applyBorder="1" applyAlignment="1" applyProtection="1">
      <alignment horizontal="right" vertical="center" wrapText="1" indent="1"/>
    </xf>
    <xf numFmtId="172" fontId="27" fillId="0" borderId="13" xfId="0" applyNumberFormat="1" applyFont="1" applyFill="1" applyBorder="1" applyAlignment="1" applyProtection="1">
      <alignment horizontal="left" vertical="center" wrapText="1" indent="1"/>
    </xf>
    <xf numFmtId="172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2" fontId="28" fillId="0" borderId="7" xfId="0" applyNumberFormat="1" applyFont="1" applyFill="1" applyBorder="1" applyAlignment="1" applyProtection="1">
      <alignment horizontal="left" vertical="center" wrapText="1" indent="1"/>
    </xf>
    <xf numFmtId="172" fontId="25" fillId="0" borderId="8" xfId="0" applyNumberFormat="1" applyFont="1" applyFill="1" applyBorder="1" applyAlignment="1" applyProtection="1">
      <alignment horizontal="left" vertical="center" wrapText="1" indent="2"/>
    </xf>
    <xf numFmtId="172" fontId="25" fillId="0" borderId="2" xfId="0" applyNumberFormat="1" applyFont="1" applyFill="1" applyBorder="1" applyAlignment="1" applyProtection="1">
      <alignment horizontal="left" vertical="center" wrapText="1" indent="2"/>
    </xf>
    <xf numFmtId="172" fontId="28" fillId="0" borderId="2" xfId="0" applyNumberFormat="1" applyFont="1" applyFill="1" applyBorder="1" applyAlignment="1" applyProtection="1">
      <alignment horizontal="left" vertical="center" wrapText="1" indent="1"/>
    </xf>
    <xf numFmtId="172" fontId="25" fillId="0" borderId="9" xfId="0" applyNumberFormat="1" applyFont="1" applyFill="1" applyBorder="1" applyAlignment="1" applyProtection="1">
      <alignment horizontal="left" vertical="center" wrapText="1" indent="1"/>
    </xf>
    <xf numFmtId="172" fontId="18" fillId="0" borderId="9" xfId="0" applyNumberFormat="1" applyFont="1" applyFill="1" applyBorder="1" applyAlignment="1" applyProtection="1">
      <alignment horizontal="left" vertical="center" wrapText="1" indent="2"/>
    </xf>
    <xf numFmtId="172" fontId="18" fillId="0" borderId="10" xfId="0" applyNumberFormat="1" applyFont="1" applyFill="1" applyBorder="1" applyAlignment="1" applyProtection="1">
      <alignment horizontal="left" vertical="center" wrapText="1" indent="2"/>
    </xf>
    <xf numFmtId="172" fontId="28" fillId="0" borderId="3" xfId="0" applyNumberFormat="1" applyFont="1" applyFill="1" applyBorder="1" applyAlignment="1" applyProtection="1">
      <alignment horizontal="right" vertical="center" wrapText="1" indent="1"/>
    </xf>
    <xf numFmtId="172" fontId="24" fillId="0" borderId="25" xfId="0" applyNumberFormat="1" applyFont="1" applyFill="1" applyBorder="1" applyAlignment="1" applyProtection="1">
      <alignment horizontal="right" vertical="center" wrapText="1" indent="1"/>
    </xf>
    <xf numFmtId="172" fontId="17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72" fontId="0" fillId="0" borderId="31" xfId="0" applyNumberFormat="1" applyFill="1" applyBorder="1" applyAlignment="1" applyProtection="1">
      <alignment horizontal="left" vertical="center" wrapText="1" indent="1"/>
    </xf>
    <xf numFmtId="172" fontId="18" fillId="0" borderId="7" xfId="0" applyNumberFormat="1" applyFont="1" applyFill="1" applyBorder="1" applyAlignment="1" applyProtection="1">
      <alignment horizontal="left" vertical="center" wrapText="1" indent="1"/>
    </xf>
    <xf numFmtId="172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16" xfId="5" applyNumberFormat="1" applyFont="1" applyFill="1" applyBorder="1" applyAlignment="1" applyProtection="1">
      <alignment horizontal="right" vertical="center" wrapText="1" indent="1"/>
    </xf>
    <xf numFmtId="172" fontId="17" fillId="0" borderId="14" xfId="5" applyNumberFormat="1" applyFont="1" applyFill="1" applyBorder="1" applyAlignment="1" applyProtection="1">
      <alignment horizontal="right" vertical="center" wrapText="1" indent="1"/>
    </xf>
    <xf numFmtId="172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72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2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2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2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2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72" fontId="24" fillId="0" borderId="25" xfId="5" applyNumberFormat="1" applyFont="1" applyFill="1" applyBorder="1" applyAlignment="1" applyProtection="1">
      <alignment horizontal="right" vertical="center" wrapText="1" indent="1"/>
    </xf>
    <xf numFmtId="172" fontId="18" fillId="0" borderId="34" xfId="5" applyNumberFormat="1" applyFont="1" applyFill="1" applyBorder="1" applyAlignment="1" applyProtection="1">
      <alignment horizontal="right" vertical="center" wrapText="1" indent="1"/>
    </xf>
    <xf numFmtId="172" fontId="18" fillId="0" borderId="3" xfId="5" applyNumberFormat="1" applyFont="1" applyFill="1" applyBorder="1" applyAlignment="1" applyProtection="1">
      <alignment horizontal="right" vertical="center" wrapText="1" indent="1"/>
    </xf>
    <xf numFmtId="172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72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72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72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72" fontId="17" fillId="0" borderId="35" xfId="5" applyNumberFormat="1" applyFont="1" applyFill="1" applyBorder="1" applyAlignment="1" applyProtection="1">
      <alignment horizontal="right" vertical="center" wrapText="1" indent="1"/>
    </xf>
    <xf numFmtId="172" fontId="17" fillId="0" borderId="36" xfId="5" applyNumberFormat="1" applyFont="1" applyFill="1" applyBorder="1" applyAlignment="1" applyProtection="1">
      <alignment horizontal="right" vertical="center" wrapText="1" indent="1"/>
    </xf>
    <xf numFmtId="172" fontId="23" fillId="0" borderId="25" xfId="0" applyNumberFormat="1" applyFont="1" applyBorder="1" applyAlignment="1" applyProtection="1">
      <alignment horizontal="right" vertical="center" wrapText="1" indent="1"/>
    </xf>
    <xf numFmtId="172" fontId="21" fillId="0" borderId="25" xfId="0" quotePrefix="1" applyNumberFormat="1" applyFont="1" applyBorder="1" applyAlignment="1" applyProtection="1">
      <alignment horizontal="right" vertical="center" wrapText="1" indent="1"/>
    </xf>
    <xf numFmtId="172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18" xfId="5" applyNumberFormat="1" applyFont="1" applyFill="1" applyBorder="1" applyAlignment="1" applyProtection="1">
      <alignment horizontal="right" vertical="center" wrapText="1" indent="1"/>
    </xf>
    <xf numFmtId="172" fontId="23" fillId="0" borderId="14" xfId="0" applyNumberFormat="1" applyFont="1" applyBorder="1" applyAlignment="1" applyProtection="1">
      <alignment horizontal="right" vertical="center" wrapText="1" indent="1"/>
    </xf>
    <xf numFmtId="172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72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72" fontId="17" fillId="0" borderId="37" xfId="5" applyNumberFormat="1" applyFont="1" applyFill="1" applyBorder="1" applyAlignment="1" applyProtection="1">
      <alignment horizontal="right" vertical="center" wrapText="1" indent="1"/>
    </xf>
    <xf numFmtId="172" fontId="17" fillId="0" borderId="24" xfId="5" applyNumberFormat="1" applyFont="1" applyFill="1" applyBorder="1" applyAlignment="1" applyProtection="1">
      <alignment horizontal="right" vertical="center" wrapText="1" indent="1"/>
    </xf>
    <xf numFmtId="172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4" xfId="5" applyNumberFormat="1" applyFont="1" applyFill="1" applyBorder="1" applyAlignment="1" applyProtection="1">
      <alignment horizontal="right" vertical="center" wrapText="1" indent="1"/>
    </xf>
    <xf numFmtId="172" fontId="23" fillId="0" borderId="24" xfId="0" applyNumberFormat="1" applyFont="1" applyBorder="1" applyAlignment="1" applyProtection="1">
      <alignment horizontal="right" vertical="center" wrapText="1" indent="1"/>
    </xf>
    <xf numFmtId="172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72" fontId="21" fillId="0" borderId="24" xfId="0" quotePrefix="1" applyNumberFormat="1" applyFont="1" applyBorder="1" applyAlignment="1" applyProtection="1">
      <alignment horizontal="right" vertical="center" wrapText="1" indent="1"/>
    </xf>
    <xf numFmtId="172" fontId="7" fillId="0" borderId="24" xfId="0" applyNumberFormat="1" applyFont="1" applyFill="1" applyBorder="1" applyAlignment="1" applyProtection="1">
      <alignment horizontal="centerContinuous" vertical="center" wrapText="1"/>
    </xf>
    <xf numFmtId="172" fontId="24" fillId="0" borderId="24" xfId="0" applyNumberFormat="1" applyFont="1" applyFill="1" applyBorder="1" applyAlignment="1" applyProtection="1">
      <alignment horizontal="center" vertical="center" wrapText="1"/>
    </xf>
    <xf numFmtId="172" fontId="24" fillId="0" borderId="24" xfId="0" applyNumberFormat="1" applyFont="1" applyFill="1" applyBorder="1" applyAlignment="1" applyProtection="1">
      <alignment horizontal="right" vertical="center" wrapText="1" indent="1"/>
    </xf>
    <xf numFmtId="172" fontId="7" fillId="0" borderId="40" xfId="0" applyNumberFormat="1" applyFont="1" applyFill="1" applyBorder="1" applyAlignment="1" applyProtection="1">
      <alignment horizontal="centerContinuous" vertical="center" wrapText="1"/>
    </xf>
    <xf numFmtId="172" fontId="7" fillId="0" borderId="35" xfId="0" applyNumberFormat="1" applyFont="1" applyFill="1" applyBorder="1" applyAlignment="1" applyProtection="1">
      <alignment horizontal="centerContinuous" vertical="center" wrapText="1"/>
    </xf>
    <xf numFmtId="172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6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172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42" xfId="5" applyNumberFormat="1" applyFont="1" applyFill="1" applyBorder="1" applyAlignment="1" applyProtection="1">
      <alignment horizontal="right" vertical="center" wrapText="1" indent="1"/>
    </xf>
    <xf numFmtId="172" fontId="18" fillId="0" borderId="43" xfId="5" applyNumberFormat="1" applyFont="1" applyFill="1" applyBorder="1" applyAlignment="1" applyProtection="1">
      <alignment horizontal="right" vertical="center" wrapText="1" indent="1"/>
    </xf>
    <xf numFmtId="172" fontId="25" fillId="0" borderId="42" xfId="5" applyNumberFormat="1" applyFont="1" applyFill="1" applyBorder="1" applyAlignment="1" applyProtection="1">
      <alignment horizontal="right" vertical="center" wrapText="1" indent="1"/>
    </xf>
    <xf numFmtId="172" fontId="25" fillId="0" borderId="34" xfId="5" applyNumberFormat="1" applyFont="1" applyFill="1" applyBorder="1" applyAlignment="1" applyProtection="1">
      <alignment horizontal="right" vertical="center" wrapText="1" indent="1"/>
    </xf>
    <xf numFmtId="172" fontId="18" fillId="0" borderId="44" xfId="5" applyNumberFormat="1" applyFont="1" applyFill="1" applyBorder="1" applyAlignment="1" applyProtection="1">
      <alignment horizontal="right" vertical="center" wrapText="1" indent="1"/>
    </xf>
    <xf numFmtId="172" fontId="18" fillId="0" borderId="45" xfId="5" applyNumberFormat="1" applyFont="1" applyFill="1" applyBorder="1" applyAlignment="1" applyProtection="1">
      <alignment horizontal="right" vertical="center" wrapText="1" indent="1"/>
    </xf>
    <xf numFmtId="172" fontId="18" fillId="0" borderId="3" xfId="0" applyNumberFormat="1" applyFont="1" applyFill="1" applyBorder="1" applyAlignment="1" applyProtection="1">
      <alignment horizontal="right" vertical="center" wrapText="1" indent="1"/>
    </xf>
    <xf numFmtId="172" fontId="18" fillId="0" borderId="6" xfId="0" applyNumberFormat="1" applyFont="1" applyFill="1" applyBorder="1" applyAlignment="1" applyProtection="1">
      <alignment horizontal="right" vertical="center" wrapText="1" indent="1"/>
    </xf>
    <xf numFmtId="172" fontId="25" fillId="0" borderId="2" xfId="0" applyNumberFormat="1" applyFont="1" applyFill="1" applyBorder="1" applyAlignment="1" applyProtection="1">
      <alignment horizontal="right" vertical="center" wrapText="1" indent="1"/>
    </xf>
    <xf numFmtId="172" fontId="25" fillId="0" borderId="1" xfId="0" applyNumberFormat="1" applyFont="1" applyFill="1" applyBorder="1" applyAlignment="1" applyProtection="1">
      <alignment horizontal="right" vertical="center" wrapText="1" indent="1"/>
    </xf>
    <xf numFmtId="172" fontId="18" fillId="0" borderId="34" xfId="0" applyNumberFormat="1" applyFont="1" applyFill="1" applyBorder="1" applyAlignment="1" applyProtection="1">
      <alignment horizontal="right" vertical="center" wrapText="1" indent="1"/>
    </xf>
    <xf numFmtId="172" fontId="25" fillId="0" borderId="46" xfId="0" applyNumberFormat="1" applyFont="1" applyFill="1" applyBorder="1" applyAlignment="1" applyProtection="1">
      <alignment horizontal="right" vertical="center" wrapText="1" indent="1"/>
    </xf>
    <xf numFmtId="172" fontId="25" fillId="0" borderId="42" xfId="0" applyNumberFormat="1" applyFont="1" applyFill="1" applyBorder="1" applyAlignment="1" applyProtection="1">
      <alignment horizontal="right" vertical="center" wrapText="1" indent="1"/>
    </xf>
    <xf numFmtId="172" fontId="18" fillId="0" borderId="47" xfId="0" applyNumberFormat="1" applyFont="1" applyFill="1" applyBorder="1" applyAlignment="1" applyProtection="1">
      <alignment horizontal="right" vertical="center" wrapText="1" indent="1"/>
    </xf>
    <xf numFmtId="172" fontId="18" fillId="0" borderId="42" xfId="0" applyNumberFormat="1" applyFont="1" applyFill="1" applyBorder="1" applyAlignment="1" applyProtection="1">
      <alignment horizontal="right" vertical="center" wrapText="1" indent="1"/>
    </xf>
    <xf numFmtId="172" fontId="18" fillId="0" borderId="46" xfId="0" applyNumberFormat="1" applyFont="1" applyFill="1" applyBorder="1" applyAlignment="1" applyProtection="1">
      <alignment horizontal="right" vertical="center" wrapText="1" indent="1"/>
    </xf>
    <xf numFmtId="172" fontId="25" fillId="0" borderId="34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72" fontId="24" fillId="0" borderId="21" xfId="0" applyNumberFormat="1" applyFont="1" applyFill="1" applyBorder="1" applyAlignment="1" applyProtection="1">
      <alignment horizontal="center" vertical="center" wrapText="1"/>
    </xf>
    <xf numFmtId="172" fontId="26" fillId="0" borderId="14" xfId="0" applyNumberFormat="1" applyFont="1" applyFill="1" applyBorder="1" applyAlignment="1" applyProtection="1">
      <alignment horizontal="right" vertical="center" wrapText="1" indent="1"/>
    </xf>
    <xf numFmtId="172" fontId="26" fillId="0" borderId="25" xfId="0" applyNumberFormat="1" applyFont="1" applyFill="1" applyBorder="1" applyAlignment="1" applyProtection="1">
      <alignment horizontal="right" vertical="center" wrapText="1" indent="1"/>
    </xf>
    <xf numFmtId="172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8" xfId="0" applyFont="1" applyFill="1" applyBorder="1" applyAlignment="1" applyProtection="1">
      <alignment horizontal="center" vertical="center"/>
    </xf>
    <xf numFmtId="172" fontId="17" fillId="0" borderId="48" xfId="5" applyNumberFormat="1" applyFont="1" applyFill="1" applyBorder="1" applyAlignment="1" applyProtection="1">
      <alignment horizontal="right" vertical="center" wrapText="1" indent="1"/>
    </xf>
    <xf numFmtId="172" fontId="18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48" xfId="5" applyNumberFormat="1" applyFont="1" applyFill="1" applyBorder="1" applyAlignment="1" applyProtection="1">
      <alignment horizontal="right" vertical="center" wrapText="1" indent="1"/>
    </xf>
    <xf numFmtId="172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48" xfId="0" applyNumberFormat="1" applyFont="1" applyBorder="1" applyAlignment="1" applyProtection="1">
      <alignment horizontal="right" vertical="center" wrapText="1" indent="1"/>
    </xf>
    <xf numFmtId="172" fontId="23" fillId="0" borderId="48" xfId="0" applyNumberFormat="1" applyFont="1" applyBorder="1" applyAlignment="1" applyProtection="1">
      <alignment horizontal="right" vertical="center" wrapText="1" indent="1"/>
      <protection locked="0"/>
    </xf>
    <xf numFmtId="172" fontId="21" fillId="0" borderId="48" xfId="0" quotePrefix="1" applyNumberFormat="1" applyFont="1" applyBorder="1" applyAlignment="1" applyProtection="1">
      <alignment horizontal="right" vertical="center" wrapText="1" indent="1"/>
    </xf>
    <xf numFmtId="172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25" xfId="5" applyNumberFormat="1" applyFont="1" applyFill="1" applyBorder="1" applyAlignment="1" applyProtection="1">
      <alignment horizontal="right" vertical="center" wrapText="1" indent="1"/>
    </xf>
    <xf numFmtId="172" fontId="23" fillId="0" borderId="1" xfId="0" applyNumberFormat="1" applyFont="1" applyBorder="1" applyAlignment="1" applyProtection="1">
      <alignment horizontal="right" vertical="center" wrapText="1" indent="1"/>
      <protection locked="0"/>
    </xf>
    <xf numFmtId="172" fontId="25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1" xfId="5" applyNumberFormat="1" applyFont="1" applyFill="1" applyBorder="1" applyAlignment="1" applyProtection="1">
      <alignment horizontal="right" vertical="center" wrapText="1" indent="1"/>
    </xf>
    <xf numFmtId="172" fontId="18" fillId="0" borderId="53" xfId="5" applyNumberFormat="1" applyFont="1" applyFill="1" applyBorder="1" applyAlignment="1" applyProtection="1">
      <alignment horizontal="right" vertical="center" wrapText="1" indent="1"/>
    </xf>
    <xf numFmtId="172" fontId="18" fillId="0" borderId="19" xfId="5" applyNumberFormat="1" applyFont="1" applyFill="1" applyBorder="1" applyAlignment="1" applyProtection="1">
      <alignment horizontal="right" vertical="center" wrapText="1" indent="1"/>
    </xf>
    <xf numFmtId="172" fontId="18" fillId="0" borderId="20" xfId="5" applyNumberFormat="1" applyFont="1" applyFill="1" applyBorder="1" applyAlignment="1" applyProtection="1">
      <alignment horizontal="right" vertical="center" wrapText="1" indent="1"/>
    </xf>
    <xf numFmtId="172" fontId="24" fillId="0" borderId="21" xfId="5" applyNumberFormat="1" applyFont="1" applyFill="1" applyBorder="1" applyAlignment="1" applyProtection="1">
      <alignment horizontal="right" vertical="center" wrapText="1" indent="1"/>
    </xf>
    <xf numFmtId="172" fontId="25" fillId="0" borderId="19" xfId="5" applyNumberFormat="1" applyFont="1" applyFill="1" applyBorder="1" applyAlignment="1" applyProtection="1">
      <alignment horizontal="right" vertical="center" wrapText="1" indent="1"/>
    </xf>
    <xf numFmtId="172" fontId="25" fillId="0" borderId="20" xfId="5" applyNumberFormat="1" applyFont="1" applyFill="1" applyBorder="1" applyAlignment="1" applyProtection="1">
      <alignment horizontal="right" vertical="center" wrapText="1" indent="1"/>
    </xf>
    <xf numFmtId="172" fontId="25" fillId="0" borderId="53" xfId="5" applyNumberFormat="1" applyFont="1" applyFill="1" applyBorder="1" applyAlignment="1" applyProtection="1">
      <alignment horizontal="right" vertical="center" wrapText="1" indent="1"/>
    </xf>
    <xf numFmtId="0" fontId="7" fillId="0" borderId="25" xfId="0" applyFont="1" applyFill="1" applyBorder="1" applyAlignment="1" applyProtection="1">
      <alignment horizontal="center" vertical="center"/>
    </xf>
    <xf numFmtId="172" fontId="17" fillId="0" borderId="54" xfId="5" applyNumberFormat="1" applyFont="1" applyFill="1" applyBorder="1" applyAlignment="1" applyProtection="1">
      <alignment horizontal="right" vertical="center" wrapText="1" indent="1"/>
    </xf>
    <xf numFmtId="172" fontId="18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56" xfId="5" applyNumberFormat="1" applyFont="1" applyFill="1" applyBorder="1" applyAlignment="1" applyProtection="1">
      <alignment horizontal="right" vertical="center" wrapText="1" indent="1"/>
    </xf>
    <xf numFmtId="172" fontId="18" fillId="0" borderId="47" xfId="5" applyNumberFormat="1" applyFont="1" applyFill="1" applyBorder="1" applyAlignment="1" applyProtection="1">
      <alignment horizontal="right" vertical="center" wrapText="1" indent="1"/>
    </xf>
    <xf numFmtId="172" fontId="18" fillId="0" borderId="57" xfId="5" applyNumberFormat="1" applyFont="1" applyFill="1" applyBorder="1" applyAlignment="1" applyProtection="1">
      <alignment horizontal="right" vertical="center" wrapText="1" indent="1"/>
    </xf>
    <xf numFmtId="172" fontId="23" fillId="0" borderId="21" xfId="0" applyNumberFormat="1" applyFont="1" applyBorder="1" applyAlignment="1" applyProtection="1">
      <alignment horizontal="right" vertical="center" wrapText="1" indent="1"/>
    </xf>
    <xf numFmtId="172" fontId="21" fillId="0" borderId="21" xfId="0" quotePrefix="1" applyNumberFormat="1" applyFont="1" applyBorder="1" applyAlignment="1" applyProtection="1">
      <alignment horizontal="right" vertical="center" wrapText="1" indent="1"/>
    </xf>
    <xf numFmtId="0" fontId="35" fillId="0" borderId="46" xfId="0" applyFont="1" applyFill="1" applyBorder="1" applyAlignment="1" applyProtection="1">
      <alignment horizontal="right" vertical="center" wrapText="1" indent="1"/>
    </xf>
    <xf numFmtId="0" fontId="35" fillId="0" borderId="48" xfId="0" applyFont="1" applyFill="1" applyBorder="1" applyAlignment="1" applyProtection="1">
      <alignment horizontal="right" vertical="center" wrapText="1" indent="1"/>
    </xf>
    <xf numFmtId="172" fontId="18" fillId="0" borderId="4" xfId="0" applyNumberFormat="1" applyFont="1" applyBorder="1" applyAlignment="1" applyProtection="1">
      <alignment horizontal="right" vertical="center" wrapText="1" indent="1"/>
      <protection locked="0"/>
    </xf>
    <xf numFmtId="0" fontId="22" fillId="0" borderId="23" xfId="0" applyFont="1" applyBorder="1" applyAlignment="1" applyProtection="1">
      <alignment wrapText="1"/>
    </xf>
    <xf numFmtId="172" fontId="25" fillId="0" borderId="57" xfId="5" applyNumberFormat="1" applyFont="1" applyFill="1" applyBorder="1" applyAlignment="1" applyProtection="1">
      <alignment horizontal="right" vertical="center" wrapText="1" indent="1"/>
    </xf>
    <xf numFmtId="172" fontId="18" fillId="0" borderId="1" xfId="5" applyNumberFormat="1" applyFont="1" applyFill="1" applyBorder="1" applyAlignment="1" applyProtection="1">
      <alignment horizontal="right" vertical="center" wrapText="1" indent="1"/>
    </xf>
    <xf numFmtId="172" fontId="25" fillId="0" borderId="3" xfId="5" applyNumberFormat="1" applyFont="1" applyFill="1" applyBorder="1" applyAlignment="1" applyProtection="1">
      <alignment horizontal="right" vertical="center" wrapText="1" indent="1"/>
    </xf>
    <xf numFmtId="172" fontId="25" fillId="0" borderId="1" xfId="5" applyNumberFormat="1" applyFont="1" applyFill="1" applyBorder="1" applyAlignment="1" applyProtection="1">
      <alignment horizontal="right" vertical="center" wrapText="1" indent="1"/>
    </xf>
    <xf numFmtId="172" fontId="25" fillId="0" borderId="23" xfId="5" applyNumberFormat="1" applyFont="1" applyFill="1" applyBorder="1" applyAlignment="1" applyProtection="1">
      <alignment horizontal="right" vertical="center" wrapText="1" indent="1"/>
    </xf>
    <xf numFmtId="172" fontId="25" fillId="0" borderId="2" xfId="5" applyNumberFormat="1" applyFont="1" applyFill="1" applyBorder="1" applyAlignment="1" applyProtection="1">
      <alignment horizontal="right" vertical="center" wrapText="1" indent="1"/>
    </xf>
    <xf numFmtId="172" fontId="18" fillId="0" borderId="4" xfId="5" applyNumberFormat="1" applyFont="1" applyFill="1" applyBorder="1" applyAlignment="1" applyProtection="1">
      <alignment horizontal="right" vertical="center" wrapText="1" indent="1"/>
    </xf>
    <xf numFmtId="172" fontId="18" fillId="0" borderId="2" xfId="5" applyNumberFormat="1" applyFont="1" applyFill="1" applyBorder="1" applyAlignment="1" applyProtection="1">
      <alignment horizontal="right" vertical="center" wrapText="1" indent="1"/>
    </xf>
    <xf numFmtId="172" fontId="18" fillId="0" borderId="6" xfId="5" applyNumberFormat="1" applyFont="1" applyFill="1" applyBorder="1" applyAlignment="1" applyProtection="1">
      <alignment horizontal="right" vertical="center" wrapText="1" indent="1"/>
    </xf>
    <xf numFmtId="172" fontId="18" fillId="0" borderId="23" xfId="5" applyNumberFormat="1" applyFont="1" applyFill="1" applyBorder="1" applyAlignment="1" applyProtection="1">
      <alignment horizontal="right" vertical="center" wrapText="1" indent="1"/>
    </xf>
    <xf numFmtId="172" fontId="23" fillId="0" borderId="1" xfId="0" applyNumberFormat="1" applyFont="1" applyBorder="1" applyAlignment="1" applyProtection="1">
      <alignment horizontal="right" vertical="center" wrapText="1" indent="1"/>
    </xf>
    <xf numFmtId="172" fontId="25" fillId="0" borderId="6" xfId="5" applyNumberFormat="1" applyFont="1" applyFill="1" applyBorder="1" applyAlignment="1" applyProtection="1">
      <alignment horizontal="right" vertical="center" wrapText="1" indent="1"/>
    </xf>
    <xf numFmtId="172" fontId="18" fillId="0" borderId="2" xfId="0" applyNumberFormat="1" applyFont="1" applyFill="1" applyBorder="1" applyAlignment="1" applyProtection="1">
      <alignment vertical="center" wrapText="1"/>
    </xf>
    <xf numFmtId="0" fontId="37" fillId="0" borderId="41" xfId="5" applyFont="1" applyFill="1" applyBorder="1" applyAlignment="1" applyProtection="1">
      <alignment horizontal="center" vertical="center" wrapText="1"/>
      <protection locked="0"/>
    </xf>
    <xf numFmtId="0" fontId="37" fillId="0" borderId="23" xfId="5" applyFont="1" applyFill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37" fillId="0" borderId="57" xfId="5" applyFont="1" applyFill="1" applyBorder="1" applyAlignment="1" applyProtection="1">
      <alignment horizontal="center" vertical="center" wrapText="1"/>
      <protection locked="0"/>
    </xf>
    <xf numFmtId="0" fontId="38" fillId="0" borderId="16" xfId="5" applyFont="1" applyFill="1" applyBorder="1" applyAlignment="1" applyProtection="1">
      <alignment horizontal="center" vertical="center" wrapText="1"/>
    </xf>
    <xf numFmtId="0" fontId="38" fillId="0" borderId="58" xfId="5" applyFont="1" applyFill="1" applyBorder="1" applyAlignment="1" applyProtection="1">
      <alignment horizontal="center" vertical="center" wrapText="1"/>
    </xf>
    <xf numFmtId="172" fontId="38" fillId="0" borderId="24" xfId="0" applyNumberFormat="1" applyFont="1" applyBorder="1" applyAlignment="1" applyProtection="1">
      <alignment horizontal="center" vertical="center" wrapText="1"/>
    </xf>
    <xf numFmtId="0" fontId="22" fillId="0" borderId="23" xfId="0" applyFont="1" applyBorder="1" applyAlignment="1" applyProtection="1">
      <alignment vertical="center" wrapText="1"/>
    </xf>
    <xf numFmtId="172" fontId="25" fillId="0" borderId="45" xfId="5" applyNumberFormat="1" applyFont="1" applyFill="1" applyBorder="1" applyAlignment="1" applyProtection="1">
      <alignment horizontal="right" vertical="center" wrapText="1" indent="1"/>
    </xf>
    <xf numFmtId="0" fontId="39" fillId="0" borderId="1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172" fontId="39" fillId="0" borderId="60" xfId="0" applyNumberFormat="1" applyFont="1" applyBorder="1" applyAlignment="1">
      <alignment horizontal="center" vertical="center" wrapText="1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</xf>
    <xf numFmtId="3" fontId="41" fillId="0" borderId="21" xfId="0" applyNumberFormat="1" applyFont="1" applyFill="1" applyBorder="1" applyAlignment="1" applyProtection="1">
      <alignment horizontal="right" vertical="center" wrapText="1" indent="1"/>
    </xf>
    <xf numFmtId="172" fontId="37" fillId="0" borderId="14" xfId="0" applyNumberFormat="1" applyFont="1" applyFill="1" applyBorder="1" applyAlignment="1" applyProtection="1">
      <alignment horizontal="center" vertical="center" wrapText="1"/>
    </xf>
    <xf numFmtId="172" fontId="37" fillId="0" borderId="24" xfId="0" applyNumberFormat="1" applyFont="1" applyFill="1" applyBorder="1" applyAlignment="1" applyProtection="1">
      <alignment horizontal="center" vertical="center" wrapText="1"/>
      <protection locked="0"/>
    </xf>
    <xf numFmtId="172" fontId="37" fillId="0" borderId="13" xfId="0" applyNumberFormat="1" applyFont="1" applyFill="1" applyBorder="1" applyAlignment="1" applyProtection="1">
      <alignment horizontal="center" vertical="center" wrapText="1"/>
    </xf>
    <xf numFmtId="172" fontId="37" fillId="0" borderId="14" xfId="0" applyNumberFormat="1" applyFont="1" applyFill="1" applyBorder="1" applyAlignment="1" applyProtection="1">
      <alignment horizontal="center" vertical="center" wrapText="1"/>
      <protection locked="0"/>
    </xf>
    <xf numFmtId="172" fontId="37" fillId="0" borderId="25" xfId="0" applyNumberFormat="1" applyFont="1" applyFill="1" applyBorder="1" applyAlignment="1" applyProtection="1">
      <alignment horizontal="center" vertical="center" wrapText="1"/>
      <protection locked="0"/>
    </xf>
    <xf numFmtId="172" fontId="37" fillId="0" borderId="21" xfId="0" applyNumberFormat="1" applyFont="1" applyFill="1" applyBorder="1" applyAlignment="1" applyProtection="1">
      <alignment horizontal="center" vertical="center" wrapText="1"/>
      <protection locked="0"/>
    </xf>
    <xf numFmtId="172" fontId="38" fillId="0" borderId="18" xfId="0" applyNumberFormat="1" applyFont="1" applyFill="1" applyBorder="1" applyAlignment="1" applyProtection="1">
      <alignment horizontal="center" vertical="center" wrapText="1"/>
    </xf>
    <xf numFmtId="172" fontId="38" fillId="0" borderId="61" xfId="0" applyNumberFormat="1" applyFont="1" applyFill="1" applyBorder="1" applyAlignment="1" applyProtection="1">
      <alignment horizontal="center" vertical="center" wrapText="1"/>
    </xf>
    <xf numFmtId="172" fontId="37" fillId="0" borderId="14" xfId="0" applyNumberFormat="1" applyFont="1" applyBorder="1" applyAlignment="1" applyProtection="1">
      <alignment horizontal="center" vertical="center" wrapText="1"/>
      <protection locked="0"/>
    </xf>
    <xf numFmtId="172" fontId="37" fillId="0" borderId="24" xfId="0" applyNumberFormat="1" applyFont="1" applyBorder="1" applyAlignment="1" applyProtection="1">
      <alignment horizontal="center" vertical="center" wrapText="1"/>
      <protection locked="0"/>
    </xf>
    <xf numFmtId="172" fontId="3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7" xfId="0" quotePrefix="1" applyFont="1" applyFill="1" applyBorder="1" applyAlignment="1" applyProtection="1">
      <alignment horizontal="right" vertical="center" indent="1"/>
      <protection locked="0"/>
    </xf>
    <xf numFmtId="49" fontId="7" fillId="0" borderId="27" xfId="0" applyNumberFormat="1" applyFont="1" applyFill="1" applyBorder="1" applyAlignment="1" applyProtection="1">
      <alignment horizontal="right" vertical="center" indent="1"/>
      <protection locked="0"/>
    </xf>
    <xf numFmtId="49" fontId="23" fillId="0" borderId="17" xfId="0" applyNumberFormat="1" applyFont="1" applyBorder="1" applyAlignment="1" applyProtection="1">
      <alignment horizontal="center" wrapText="1"/>
    </xf>
    <xf numFmtId="49" fontId="23" fillId="0" borderId="18" xfId="0" applyNumberFormat="1" applyFont="1" applyBorder="1" applyAlignment="1" applyProtection="1">
      <alignment wrapText="1"/>
    </xf>
    <xf numFmtId="172" fontId="6" fillId="0" borderId="0" xfId="5" applyNumberFormat="1" applyFont="1" applyFill="1" applyBorder="1" applyAlignment="1" applyProtection="1">
      <alignment horizontal="center" vertical="center"/>
    </xf>
    <xf numFmtId="172" fontId="30" fillId="0" borderId="22" xfId="5" applyNumberFormat="1" applyFont="1" applyFill="1" applyBorder="1" applyAlignment="1" applyProtection="1">
      <alignment horizontal="left" vertical="center"/>
    </xf>
    <xf numFmtId="172" fontId="30" fillId="0" borderId="22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2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5" xfId="5" applyFont="1" applyFill="1" applyBorder="1" applyAlignment="1" applyProtection="1">
      <alignment horizontal="center" vertical="center" wrapText="1"/>
    </xf>
    <xf numFmtId="0" fontId="7" fillId="0" borderId="47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72" fontId="26" fillId="0" borderId="63" xfId="0" applyNumberFormat="1" applyFont="1" applyFill="1" applyBorder="1" applyAlignment="1" applyProtection="1">
      <alignment horizontal="center" vertical="center" wrapText="1"/>
    </xf>
    <xf numFmtId="172" fontId="26" fillId="0" borderId="64" xfId="0" applyNumberFormat="1" applyFont="1" applyFill="1" applyBorder="1" applyAlignment="1" applyProtection="1">
      <alignment horizontal="center" vertical="center" wrapText="1"/>
    </xf>
    <xf numFmtId="172" fontId="15" fillId="0" borderId="0" xfId="0" applyNumberFormat="1" applyFont="1" applyFill="1" applyAlignment="1" applyProtection="1">
      <alignment horizontal="center" textRotation="180" wrapText="1"/>
    </xf>
    <xf numFmtId="172" fontId="42" fillId="0" borderId="40" xfId="0" applyNumberFormat="1" applyFont="1" applyFill="1" applyBorder="1" applyAlignment="1" applyProtection="1">
      <alignment horizontal="center" vertical="center" wrapText="1"/>
    </xf>
    <xf numFmtId="172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G23" sqref="G23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1" spans="1:2" ht="17.399999999999999" x14ac:dyDescent="0.3">
      <c r="A1" s="224" t="s">
        <v>437</v>
      </c>
      <c r="B1" s="64"/>
    </row>
    <row r="2" spans="1:2" x14ac:dyDescent="0.25">
      <c r="A2" s="64"/>
      <c r="B2" s="64"/>
    </row>
    <row r="3" spans="1:2" x14ac:dyDescent="0.25">
      <c r="A3" s="226"/>
      <c r="B3" s="226"/>
    </row>
    <row r="4" spans="1:2" ht="15.6" x14ac:dyDescent="0.3">
      <c r="A4" s="66"/>
      <c r="B4" s="230"/>
    </row>
    <row r="5" spans="1:2" ht="15.6" x14ac:dyDescent="0.3">
      <c r="A5" s="66"/>
      <c r="B5" s="230"/>
    </row>
    <row r="6" spans="1:2" s="57" customFormat="1" ht="15.6" x14ac:dyDescent="0.3">
      <c r="A6" s="66" t="s">
        <v>451</v>
      </c>
      <c r="B6" s="226"/>
    </row>
    <row r="7" spans="1:2" s="57" customFormat="1" x14ac:dyDescent="0.25">
      <c r="A7" s="226"/>
      <c r="B7" s="226"/>
    </row>
    <row r="8" spans="1:2" s="57" customFormat="1" x14ac:dyDescent="0.25">
      <c r="A8" s="226"/>
      <c r="B8" s="226"/>
    </row>
    <row r="9" spans="1:2" x14ac:dyDescent="0.25">
      <c r="A9" s="226" t="s">
        <v>408</v>
      </c>
      <c r="B9" s="226" t="s">
        <v>388</v>
      </c>
    </row>
    <row r="10" spans="1:2" x14ac:dyDescent="0.25">
      <c r="A10" s="226" t="s">
        <v>406</v>
      </c>
      <c r="B10" s="226" t="s">
        <v>394</v>
      </c>
    </row>
    <row r="11" spans="1:2" x14ac:dyDescent="0.25">
      <c r="A11" s="226" t="s">
        <v>407</v>
      </c>
      <c r="B11" s="226" t="s">
        <v>395</v>
      </c>
    </row>
    <row r="12" spans="1:2" x14ac:dyDescent="0.25">
      <c r="A12" s="226"/>
      <c r="B12" s="226"/>
    </row>
    <row r="13" spans="1:2" ht="15.6" x14ac:dyDescent="0.3">
      <c r="A13" s="66" t="str">
        <f>+CONCATENATE(LEFT(A6,4),". évi előirányzat módosítások BEVÉTELEK")</f>
        <v>2018. évi előirányzat módosítások BEVÉTELEK</v>
      </c>
      <c r="B13" s="230"/>
    </row>
    <row r="14" spans="1:2" x14ac:dyDescent="0.25">
      <c r="A14" s="226"/>
      <c r="B14" s="226"/>
    </row>
    <row r="15" spans="1:2" s="57" customFormat="1" x14ac:dyDescent="0.25">
      <c r="A15" s="226" t="s">
        <v>409</v>
      </c>
      <c r="B15" s="226" t="s">
        <v>389</v>
      </c>
    </row>
    <row r="16" spans="1:2" x14ac:dyDescent="0.25">
      <c r="A16" s="226" t="s">
        <v>410</v>
      </c>
      <c r="B16" s="226" t="s">
        <v>396</v>
      </c>
    </row>
    <row r="17" spans="1:2" x14ac:dyDescent="0.25">
      <c r="A17" s="226" t="s">
        <v>411</v>
      </c>
      <c r="B17" s="226" t="s">
        <v>397</v>
      </c>
    </row>
    <row r="18" spans="1:2" x14ac:dyDescent="0.25">
      <c r="A18" s="226"/>
      <c r="B18" s="226"/>
    </row>
    <row r="19" spans="1:2" ht="13.8" x14ac:dyDescent="0.25">
      <c r="A19" s="233" t="str">
        <f>+CONCATENATE(LEFT(A6,4),". módosítás utáni módosított előrirányzatok BEVÉTELEK")</f>
        <v>2018. módosítás utáni módosított előrirányzatok BEVÉTELEK</v>
      </c>
      <c r="B19" s="230"/>
    </row>
    <row r="20" spans="1:2" x14ac:dyDescent="0.25">
      <c r="A20" s="226"/>
      <c r="B20" s="226"/>
    </row>
    <row r="21" spans="1:2" x14ac:dyDescent="0.25">
      <c r="A21" s="226" t="s">
        <v>412</v>
      </c>
      <c r="B21" s="226" t="s">
        <v>390</v>
      </c>
    </row>
    <row r="22" spans="1:2" x14ac:dyDescent="0.25">
      <c r="A22" s="226" t="s">
        <v>413</v>
      </c>
      <c r="B22" s="226" t="s">
        <v>398</v>
      </c>
    </row>
    <row r="23" spans="1:2" x14ac:dyDescent="0.25">
      <c r="A23" s="226" t="s">
        <v>414</v>
      </c>
      <c r="B23" s="226" t="s">
        <v>399</v>
      </c>
    </row>
    <row r="24" spans="1:2" x14ac:dyDescent="0.25">
      <c r="A24" s="226"/>
      <c r="B24" s="226"/>
    </row>
    <row r="25" spans="1:2" ht="15.6" x14ac:dyDescent="0.3">
      <c r="A25" s="66" t="str">
        <f>+CONCATENATE(LEFT(A6,4),". évi eredeti előirányzat KIADÁSOK")</f>
        <v>2018. évi eredeti előirányzat KIADÁSOK</v>
      </c>
      <c r="B25" s="230"/>
    </row>
    <row r="26" spans="1:2" x14ac:dyDescent="0.25">
      <c r="A26" s="226"/>
      <c r="B26" s="226"/>
    </row>
    <row r="27" spans="1:2" x14ac:dyDescent="0.25">
      <c r="A27" s="226" t="s">
        <v>415</v>
      </c>
      <c r="B27" s="226" t="s">
        <v>391</v>
      </c>
    </row>
    <row r="28" spans="1:2" x14ac:dyDescent="0.25">
      <c r="A28" s="226" t="s">
        <v>416</v>
      </c>
      <c r="B28" s="226" t="s">
        <v>400</v>
      </c>
    </row>
    <row r="29" spans="1:2" x14ac:dyDescent="0.25">
      <c r="A29" s="226" t="s">
        <v>417</v>
      </c>
      <c r="B29" s="226" t="s">
        <v>401</v>
      </c>
    </row>
    <row r="30" spans="1:2" x14ac:dyDescent="0.25">
      <c r="A30" s="226"/>
      <c r="B30" s="226"/>
    </row>
    <row r="31" spans="1:2" ht="15.6" x14ac:dyDescent="0.3">
      <c r="A31" s="66" t="str">
        <f>+CONCATENATE(LEFT(A6,4),". évi előirányzat módosítások KIADÁSOK")</f>
        <v>2018. évi előirányzat módosítások KIADÁSOK</v>
      </c>
      <c r="B31" s="230"/>
    </row>
    <row r="32" spans="1:2" x14ac:dyDescent="0.25">
      <c r="A32" s="226"/>
      <c r="B32" s="226"/>
    </row>
    <row r="33" spans="1:2" x14ac:dyDescent="0.25">
      <c r="A33" s="226" t="s">
        <v>418</v>
      </c>
      <c r="B33" s="226" t="s">
        <v>392</v>
      </c>
    </row>
    <row r="34" spans="1:2" x14ac:dyDescent="0.25">
      <c r="A34" s="226" t="s">
        <v>419</v>
      </c>
      <c r="B34" s="226" t="s">
        <v>402</v>
      </c>
    </row>
    <row r="35" spans="1:2" x14ac:dyDescent="0.25">
      <c r="A35" s="226" t="s">
        <v>420</v>
      </c>
      <c r="B35" s="226" t="s">
        <v>403</v>
      </c>
    </row>
    <row r="36" spans="1:2" x14ac:dyDescent="0.25">
      <c r="A36" s="226"/>
      <c r="B36" s="226"/>
    </row>
    <row r="37" spans="1:2" ht="15.6" x14ac:dyDescent="0.3">
      <c r="A37" s="232" t="str">
        <f>+CONCATENATE(LEFT(A6,4),". módosítás utáni módosított előirányzatok KIADÁSOK")</f>
        <v>2018. módosítás utáni módosított előirányzatok KIADÁSOK</v>
      </c>
      <c r="B37" s="230"/>
    </row>
    <row r="38" spans="1:2" x14ac:dyDescent="0.25">
      <c r="A38" s="226"/>
      <c r="B38" s="226"/>
    </row>
    <row r="39" spans="1:2" x14ac:dyDescent="0.25">
      <c r="A39" s="226" t="s">
        <v>421</v>
      </c>
      <c r="B39" s="226" t="s">
        <v>393</v>
      </c>
    </row>
    <row r="40" spans="1:2" x14ac:dyDescent="0.25">
      <c r="A40" s="226" t="s">
        <v>422</v>
      </c>
      <c r="B40" s="226" t="s">
        <v>404</v>
      </c>
    </row>
    <row r="41" spans="1:2" x14ac:dyDescent="0.25">
      <c r="A41" s="226" t="s">
        <v>423</v>
      </c>
      <c r="B41" s="226" t="s">
        <v>405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3"/>
  <sheetViews>
    <sheetView zoomScaleNormal="100" workbookViewId="0">
      <selection activeCell="L19" sqref="L19"/>
    </sheetView>
  </sheetViews>
  <sheetFormatPr defaultColWidth="9.33203125" defaultRowHeight="13.2" x14ac:dyDescent="0.25"/>
  <cols>
    <col min="1" max="1" width="38.77734375" style="28" customWidth="1"/>
    <col min="2" max="8" width="15.77734375" style="27" customWidth="1"/>
    <col min="9" max="9" width="15.77734375" style="34" customWidth="1"/>
    <col min="10" max="11" width="12.77734375" style="27" customWidth="1"/>
    <col min="12" max="12" width="13.77734375" style="27" customWidth="1"/>
    <col min="13" max="16384" width="9.33203125" style="27"/>
  </cols>
  <sheetData>
    <row r="1" spans="1:9" ht="25.5" customHeight="1" x14ac:dyDescent="0.25">
      <c r="A1" s="364" t="s">
        <v>1</v>
      </c>
      <c r="B1" s="364"/>
      <c r="C1" s="364"/>
      <c r="D1" s="364"/>
      <c r="E1" s="364"/>
      <c r="F1" s="364"/>
      <c r="G1" s="364"/>
      <c r="H1" s="364"/>
      <c r="I1" s="364"/>
    </row>
    <row r="2" spans="1:9" ht="22.5" customHeight="1" thickBot="1" x14ac:dyDescent="0.35">
      <c r="A2" s="58"/>
      <c r="B2" s="34"/>
      <c r="C2" s="34"/>
      <c r="D2" s="34"/>
      <c r="E2" s="34"/>
      <c r="F2" s="34"/>
      <c r="G2" s="34"/>
      <c r="H2" s="34"/>
      <c r="I2" s="31" t="e">
        <f>'2.2.sz.mell  '!I2</f>
        <v>#REF!</v>
      </c>
    </row>
    <row r="3" spans="1:9" s="29" customFormat="1" ht="44.25" customHeight="1" thickBot="1" x14ac:dyDescent="0.3">
      <c r="A3" s="59" t="s">
        <v>47</v>
      </c>
      <c r="B3" s="60" t="s">
        <v>45</v>
      </c>
      <c r="C3" s="60" t="s">
        <v>46</v>
      </c>
      <c r="D3" s="60" t="str">
        <f>+CONCATENATE("Felhasználás   ",LEFT(ÖSSZEFÜGGÉSEK!A6,4)-1,". XII. 31-ig")</f>
        <v>Felhasználás   2017. XII. 31-ig</v>
      </c>
      <c r="E3" s="60" t="str">
        <f>+CONCATENATE(LEFT(ÖSSZEFÜGGÉSEK!A6,4),". évi",CHAR(10),"eredeti előirányzat")</f>
        <v>2018. évi
eredeti előirányzat</v>
      </c>
      <c r="F3" s="333" t="s">
        <v>456</v>
      </c>
      <c r="G3" s="341" t="s">
        <v>455</v>
      </c>
      <c r="H3" s="342" t="s">
        <v>463</v>
      </c>
      <c r="I3" s="343" t="s">
        <v>460</v>
      </c>
    </row>
    <row r="4" spans="1:9" s="34" customFormat="1" ht="12" customHeight="1" thickBot="1" x14ac:dyDescent="0.3">
      <c r="A4" s="32" t="s">
        <v>357</v>
      </c>
      <c r="B4" s="33" t="s">
        <v>358</v>
      </c>
      <c r="C4" s="33" t="s">
        <v>359</v>
      </c>
      <c r="D4" s="33" t="s">
        <v>361</v>
      </c>
      <c r="E4" s="33" t="s">
        <v>360</v>
      </c>
      <c r="F4" s="339" t="s">
        <v>362</v>
      </c>
      <c r="G4" s="339" t="s">
        <v>363</v>
      </c>
      <c r="H4" s="339" t="s">
        <v>459</v>
      </c>
      <c r="I4" s="340" t="s">
        <v>458</v>
      </c>
    </row>
    <row r="5" spans="1:9" ht="15.9" customHeight="1" x14ac:dyDescent="0.25">
      <c r="A5" s="186"/>
      <c r="B5" s="21"/>
      <c r="C5" s="188"/>
      <c r="D5" s="21"/>
      <c r="E5" s="21"/>
      <c r="F5" s="21"/>
      <c r="G5" s="21"/>
      <c r="H5" s="315">
        <f>F5+G5</f>
        <v>0</v>
      </c>
      <c r="I5" s="35">
        <f>E5+H5</f>
        <v>0</v>
      </c>
    </row>
    <row r="6" spans="1:9" ht="15.9" customHeight="1" x14ac:dyDescent="0.25">
      <c r="A6" s="186"/>
      <c r="B6" s="21"/>
      <c r="C6" s="188"/>
      <c r="D6" s="21"/>
      <c r="E6" s="21"/>
      <c r="F6" s="21"/>
      <c r="G6" s="21"/>
      <c r="H6" s="315">
        <f>F6+G6</f>
        <v>0</v>
      </c>
      <c r="I6" s="35">
        <f t="shared" ref="I6:I22" si="0">E6+H6</f>
        <v>0</v>
      </c>
    </row>
    <row r="7" spans="1:9" ht="15.9" customHeight="1" x14ac:dyDescent="0.25">
      <c r="A7" s="186"/>
      <c r="B7" s="21"/>
      <c r="C7" s="188"/>
      <c r="D7" s="21"/>
      <c r="E7" s="21"/>
      <c r="F7" s="21"/>
      <c r="G7" s="21"/>
      <c r="H7" s="315">
        <f>F7+G7</f>
        <v>0</v>
      </c>
      <c r="I7" s="35">
        <f t="shared" si="0"/>
        <v>0</v>
      </c>
    </row>
    <row r="8" spans="1:9" ht="15.9" customHeight="1" x14ac:dyDescent="0.25">
      <c r="A8" s="187"/>
      <c r="B8" s="21"/>
      <c r="C8" s="188"/>
      <c r="D8" s="21"/>
      <c r="E8" s="21"/>
      <c r="F8" s="21"/>
      <c r="G8" s="21"/>
      <c r="H8" s="315">
        <f t="shared" ref="H8:H22" si="1">F8+G8</f>
        <v>0</v>
      </c>
      <c r="I8" s="35">
        <f t="shared" si="0"/>
        <v>0</v>
      </c>
    </row>
    <row r="9" spans="1:9" ht="15.9" customHeight="1" x14ac:dyDescent="0.25">
      <c r="A9" s="186"/>
      <c r="B9" s="21"/>
      <c r="C9" s="188"/>
      <c r="D9" s="21"/>
      <c r="E9" s="21"/>
      <c r="F9" s="21"/>
      <c r="G9" s="21"/>
      <c r="H9" s="315">
        <f t="shared" si="1"/>
        <v>0</v>
      </c>
      <c r="I9" s="35">
        <f t="shared" si="0"/>
        <v>0</v>
      </c>
    </row>
    <row r="10" spans="1:9" ht="15.9" customHeight="1" x14ac:dyDescent="0.25">
      <c r="A10" s="187"/>
      <c r="B10" s="21"/>
      <c r="C10" s="188"/>
      <c r="D10" s="21"/>
      <c r="E10" s="21"/>
      <c r="F10" s="21"/>
      <c r="G10" s="21"/>
      <c r="H10" s="315">
        <f t="shared" si="1"/>
        <v>0</v>
      </c>
      <c r="I10" s="35">
        <f t="shared" si="0"/>
        <v>0</v>
      </c>
    </row>
    <row r="11" spans="1:9" ht="15.9" customHeight="1" x14ac:dyDescent="0.25">
      <c r="A11" s="186"/>
      <c r="B11" s="21"/>
      <c r="C11" s="188"/>
      <c r="D11" s="21"/>
      <c r="E11" s="21"/>
      <c r="F11" s="21"/>
      <c r="G11" s="21"/>
      <c r="H11" s="315">
        <f t="shared" si="1"/>
        <v>0</v>
      </c>
      <c r="I11" s="35">
        <f t="shared" si="0"/>
        <v>0</v>
      </c>
    </row>
    <row r="12" spans="1:9" ht="15.9" customHeight="1" x14ac:dyDescent="0.25">
      <c r="A12" s="186"/>
      <c r="B12" s="21"/>
      <c r="C12" s="188"/>
      <c r="D12" s="21"/>
      <c r="E12" s="21"/>
      <c r="F12" s="21"/>
      <c r="G12" s="21"/>
      <c r="H12" s="315">
        <f t="shared" si="1"/>
        <v>0</v>
      </c>
      <c r="I12" s="35">
        <f t="shared" si="0"/>
        <v>0</v>
      </c>
    </row>
    <row r="13" spans="1:9" ht="15.9" customHeight="1" x14ac:dyDescent="0.25">
      <c r="A13" s="186"/>
      <c r="B13" s="21"/>
      <c r="C13" s="188"/>
      <c r="D13" s="21"/>
      <c r="E13" s="21"/>
      <c r="F13" s="21"/>
      <c r="G13" s="21"/>
      <c r="H13" s="315">
        <f t="shared" si="1"/>
        <v>0</v>
      </c>
      <c r="I13" s="35">
        <f t="shared" si="0"/>
        <v>0</v>
      </c>
    </row>
    <row r="14" spans="1:9" ht="15.9" customHeight="1" x14ac:dyDescent="0.25">
      <c r="A14" s="186"/>
      <c r="B14" s="21"/>
      <c r="C14" s="188"/>
      <c r="D14" s="21"/>
      <c r="E14" s="21"/>
      <c r="F14" s="21"/>
      <c r="G14" s="21"/>
      <c r="H14" s="315">
        <f t="shared" si="1"/>
        <v>0</v>
      </c>
      <c r="I14" s="35">
        <f t="shared" si="0"/>
        <v>0</v>
      </c>
    </row>
    <row r="15" spans="1:9" ht="15.9" customHeight="1" x14ac:dyDescent="0.25">
      <c r="A15" s="186"/>
      <c r="B15" s="21"/>
      <c r="C15" s="188"/>
      <c r="D15" s="21"/>
      <c r="E15" s="21"/>
      <c r="F15" s="21"/>
      <c r="G15" s="21"/>
      <c r="H15" s="315">
        <f t="shared" si="1"/>
        <v>0</v>
      </c>
      <c r="I15" s="35">
        <f t="shared" si="0"/>
        <v>0</v>
      </c>
    </row>
    <row r="16" spans="1:9" ht="15.9" customHeight="1" x14ac:dyDescent="0.25">
      <c r="A16" s="186"/>
      <c r="B16" s="21"/>
      <c r="C16" s="188"/>
      <c r="D16" s="21"/>
      <c r="E16" s="21"/>
      <c r="F16" s="21"/>
      <c r="G16" s="21"/>
      <c r="H16" s="315">
        <f t="shared" si="1"/>
        <v>0</v>
      </c>
      <c r="I16" s="35">
        <f t="shared" si="0"/>
        <v>0</v>
      </c>
    </row>
    <row r="17" spans="1:9" ht="15.9" customHeight="1" x14ac:dyDescent="0.25">
      <c r="A17" s="186"/>
      <c r="B17" s="21"/>
      <c r="C17" s="188"/>
      <c r="D17" s="21"/>
      <c r="E17" s="21"/>
      <c r="F17" s="21"/>
      <c r="G17" s="21"/>
      <c r="H17" s="315">
        <f t="shared" si="1"/>
        <v>0</v>
      </c>
      <c r="I17" s="35">
        <f t="shared" si="0"/>
        <v>0</v>
      </c>
    </row>
    <row r="18" spans="1:9" ht="15.9" customHeight="1" x14ac:dyDescent="0.25">
      <c r="A18" s="186"/>
      <c r="B18" s="21"/>
      <c r="C18" s="188"/>
      <c r="D18" s="21"/>
      <c r="E18" s="21"/>
      <c r="F18" s="21"/>
      <c r="G18" s="21"/>
      <c r="H18" s="315">
        <f t="shared" si="1"/>
        <v>0</v>
      </c>
      <c r="I18" s="35">
        <f t="shared" si="0"/>
        <v>0</v>
      </c>
    </row>
    <row r="19" spans="1:9" ht="15.9" customHeight="1" x14ac:dyDescent="0.25">
      <c r="A19" s="186"/>
      <c r="B19" s="21"/>
      <c r="C19" s="188"/>
      <c r="D19" s="21"/>
      <c r="E19" s="21"/>
      <c r="F19" s="21"/>
      <c r="G19" s="21"/>
      <c r="H19" s="315">
        <f t="shared" si="1"/>
        <v>0</v>
      </c>
      <c r="I19" s="35">
        <f t="shared" si="0"/>
        <v>0</v>
      </c>
    </row>
    <row r="20" spans="1:9" ht="15.9" customHeight="1" x14ac:dyDescent="0.25">
      <c r="A20" s="186"/>
      <c r="B20" s="21"/>
      <c r="C20" s="188"/>
      <c r="D20" s="21"/>
      <c r="E20" s="21"/>
      <c r="F20" s="21"/>
      <c r="G20" s="21"/>
      <c r="H20" s="315">
        <f t="shared" si="1"/>
        <v>0</v>
      </c>
      <c r="I20" s="35">
        <f t="shared" si="0"/>
        <v>0</v>
      </c>
    </row>
    <row r="21" spans="1:9" ht="15.9" customHeight="1" x14ac:dyDescent="0.25">
      <c r="A21" s="186"/>
      <c r="B21" s="21"/>
      <c r="C21" s="188"/>
      <c r="D21" s="21"/>
      <c r="E21" s="21"/>
      <c r="F21" s="21"/>
      <c r="G21" s="21"/>
      <c r="H21" s="315">
        <f t="shared" si="1"/>
        <v>0</v>
      </c>
      <c r="I21" s="35">
        <f t="shared" si="0"/>
        <v>0</v>
      </c>
    </row>
    <row r="22" spans="1:9" ht="15.9" customHeight="1" thickBot="1" x14ac:dyDescent="0.3">
      <c r="A22" s="36"/>
      <c r="B22" s="22"/>
      <c r="C22" s="189"/>
      <c r="D22" s="22"/>
      <c r="E22" s="22"/>
      <c r="F22" s="22"/>
      <c r="G22" s="22"/>
      <c r="H22" s="315">
        <f t="shared" si="1"/>
        <v>0</v>
      </c>
      <c r="I22" s="37">
        <f t="shared" si="0"/>
        <v>0</v>
      </c>
    </row>
    <row r="23" spans="1:9" s="40" customFormat="1" ht="18" customHeight="1" thickBot="1" x14ac:dyDescent="0.3">
      <c r="A23" s="61" t="s">
        <v>43</v>
      </c>
      <c r="B23" s="38">
        <f>SUM(B5:B22)</f>
        <v>0</v>
      </c>
      <c r="C23" s="48"/>
      <c r="D23" s="38">
        <f>SUM(D5:D22)</f>
        <v>0</v>
      </c>
      <c r="E23" s="38">
        <f>SUM(E5:E22)</f>
        <v>0</v>
      </c>
      <c r="F23" s="38"/>
      <c r="G23" s="38"/>
      <c r="H23" s="38">
        <f>SUM(H5:H22)</f>
        <v>0</v>
      </c>
      <c r="I23" s="39">
        <f>SUM(I5:I22)</f>
        <v>0</v>
      </c>
    </row>
  </sheetData>
  <sheetProtection sheet="1" objects="1" scenarios="1"/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view="pageLayout" topLeftCell="A70" zoomScaleNormal="100" zoomScaleSheetLayoutView="100" workbookViewId="0">
      <selection activeCell="G5" sqref="G5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4" width="11.77734375" style="2" customWidth="1"/>
    <col min="5" max="6" width="15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439</v>
      </c>
    </row>
    <row r="2" spans="1:7" s="43" customFormat="1" ht="21" customHeight="1" thickBot="1" x14ac:dyDescent="0.3">
      <c r="A2" s="235" t="s">
        <v>41</v>
      </c>
      <c r="B2" s="368" t="s">
        <v>122</v>
      </c>
      <c r="C2" s="368"/>
      <c r="D2" s="369"/>
      <c r="E2" s="266"/>
      <c r="F2" s="289"/>
      <c r="G2" s="344" t="s">
        <v>36</v>
      </c>
    </row>
    <row r="3" spans="1:7" s="43" customFormat="1" ht="23.4" thickBot="1" x14ac:dyDescent="0.3">
      <c r="A3" s="235" t="s">
        <v>118</v>
      </c>
      <c r="B3" s="370" t="s">
        <v>290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495</v>
      </c>
      <c r="F5" s="329" t="s">
        <v>457</v>
      </c>
      <c r="G5" s="330" t="s">
        <v>504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51864433</v>
      </c>
      <c r="D8" s="208">
        <f>+D9+D10+D11+D12+D13+D14</f>
        <v>0</v>
      </c>
      <c r="E8" s="137">
        <f>+E9+E10+E11+E12+E13+E14</f>
        <v>-349067</v>
      </c>
      <c r="F8" s="137">
        <f>+F9+F10+F11+F12+F13+F14</f>
        <v>-349067</v>
      </c>
      <c r="G8" s="281">
        <f>+G9+G10+G11+G12+G13+G14</f>
        <v>51515366</v>
      </c>
    </row>
    <row r="9" spans="1:7" s="45" customFormat="1" ht="12" customHeight="1" x14ac:dyDescent="0.2">
      <c r="A9" s="167" t="s">
        <v>60</v>
      </c>
      <c r="B9" s="151" t="s">
        <v>145</v>
      </c>
      <c r="C9" s="139">
        <v>9466651</v>
      </c>
      <c r="D9" s="209"/>
      <c r="E9" s="139"/>
      <c r="F9" s="181">
        <f t="shared" ref="F9:F14" si="0">D9+E9</f>
        <v>0</v>
      </c>
      <c r="G9" s="282">
        <f t="shared" ref="G9:G14" si="1">C9+F9</f>
        <v>9466651</v>
      </c>
    </row>
    <row r="10" spans="1:7" s="46" customFormat="1" ht="12" customHeight="1" x14ac:dyDescent="0.2">
      <c r="A10" s="168" t="s">
        <v>61</v>
      </c>
      <c r="B10" s="152" t="s">
        <v>146</v>
      </c>
      <c r="C10" s="138">
        <v>22239634</v>
      </c>
      <c r="D10" s="210"/>
      <c r="E10" s="138">
        <v>-349067</v>
      </c>
      <c r="F10" s="181">
        <f t="shared" si="0"/>
        <v>-349067</v>
      </c>
      <c r="G10" s="282">
        <f t="shared" si="1"/>
        <v>21890567</v>
      </c>
    </row>
    <row r="11" spans="1:7" s="46" customFormat="1" ht="12" customHeight="1" x14ac:dyDescent="0.2">
      <c r="A11" s="168" t="s">
        <v>62</v>
      </c>
      <c r="B11" s="152" t="s">
        <v>147</v>
      </c>
      <c r="C11" s="138">
        <v>18358148</v>
      </c>
      <c r="D11" s="210"/>
      <c r="E11" s="138"/>
      <c r="F11" s="181">
        <f t="shared" si="0"/>
        <v>0</v>
      </c>
      <c r="G11" s="282">
        <f t="shared" si="1"/>
        <v>18358148</v>
      </c>
    </row>
    <row r="12" spans="1:7" s="46" customFormat="1" ht="12" customHeight="1" x14ac:dyDescent="0.2">
      <c r="A12" s="168" t="s">
        <v>63</v>
      </c>
      <c r="B12" s="152" t="s">
        <v>148</v>
      </c>
      <c r="C12" s="138">
        <v>1800000</v>
      </c>
      <c r="D12" s="210"/>
      <c r="E12" s="138"/>
      <c r="F12" s="181">
        <f t="shared" si="0"/>
        <v>0</v>
      </c>
      <c r="G12" s="282">
        <f t="shared" si="1"/>
        <v>1800000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31996917</v>
      </c>
      <c r="D15" s="208">
        <f>+D16+D17+D18+D19+D20</f>
        <v>0</v>
      </c>
      <c r="E15" s="137">
        <f>+E16+E17+E18+E19+E20</f>
        <v>174554244</v>
      </c>
      <c r="F15" s="137">
        <f>+F16+F17+F18+F19+F20</f>
        <v>174554244</v>
      </c>
      <c r="G15" s="281">
        <f>+G16+G17+G18+G19+G20</f>
        <v>206551161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>
        <v>31996917</v>
      </c>
      <c r="D20" s="210"/>
      <c r="E20" s="138">
        <v>174554244</v>
      </c>
      <c r="F20" s="310">
        <f t="shared" si="2"/>
        <v>174554244</v>
      </c>
      <c r="G20" s="283">
        <f t="shared" si="3"/>
        <v>206551161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22393414</v>
      </c>
      <c r="F22" s="137">
        <f>+F23+F24+F25+F26+F27</f>
        <v>22393414</v>
      </c>
      <c r="G22" s="281">
        <f>+G23+G24+G25+G26+G27</f>
        <v>22393414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>
        <v>22393414</v>
      </c>
      <c r="F23" s="181">
        <f t="shared" ref="F23:F28" si="4">D23+E23</f>
        <v>22393414</v>
      </c>
      <c r="G23" s="282">
        <f t="shared" ref="G23:G28" si="5">C23+F23</f>
        <v>22393414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29275342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29275342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>
        <v>20375342</v>
      </c>
      <c r="D32" s="138"/>
      <c r="E32" s="138"/>
      <c r="F32" s="310">
        <f t="shared" si="6"/>
        <v>0</v>
      </c>
      <c r="G32" s="283">
        <f t="shared" si="7"/>
        <v>20375342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>
        <v>5200000</v>
      </c>
      <c r="D34" s="138"/>
      <c r="E34" s="138"/>
      <c r="F34" s="310">
        <f t="shared" si="6"/>
        <v>0</v>
      </c>
      <c r="G34" s="283">
        <f t="shared" si="7"/>
        <v>5200000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>
        <v>3700000</v>
      </c>
      <c r="D36" s="140"/>
      <c r="E36" s="140"/>
      <c r="F36" s="311">
        <f t="shared" si="6"/>
        <v>0</v>
      </c>
      <c r="G36" s="284">
        <f t="shared" si="7"/>
        <v>3700000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7255936</v>
      </c>
      <c r="D37" s="208">
        <f>SUM(D38:D48)</f>
        <v>0</v>
      </c>
      <c r="E37" s="137">
        <f>SUM(E38:E48)</f>
        <v>3042238</v>
      </c>
      <c r="F37" s="137">
        <f>SUM(F38:F48)</f>
        <v>3042238</v>
      </c>
      <c r="G37" s="281">
        <f>SUM(G38:G48)</f>
        <v>10298174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>
        <v>507988</v>
      </c>
      <c r="F38" s="181">
        <f t="shared" ref="F38:F48" si="8">D38+E38</f>
        <v>507988</v>
      </c>
      <c r="G38" s="282">
        <f t="shared" ref="G38:G48" si="9">C38+F38</f>
        <v>507988</v>
      </c>
    </row>
    <row r="39" spans="1:7" s="46" customFormat="1" ht="12" customHeight="1" x14ac:dyDescent="0.2">
      <c r="A39" s="168" t="s">
        <v>54</v>
      </c>
      <c r="B39" s="152" t="s">
        <v>169</v>
      </c>
      <c r="C39" s="138">
        <v>3149607</v>
      </c>
      <c r="D39" s="210"/>
      <c r="E39" s="138">
        <v>2534250</v>
      </c>
      <c r="F39" s="310">
        <f t="shared" si="8"/>
        <v>2534250</v>
      </c>
      <c r="G39" s="283">
        <f t="shared" si="9"/>
        <v>5683857</v>
      </c>
    </row>
    <row r="40" spans="1:7" s="46" customFormat="1" ht="12" customHeight="1" x14ac:dyDescent="0.2">
      <c r="A40" s="168" t="s">
        <v>55</v>
      </c>
      <c r="B40" s="152" t="s">
        <v>170</v>
      </c>
      <c r="C40" s="138">
        <v>2563730</v>
      </c>
      <c r="D40" s="210"/>
      <c r="E40" s="138"/>
      <c r="F40" s="310">
        <f t="shared" si="8"/>
        <v>0</v>
      </c>
      <c r="G40" s="283">
        <f t="shared" si="9"/>
        <v>2563730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>
        <v>1542599</v>
      </c>
      <c r="D43" s="210"/>
      <c r="E43" s="138"/>
      <c r="F43" s="310">
        <f t="shared" si="8"/>
        <v>0</v>
      </c>
      <c r="G43" s="283">
        <f t="shared" si="9"/>
        <v>1542599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174554244</v>
      </c>
      <c r="D55" s="208">
        <f>SUM(D56:D58)</f>
        <v>0</v>
      </c>
      <c r="E55" s="137">
        <f>SUM(E56:E58)</f>
        <v>-174554244</v>
      </c>
      <c r="F55" s="137">
        <f>SUM(F56:F58)</f>
        <v>-174554244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>
        <v>174554244</v>
      </c>
      <c r="D58" s="210"/>
      <c r="E58" s="138">
        <v>-174554244</v>
      </c>
      <c r="F58" s="310">
        <f>D58+E58</f>
        <v>-174554244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181459460</v>
      </c>
      <c r="D60" s="208">
        <f>SUM(D61:D63)</f>
        <v>0</v>
      </c>
      <c r="E60" s="137">
        <f>SUM(E61:E63)</f>
        <v>1104900</v>
      </c>
      <c r="F60" s="137">
        <f>SUM(F61:F63)</f>
        <v>1104900</v>
      </c>
      <c r="G60" s="281">
        <f>SUM(G61:G63)</f>
        <v>182564360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>
        <v>181459460</v>
      </c>
      <c r="D63" s="236"/>
      <c r="E63" s="141">
        <v>1104900</v>
      </c>
      <c r="F63" s="308">
        <f>D63+E63</f>
        <v>1104900</v>
      </c>
      <c r="G63" s="286">
        <f>C63+F63</f>
        <v>182564360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>
        <v>181459460</v>
      </c>
      <c r="D64" s="236"/>
      <c r="E64" s="141"/>
      <c r="F64" s="308">
        <f>D64+E64</f>
        <v>0</v>
      </c>
      <c r="G64" s="286">
        <f>C64+F64</f>
        <v>181459460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476406332</v>
      </c>
      <c r="D65" s="212">
        <f>+D8+D15+D22+D29+D37+D49+D55+D60</f>
        <v>0</v>
      </c>
      <c r="E65" s="143">
        <f>+E8+E15+E22+E29+E37+E49+E55+E60</f>
        <v>26191485</v>
      </c>
      <c r="F65" s="143">
        <f>+F8+F15+F22+F29+F37+F49+F55+F60</f>
        <v>26191485</v>
      </c>
      <c r="G65" s="285">
        <f>+G8+G15+G22+G29+G37+G49+G55+G60</f>
        <v>502597817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18340381</v>
      </c>
      <c r="F66" s="137">
        <f>SUM(F67:F69)</f>
        <v>18340381</v>
      </c>
      <c r="G66" s="281">
        <f>SUM(G67:G69)</f>
        <v>18340381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>
        <v>18340381</v>
      </c>
      <c r="F68" s="308">
        <f>D68+E68</f>
        <v>18340381</v>
      </c>
      <c r="G68" s="286">
        <f>C68+F68</f>
        <v>18340381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22201500</v>
      </c>
      <c r="F78" s="137">
        <f>SUM(F79:F81)</f>
        <v>22201500</v>
      </c>
      <c r="G78" s="281">
        <f>SUM(G79:G81)</f>
        <v>22201500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>
        <v>22201500</v>
      </c>
      <c r="F79" s="308">
        <f>D79+E79</f>
        <v>22201500</v>
      </c>
      <c r="G79" s="286">
        <f>C79+F79</f>
        <v>22201500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40541881</v>
      </c>
      <c r="F89" s="143">
        <f>+F66+F70+F75+F78+F82+F88+F87</f>
        <v>40541881</v>
      </c>
      <c r="G89" s="285">
        <f>+G66+G70+G75+G78+G82+G88+G87</f>
        <v>40541881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476406332</v>
      </c>
      <c r="D90" s="143">
        <f>+D65+D89</f>
        <v>0</v>
      </c>
      <c r="E90" s="143">
        <f>+E65+E89</f>
        <v>66733366</v>
      </c>
      <c r="F90" s="143">
        <f>+F65+F89</f>
        <v>66733366</v>
      </c>
      <c r="G90" s="285">
        <f>+G65+G89</f>
        <v>543139698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129694588</v>
      </c>
      <c r="D93" s="290">
        <f>+D94+D95+D96+D97+D98+D111</f>
        <v>0</v>
      </c>
      <c r="E93" s="136">
        <f>+E94+E95+E96+E97+E98+E111</f>
        <v>17442381</v>
      </c>
      <c r="F93" s="136">
        <f>+F94+F95+F96+F97+F98+F111</f>
        <v>17442381</v>
      </c>
      <c r="G93" s="294">
        <f>+G94+G95+G96+G97+G98+G111</f>
        <v>147136969</v>
      </c>
    </row>
    <row r="94" spans="1:7" ht="12" customHeight="1" x14ac:dyDescent="0.25">
      <c r="A94" s="175" t="s">
        <v>60</v>
      </c>
      <c r="B94" s="8" t="s">
        <v>34</v>
      </c>
      <c r="C94" s="200">
        <v>58535403</v>
      </c>
      <c r="D94" s="291"/>
      <c r="E94" s="200">
        <v>1742228</v>
      </c>
      <c r="F94" s="309">
        <f t="shared" ref="F94:F113" si="12">D94+E94</f>
        <v>1742228</v>
      </c>
      <c r="G94" s="295">
        <f t="shared" ref="G94:G113" si="13">C94+F94</f>
        <v>60277631</v>
      </c>
    </row>
    <row r="95" spans="1:7" ht="12" customHeight="1" x14ac:dyDescent="0.25">
      <c r="A95" s="168" t="s">
        <v>61</v>
      </c>
      <c r="B95" s="6" t="s">
        <v>105</v>
      </c>
      <c r="C95" s="138">
        <v>7321398</v>
      </c>
      <c r="D95" s="292"/>
      <c r="E95" s="138">
        <v>2315275</v>
      </c>
      <c r="F95" s="310">
        <f t="shared" si="12"/>
        <v>2315275</v>
      </c>
      <c r="G95" s="283">
        <f t="shared" si="13"/>
        <v>9636673</v>
      </c>
    </row>
    <row r="96" spans="1:7" ht="12" customHeight="1" x14ac:dyDescent="0.25">
      <c r="A96" s="168" t="s">
        <v>62</v>
      </c>
      <c r="B96" s="6" t="s">
        <v>79</v>
      </c>
      <c r="C96" s="140">
        <v>42955787</v>
      </c>
      <c r="D96" s="292"/>
      <c r="E96" s="140">
        <v>15587753</v>
      </c>
      <c r="F96" s="311">
        <f t="shared" si="12"/>
        <v>15587753</v>
      </c>
      <c r="G96" s="284">
        <f t="shared" si="13"/>
        <v>58543540</v>
      </c>
    </row>
    <row r="97" spans="1:7" ht="12" customHeight="1" x14ac:dyDescent="0.25">
      <c r="A97" s="168" t="s">
        <v>63</v>
      </c>
      <c r="B97" s="9" t="s">
        <v>106</v>
      </c>
      <c r="C97" s="140">
        <v>7582000</v>
      </c>
      <c r="D97" s="271"/>
      <c r="E97" s="140">
        <v>-1330000</v>
      </c>
      <c r="F97" s="311">
        <f t="shared" si="12"/>
        <v>-1330000</v>
      </c>
      <c r="G97" s="284">
        <f t="shared" si="13"/>
        <v>6252000</v>
      </c>
    </row>
    <row r="98" spans="1:7" ht="12" customHeight="1" x14ac:dyDescent="0.25">
      <c r="A98" s="168" t="s">
        <v>71</v>
      </c>
      <c r="B98" s="17" t="s">
        <v>107</v>
      </c>
      <c r="C98" s="140">
        <v>13300000</v>
      </c>
      <c r="D98" s="271"/>
      <c r="E98" s="140">
        <v>-872875</v>
      </c>
      <c r="F98" s="311">
        <f t="shared" si="12"/>
        <v>-872875</v>
      </c>
      <c r="G98" s="284">
        <f t="shared" si="13"/>
        <v>12427125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191395145</v>
      </c>
      <c r="D114" s="267">
        <f>+D115+D117+D119</f>
        <v>0</v>
      </c>
      <c r="E114" s="137">
        <f>+E115+E117+E119</f>
        <v>5311627</v>
      </c>
      <c r="F114" s="137">
        <f>+F115+F117+F119</f>
        <v>5311627</v>
      </c>
      <c r="G114" s="281">
        <f>+G115+G117+G119</f>
        <v>196706772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>
        <v>152621519</v>
      </c>
      <c r="F115" s="181">
        <f t="shared" ref="F115:F127" si="14">D115+E115</f>
        <v>152621519</v>
      </c>
      <c r="G115" s="282">
        <f t="shared" ref="G115:G127" si="15">C115+F115</f>
        <v>152621519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>
        <v>152621519</v>
      </c>
      <c r="F116" s="181">
        <f t="shared" si="14"/>
        <v>152621519</v>
      </c>
      <c r="G116" s="282">
        <f t="shared" si="15"/>
        <v>152621519</v>
      </c>
    </row>
    <row r="117" spans="1:7" ht="12" customHeight="1" x14ac:dyDescent="0.25">
      <c r="A117" s="167" t="s">
        <v>68</v>
      </c>
      <c r="B117" s="10" t="s">
        <v>109</v>
      </c>
      <c r="C117" s="138">
        <v>191395145</v>
      </c>
      <c r="D117" s="270"/>
      <c r="E117" s="138">
        <v>-147309892</v>
      </c>
      <c r="F117" s="310">
        <f t="shared" si="14"/>
        <v>-147309892</v>
      </c>
      <c r="G117" s="283">
        <f t="shared" si="15"/>
        <v>44085253</v>
      </c>
    </row>
    <row r="118" spans="1:7" ht="12" customHeight="1" x14ac:dyDescent="0.25">
      <c r="A118" s="167" t="s">
        <v>69</v>
      </c>
      <c r="B118" s="10" t="s">
        <v>256</v>
      </c>
      <c r="C118" s="138">
        <v>191395145</v>
      </c>
      <c r="D118" s="270"/>
      <c r="E118" s="138">
        <v>-147309892</v>
      </c>
      <c r="F118" s="310">
        <f t="shared" si="14"/>
        <v>-147309892</v>
      </c>
      <c r="G118" s="283">
        <f t="shared" si="15"/>
        <v>44085253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321089733</v>
      </c>
      <c r="D128" s="267">
        <f>+D93+D114</f>
        <v>0</v>
      </c>
      <c r="E128" s="137">
        <f>+E93+E114</f>
        <v>22754008</v>
      </c>
      <c r="F128" s="137">
        <f>+F93+F114</f>
        <v>22754008</v>
      </c>
      <c r="G128" s="281">
        <f>+G93+G114</f>
        <v>343843741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20128721</v>
      </c>
      <c r="F129" s="137">
        <f>+F130+F131+F132</f>
        <v>20128721</v>
      </c>
      <c r="G129" s="281">
        <f>+G130+G131+G132</f>
        <v>20128721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>
        <v>18463353</v>
      </c>
      <c r="F131" s="310">
        <f>D131+E131</f>
        <v>18463353</v>
      </c>
      <c r="G131" s="283">
        <f>C131+F131</f>
        <v>18463353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>
        <v>1665368</v>
      </c>
      <c r="F132" s="310">
        <f>D132+E132</f>
        <v>1665368</v>
      </c>
      <c r="G132" s="283">
        <f>C132+F132</f>
        <v>1665368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155316599</v>
      </c>
      <c r="D140" s="269">
        <f>+D141+D142+D144+D145+D143</f>
        <v>0</v>
      </c>
      <c r="E140" s="143">
        <f>+E141+E142+E144+E145+E143</f>
        <v>23850637</v>
      </c>
      <c r="F140" s="143">
        <f>+F141+F142+F144+F145+F143</f>
        <v>23850637</v>
      </c>
      <c r="G140" s="285">
        <f>+G141+G142+G144+G145+G143</f>
        <v>179167236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>
        <v>24157836</v>
      </c>
      <c r="F142" s="310">
        <f>D142+E142</f>
        <v>24157836</v>
      </c>
      <c r="G142" s="283">
        <f>C142+F142</f>
        <v>24157836</v>
      </c>
    </row>
    <row r="143" spans="1:13" ht="12" customHeight="1" x14ac:dyDescent="0.25">
      <c r="A143" s="167" t="s">
        <v>179</v>
      </c>
      <c r="B143" s="7" t="s">
        <v>380</v>
      </c>
      <c r="C143" s="138">
        <v>155316599</v>
      </c>
      <c r="D143" s="270"/>
      <c r="E143" s="138">
        <v>-307199</v>
      </c>
      <c r="F143" s="310">
        <f>D143+E143</f>
        <v>-307199</v>
      </c>
      <c r="G143" s="283">
        <f>C143+F143</f>
        <v>155009400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155316599</v>
      </c>
      <c r="D154" s="275">
        <f>+D129+D133+D140+D146+D152+D153</f>
        <v>0</v>
      </c>
      <c r="E154" s="205">
        <f>E129+E133+E140+E146+E153</f>
        <v>43979358</v>
      </c>
      <c r="F154" s="205">
        <f>F129+F133+F140+F152</f>
        <v>43979358</v>
      </c>
      <c r="G154" s="298">
        <f>+G129+G133+G140+G146+G152+G153</f>
        <v>199295957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476406332</v>
      </c>
      <c r="D155" s="275">
        <f>+D128+D154</f>
        <v>0</v>
      </c>
      <c r="E155" s="205">
        <f>+E128+E154</f>
        <v>66733366</v>
      </c>
      <c r="F155" s="205">
        <f>+F128+F154</f>
        <v>66733366</v>
      </c>
      <c r="G155" s="298">
        <f>+G128+G154</f>
        <v>543139698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formatCells="0"/>
  <mergeCells count="4">
    <mergeCell ref="A7:G7"/>
    <mergeCell ref="B2:D2"/>
    <mergeCell ref="B3:D3"/>
    <mergeCell ref="A92:G9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2" orientation="portrait" r:id="rId1"/>
  <headerFooter alignWithMargins="0"/>
  <rowBreaks count="2" manualBreakCount="2">
    <brk id="69" max="16383" man="1"/>
    <brk id="9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BreakPreview" zoomScaleNormal="100" zoomScaleSheetLayoutView="100" workbookViewId="0">
      <selection activeCell="G5" sqref="G5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4" width="11.77734375" style="2" customWidth="1"/>
    <col min="5" max="5" width="14.6640625" style="2" customWidth="1"/>
    <col min="6" max="6" width="17.4414062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468</v>
      </c>
    </row>
    <row r="2" spans="1:7" s="43" customFormat="1" ht="21" customHeight="1" thickBot="1" x14ac:dyDescent="0.3">
      <c r="A2" s="235" t="s">
        <v>41</v>
      </c>
      <c r="B2" s="368" t="s">
        <v>122</v>
      </c>
      <c r="C2" s="368"/>
      <c r="D2" s="369"/>
      <c r="E2" s="266"/>
      <c r="F2" s="289"/>
      <c r="G2" s="344" t="s">
        <v>36</v>
      </c>
    </row>
    <row r="3" spans="1:7" s="43" customFormat="1" ht="23.4" thickBot="1" x14ac:dyDescent="0.3">
      <c r="A3" s="235" t="s">
        <v>118</v>
      </c>
      <c r="B3" s="370" t="s">
        <v>291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495</v>
      </c>
      <c r="F5" s="329" t="s">
        <v>457</v>
      </c>
      <c r="G5" s="330" t="s">
        <v>504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51864433</v>
      </c>
      <c r="D8" s="208">
        <f>+D9+D10+D11+D12+D13+D14</f>
        <v>0</v>
      </c>
      <c r="E8" s="137">
        <f>+E9+E10+E11+E12+E13+E14</f>
        <v>-349067</v>
      </c>
      <c r="F8" s="137">
        <f>+F9+F10+F11+F12+F13+F14</f>
        <v>-349067</v>
      </c>
      <c r="G8" s="281">
        <f>+G9+G10+G11+G12+G13+G14</f>
        <v>51515366</v>
      </c>
    </row>
    <row r="9" spans="1:7" s="45" customFormat="1" ht="12" customHeight="1" x14ac:dyDescent="0.2">
      <c r="A9" s="167" t="s">
        <v>60</v>
      </c>
      <c r="B9" s="151" t="s">
        <v>145</v>
      </c>
      <c r="C9" s="139">
        <v>9466651</v>
      </c>
      <c r="D9" s="209"/>
      <c r="E9" s="139"/>
      <c r="F9" s="181">
        <f t="shared" ref="F9:F14" si="0">D9+E9</f>
        <v>0</v>
      </c>
      <c r="G9" s="282">
        <f t="shared" ref="G9:G14" si="1">C9+F9</f>
        <v>9466651</v>
      </c>
    </row>
    <row r="10" spans="1:7" s="46" customFormat="1" ht="12" customHeight="1" x14ac:dyDescent="0.2">
      <c r="A10" s="168" t="s">
        <v>61</v>
      </c>
      <c r="B10" s="152" t="s">
        <v>146</v>
      </c>
      <c r="C10" s="138">
        <v>22239634</v>
      </c>
      <c r="D10" s="210"/>
      <c r="E10" s="138">
        <v>-349067</v>
      </c>
      <c r="F10" s="181">
        <f t="shared" si="0"/>
        <v>-349067</v>
      </c>
      <c r="G10" s="282">
        <f t="shared" si="1"/>
        <v>21890567</v>
      </c>
    </row>
    <row r="11" spans="1:7" s="46" customFormat="1" ht="12" customHeight="1" x14ac:dyDescent="0.2">
      <c r="A11" s="168" t="s">
        <v>62</v>
      </c>
      <c r="B11" s="152" t="s">
        <v>147</v>
      </c>
      <c r="C11" s="138">
        <v>18358148</v>
      </c>
      <c r="D11" s="210"/>
      <c r="E11" s="138"/>
      <c r="F11" s="181">
        <f t="shared" si="0"/>
        <v>0</v>
      </c>
      <c r="G11" s="282">
        <f t="shared" si="1"/>
        <v>18358148</v>
      </c>
    </row>
    <row r="12" spans="1:7" s="46" customFormat="1" ht="12" customHeight="1" x14ac:dyDescent="0.2">
      <c r="A12" s="168" t="s">
        <v>63</v>
      </c>
      <c r="B12" s="152" t="s">
        <v>148</v>
      </c>
      <c r="C12" s="138">
        <v>1800000</v>
      </c>
      <c r="D12" s="210"/>
      <c r="E12" s="138"/>
      <c r="F12" s="181">
        <f t="shared" si="0"/>
        <v>0</v>
      </c>
      <c r="G12" s="282">
        <f t="shared" si="1"/>
        <v>1800000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31996917</v>
      </c>
      <c r="D15" s="208">
        <f>+D16+D17+D18+D19+D20</f>
        <v>0</v>
      </c>
      <c r="E15" s="137">
        <f>+E16+E17+E18+E19+E20</f>
        <v>174554244</v>
      </c>
      <c r="F15" s="137">
        <f>+F16+F17+F18+F19+F20</f>
        <v>174554244</v>
      </c>
      <c r="G15" s="281">
        <f>+G16+G17+G18+G19+G20</f>
        <v>206551161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>
        <v>31996917</v>
      </c>
      <c r="D20" s="210"/>
      <c r="E20" s="138">
        <v>174554244</v>
      </c>
      <c r="F20" s="310">
        <f t="shared" si="2"/>
        <v>174554244</v>
      </c>
      <c r="G20" s="283">
        <f t="shared" si="3"/>
        <v>206551161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22393414</v>
      </c>
      <c r="F22" s="137">
        <f>+F23+F24+F25+F26+F27</f>
        <v>22393414</v>
      </c>
      <c r="G22" s="281">
        <f>+G23+G24+G25+G26+G27</f>
        <v>22393414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>
        <v>22393414</v>
      </c>
      <c r="F23" s="181">
        <f t="shared" ref="F23:F28" si="4">D23+E23</f>
        <v>22393414</v>
      </c>
      <c r="G23" s="282">
        <f t="shared" ref="G23:G28" si="5">C23+F23</f>
        <v>22393414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7255936</v>
      </c>
      <c r="D37" s="208">
        <f>SUM(D38:D48)</f>
        <v>0</v>
      </c>
      <c r="E37" s="137">
        <f>SUM(E38:E48)</f>
        <v>3042238</v>
      </c>
      <c r="F37" s="137">
        <f>SUM(F38:F48)</f>
        <v>3042238</v>
      </c>
      <c r="G37" s="281">
        <f>SUM(G38:G48)</f>
        <v>10298174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>
        <v>507988</v>
      </c>
      <c r="F38" s="181">
        <f t="shared" ref="F38:F48" si="8">D38+E38</f>
        <v>507988</v>
      </c>
      <c r="G38" s="282">
        <f t="shared" ref="G38:G48" si="9">C38+F38</f>
        <v>507988</v>
      </c>
    </row>
    <row r="39" spans="1:7" s="46" customFormat="1" ht="12" customHeight="1" x14ac:dyDescent="0.2">
      <c r="A39" s="168" t="s">
        <v>54</v>
      </c>
      <c r="B39" s="152" t="s">
        <v>169</v>
      </c>
      <c r="C39" s="138">
        <v>3149607</v>
      </c>
      <c r="D39" s="210"/>
      <c r="E39" s="138">
        <v>2534250</v>
      </c>
      <c r="F39" s="310">
        <f t="shared" si="8"/>
        <v>2534250</v>
      </c>
      <c r="G39" s="283">
        <f t="shared" si="9"/>
        <v>5683857</v>
      </c>
    </row>
    <row r="40" spans="1:7" s="46" customFormat="1" ht="12" customHeight="1" x14ac:dyDescent="0.2">
      <c r="A40" s="168" t="s">
        <v>55</v>
      </c>
      <c r="B40" s="152" t="s">
        <v>170</v>
      </c>
      <c r="C40" s="138">
        <v>2563730</v>
      </c>
      <c r="D40" s="210"/>
      <c r="E40" s="138"/>
      <c r="F40" s="310">
        <f t="shared" si="8"/>
        <v>0</v>
      </c>
      <c r="G40" s="283">
        <f t="shared" si="9"/>
        <v>2563730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>
        <v>1542599</v>
      </c>
      <c r="D43" s="210"/>
      <c r="E43" s="138"/>
      <c r="F43" s="310">
        <f t="shared" si="8"/>
        <v>0</v>
      </c>
      <c r="G43" s="283">
        <f t="shared" si="9"/>
        <v>1542599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>
        <v>174554244</v>
      </c>
      <c r="D59" s="211"/>
      <c r="E59" s="140">
        <v>-174554244</v>
      </c>
      <c r="F59" s="311">
        <f>D59+E59</f>
        <v>-174554244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1104900</v>
      </c>
      <c r="F60" s="137">
        <f>SUM(F61:F63)</f>
        <v>1104900</v>
      </c>
      <c r="G60" s="281">
        <f>SUM(G61:G63)</f>
        <v>1104900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>
        <v>1104900</v>
      </c>
      <c r="F63" s="308">
        <f>D63+E63</f>
        <v>1104900</v>
      </c>
      <c r="G63" s="286">
        <f>C63+F63</f>
        <v>1104900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91117286</v>
      </c>
      <c r="D65" s="212">
        <f>+D8+D15+D22+D29+D37+D49+D55+D60</f>
        <v>0</v>
      </c>
      <c r="E65" s="143">
        <f>+E8+E15+E22+E29+E37+E49+E55+E60</f>
        <v>200745729</v>
      </c>
      <c r="F65" s="143">
        <f>+F8+F15+F22+F29+F37+F49+F55+F60</f>
        <v>200745729</v>
      </c>
      <c r="G65" s="285">
        <f>+G8+G15+G22+G29+G37+G49+G55+G60</f>
        <v>291863015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18340381</v>
      </c>
      <c r="F66" s="137">
        <f>SUM(F67:F69)</f>
        <v>18340381</v>
      </c>
      <c r="G66" s="281">
        <f>SUM(G67:G69)</f>
        <v>18340381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>
        <v>18340381</v>
      </c>
      <c r="F68" s="308">
        <f>D68+E68</f>
        <v>18340381</v>
      </c>
      <c r="G68" s="286">
        <f>C68+F68</f>
        <v>18340381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22201500</v>
      </c>
      <c r="F78" s="137">
        <f>SUM(F79:F81)</f>
        <v>22201500</v>
      </c>
      <c r="G78" s="281">
        <f>SUM(G79:G81)</f>
        <v>22201500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>
        <v>22201500</v>
      </c>
      <c r="F79" s="308">
        <f>D79+E79</f>
        <v>22201500</v>
      </c>
      <c r="G79" s="286">
        <f>C79+F79</f>
        <v>22201500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40541881</v>
      </c>
      <c r="F89" s="143">
        <f>+F66+F70+F75+F78+F82+F88+F87</f>
        <v>40541881</v>
      </c>
      <c r="G89" s="285">
        <f>+G66+G70+G75+G78+G82+G88+G87</f>
        <v>40541881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91117286</v>
      </c>
      <c r="D90" s="143">
        <f>+D65+D89</f>
        <v>0</v>
      </c>
      <c r="E90" s="143">
        <f>+E65+E89</f>
        <v>241287610</v>
      </c>
      <c r="F90" s="143">
        <f>+F65+F89</f>
        <v>241287610</v>
      </c>
      <c r="G90" s="285">
        <f>+G65+G89</f>
        <v>332404896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110354931</v>
      </c>
      <c r="D93" s="290">
        <f>+D94+D95+D96+D97+D98+D111</f>
        <v>0</v>
      </c>
      <c r="E93" s="136">
        <f>+E94+E95+E96+E97+E98+E111</f>
        <v>17442381</v>
      </c>
      <c r="F93" s="136">
        <f>+F94+F95+F96+F97+F98+F111</f>
        <v>17442381</v>
      </c>
      <c r="G93" s="294">
        <f>+G94+G95+G96+G97+G98+G111</f>
        <v>127797312</v>
      </c>
    </row>
    <row r="94" spans="1:7" ht="12" customHeight="1" x14ac:dyDescent="0.25">
      <c r="A94" s="175" t="s">
        <v>60</v>
      </c>
      <c r="B94" s="8" t="s">
        <v>34</v>
      </c>
      <c r="C94" s="200">
        <v>52158202</v>
      </c>
      <c r="D94" s="291"/>
      <c r="E94" s="200">
        <v>1742228</v>
      </c>
      <c r="F94" s="309">
        <f t="shared" ref="F94:F113" si="12">D94+E94</f>
        <v>1742228</v>
      </c>
      <c r="G94" s="295">
        <f t="shared" ref="G94:G113" si="13">C94+F94</f>
        <v>53900430</v>
      </c>
    </row>
    <row r="95" spans="1:7" ht="12" customHeight="1" x14ac:dyDescent="0.25">
      <c r="A95" s="168" t="s">
        <v>61</v>
      </c>
      <c r="B95" s="6" t="s">
        <v>105</v>
      </c>
      <c r="C95" s="138">
        <v>6834225</v>
      </c>
      <c r="D95" s="292"/>
      <c r="E95" s="138">
        <v>2315275</v>
      </c>
      <c r="F95" s="310">
        <f t="shared" si="12"/>
        <v>2315275</v>
      </c>
      <c r="G95" s="283">
        <f t="shared" si="13"/>
        <v>9149500</v>
      </c>
    </row>
    <row r="96" spans="1:7" ht="12" customHeight="1" x14ac:dyDescent="0.25">
      <c r="A96" s="168" t="s">
        <v>62</v>
      </c>
      <c r="B96" s="6" t="s">
        <v>79</v>
      </c>
      <c r="C96" s="140">
        <v>34480504</v>
      </c>
      <c r="D96" s="292"/>
      <c r="E96" s="140">
        <v>15587753</v>
      </c>
      <c r="F96" s="311">
        <f t="shared" si="12"/>
        <v>15587753</v>
      </c>
      <c r="G96" s="284">
        <f t="shared" si="13"/>
        <v>50068257</v>
      </c>
    </row>
    <row r="97" spans="1:7" ht="12" customHeight="1" x14ac:dyDescent="0.25">
      <c r="A97" s="168" t="s">
        <v>63</v>
      </c>
      <c r="B97" s="9" t="s">
        <v>106</v>
      </c>
      <c r="C97" s="140">
        <v>7582000</v>
      </c>
      <c r="D97" s="271"/>
      <c r="E97" s="140">
        <v>-1330000</v>
      </c>
      <c r="F97" s="311">
        <f t="shared" si="12"/>
        <v>-1330000</v>
      </c>
      <c r="G97" s="284">
        <f t="shared" si="13"/>
        <v>6252000</v>
      </c>
    </row>
    <row r="98" spans="1:7" ht="12" customHeight="1" x14ac:dyDescent="0.25">
      <c r="A98" s="168" t="s">
        <v>71</v>
      </c>
      <c r="B98" s="17" t="s">
        <v>107</v>
      </c>
      <c r="C98" s="140">
        <v>9300000</v>
      </c>
      <c r="D98" s="271"/>
      <c r="E98" s="140">
        <v>-872875</v>
      </c>
      <c r="F98" s="311">
        <f t="shared" si="12"/>
        <v>-872875</v>
      </c>
      <c r="G98" s="284">
        <f t="shared" si="13"/>
        <v>8427125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5311627</v>
      </c>
      <c r="F114" s="137">
        <f>+F115+F117+F119</f>
        <v>5311627</v>
      </c>
      <c r="G114" s="281">
        <f>+G115+G117+G119</f>
        <v>5311627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>
        <v>5311627</v>
      </c>
      <c r="F115" s="181">
        <f t="shared" ref="F115:F127" si="14">D115+E115</f>
        <v>5311627</v>
      </c>
      <c r="G115" s="282">
        <f t="shared" ref="G115:G127" si="15">C115+F115</f>
        <v>5311627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>
        <v>5311627</v>
      </c>
      <c r="F116" s="181">
        <f t="shared" si="14"/>
        <v>5311627</v>
      </c>
      <c r="G116" s="282">
        <f t="shared" si="15"/>
        <v>5311627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110354931</v>
      </c>
      <c r="D128" s="267">
        <f>+D93+D114</f>
        <v>0</v>
      </c>
      <c r="E128" s="137">
        <f>+E93+E114</f>
        <v>22754008</v>
      </c>
      <c r="F128" s="137">
        <f>+F93+F114</f>
        <v>22754008</v>
      </c>
      <c r="G128" s="281">
        <f>+G93+G114</f>
        <v>133108939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20128721</v>
      </c>
      <c r="F129" s="137">
        <f>F130+F131+F132</f>
        <v>20128721</v>
      </c>
      <c r="G129" s="281">
        <f>+G130+G131+G132</f>
        <v>20128721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>
        <v>18463353</v>
      </c>
      <c r="F131" s="310">
        <f>D131+E131</f>
        <v>18463353</v>
      </c>
      <c r="G131" s="283">
        <f>C131+F131</f>
        <v>18463353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>
        <v>1665368</v>
      </c>
      <c r="F132" s="310">
        <f>D132+E132</f>
        <v>1665368</v>
      </c>
      <c r="G132" s="283">
        <f>C132+F132</f>
        <v>1665368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155316599</v>
      </c>
      <c r="D140" s="269">
        <f>+D141+D142+D144+D145+D143</f>
        <v>0</v>
      </c>
      <c r="E140" s="143">
        <f>+E141+E142+E144+E145+E143</f>
        <v>23850637</v>
      </c>
      <c r="F140" s="143">
        <f>+F141+F142+F144+F145+F143</f>
        <v>23850637</v>
      </c>
      <c r="G140" s="285">
        <f>+G141+G142+G144+G145+G143</f>
        <v>179167236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>
        <v>24157836</v>
      </c>
      <c r="F142" s="310">
        <f>D142+E142</f>
        <v>24157836</v>
      </c>
      <c r="G142" s="283">
        <f>C142+F142</f>
        <v>24157836</v>
      </c>
    </row>
    <row r="143" spans="1:13" ht="12" customHeight="1" x14ac:dyDescent="0.25">
      <c r="A143" s="167" t="s">
        <v>179</v>
      </c>
      <c r="B143" s="7" t="s">
        <v>380</v>
      </c>
      <c r="C143" s="138">
        <v>155316599</v>
      </c>
      <c r="D143" s="270"/>
      <c r="E143" s="138">
        <v>-307199</v>
      </c>
      <c r="F143" s="310">
        <f>D143+E143</f>
        <v>-307199</v>
      </c>
      <c r="G143" s="283">
        <f>C143+F143</f>
        <v>155009400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155316599</v>
      </c>
      <c r="D154" s="275">
        <f>+D129+D133+D140+D146+D152+D153</f>
        <v>0</v>
      </c>
      <c r="E154" s="205">
        <f>E129+E133+E140+E146+E152</f>
        <v>43979358</v>
      </c>
      <c r="F154" s="205">
        <f>F129+F133+F140+F147</f>
        <v>43979358</v>
      </c>
      <c r="G154" s="298">
        <f>+G129+G133+G140+G146+G152+G153</f>
        <v>199295957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265671530</v>
      </c>
      <c r="D155" s="275">
        <f>+D128+D154</f>
        <v>0</v>
      </c>
      <c r="E155" s="205">
        <f>+E128+E154</f>
        <v>66733366</v>
      </c>
      <c r="F155" s="205">
        <f>+F128+F154</f>
        <v>66733366</v>
      </c>
      <c r="G155" s="298">
        <f>+G128+G154</f>
        <v>332404896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9" max="16383" man="1"/>
    <brk id="9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G5" sqref="G5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469</v>
      </c>
    </row>
    <row r="2" spans="1:7" s="43" customFormat="1" ht="21" customHeight="1" thickBot="1" x14ac:dyDescent="0.3">
      <c r="A2" s="235" t="s">
        <v>41</v>
      </c>
      <c r="B2" s="368" t="s">
        <v>122</v>
      </c>
      <c r="C2" s="368"/>
      <c r="D2" s="369"/>
      <c r="E2" s="266"/>
      <c r="F2" s="289"/>
      <c r="G2" s="344" t="s">
        <v>36</v>
      </c>
    </row>
    <row r="3" spans="1:7" s="43" customFormat="1" ht="23.4" thickBot="1" x14ac:dyDescent="0.3">
      <c r="A3" s="235" t="s">
        <v>118</v>
      </c>
      <c r="B3" s="370" t="s">
        <v>292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495</v>
      </c>
      <c r="F5" s="329" t="s">
        <v>457</v>
      </c>
      <c r="G5" s="330" t="s">
        <v>504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29275342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29275342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>
        <v>20375342</v>
      </c>
      <c r="D32" s="138"/>
      <c r="E32" s="138"/>
      <c r="F32" s="310">
        <f t="shared" si="6"/>
        <v>0</v>
      </c>
      <c r="G32" s="283">
        <f t="shared" si="7"/>
        <v>20375342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>
        <v>5200000</v>
      </c>
      <c r="D34" s="138"/>
      <c r="E34" s="138"/>
      <c r="F34" s="310">
        <f t="shared" si="6"/>
        <v>0</v>
      </c>
      <c r="G34" s="283">
        <f t="shared" si="7"/>
        <v>5200000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>
        <v>3700000</v>
      </c>
      <c r="D36" s="140"/>
      <c r="E36" s="140"/>
      <c r="F36" s="311">
        <f t="shared" si="6"/>
        <v>0</v>
      </c>
      <c r="G36" s="284">
        <f t="shared" si="7"/>
        <v>3700000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181459460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181459460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>
        <v>181459460</v>
      </c>
      <c r="D63" s="236"/>
      <c r="E63" s="141"/>
      <c r="F63" s="308">
        <f>D63+E63</f>
        <v>0</v>
      </c>
      <c r="G63" s="286">
        <f>C63+F63</f>
        <v>181459460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>
        <v>181459460</v>
      </c>
      <c r="D64" s="236"/>
      <c r="E64" s="141"/>
      <c r="F64" s="308">
        <f>D64+E64</f>
        <v>0</v>
      </c>
      <c r="G64" s="286">
        <f>C64+F64</f>
        <v>181459460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210734802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210734802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210734802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210734802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19339657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19339657</v>
      </c>
    </row>
    <row r="94" spans="1:7" ht="12" customHeight="1" x14ac:dyDescent="0.25">
      <c r="A94" s="175" t="s">
        <v>60</v>
      </c>
      <c r="B94" s="8" t="s">
        <v>34</v>
      </c>
      <c r="C94" s="200">
        <v>6377201</v>
      </c>
      <c r="D94" s="291"/>
      <c r="E94" s="200"/>
      <c r="F94" s="309">
        <f t="shared" ref="F94:F113" si="12">D94+E94</f>
        <v>0</v>
      </c>
      <c r="G94" s="295">
        <f t="shared" ref="G94:G113" si="13">C94+F94</f>
        <v>6377201</v>
      </c>
    </row>
    <row r="95" spans="1:7" ht="12" customHeight="1" x14ac:dyDescent="0.25">
      <c r="A95" s="168" t="s">
        <v>61</v>
      </c>
      <c r="B95" s="6" t="s">
        <v>105</v>
      </c>
      <c r="C95" s="138">
        <v>487173</v>
      </c>
      <c r="D95" s="292"/>
      <c r="E95" s="138"/>
      <c r="F95" s="310">
        <f t="shared" si="12"/>
        <v>0</v>
      </c>
      <c r="G95" s="283">
        <f t="shared" si="13"/>
        <v>487173</v>
      </c>
    </row>
    <row r="96" spans="1:7" ht="12" customHeight="1" x14ac:dyDescent="0.25">
      <c r="A96" s="168" t="s">
        <v>62</v>
      </c>
      <c r="B96" s="6" t="s">
        <v>79</v>
      </c>
      <c r="C96" s="140">
        <v>8475283</v>
      </c>
      <c r="D96" s="292"/>
      <c r="E96" s="140"/>
      <c r="F96" s="311">
        <f t="shared" si="12"/>
        <v>0</v>
      </c>
      <c r="G96" s="284">
        <f t="shared" si="13"/>
        <v>8475283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>
        <v>4000000</v>
      </c>
      <c r="D98" s="271"/>
      <c r="E98" s="140"/>
      <c r="F98" s="311">
        <f t="shared" si="12"/>
        <v>0</v>
      </c>
      <c r="G98" s="284">
        <f t="shared" si="13"/>
        <v>4000000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191395145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191395145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>
        <v>191395145</v>
      </c>
      <c r="D117" s="270"/>
      <c r="E117" s="138"/>
      <c r="F117" s="310">
        <f t="shared" si="14"/>
        <v>0</v>
      </c>
      <c r="G117" s="283">
        <f t="shared" si="15"/>
        <v>191395145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210734802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210734802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210734802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210734802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24" sqref="L24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470</v>
      </c>
    </row>
    <row r="2" spans="1:7" s="43" customFormat="1" ht="21" customHeight="1" thickBot="1" x14ac:dyDescent="0.3">
      <c r="A2" s="235" t="s">
        <v>41</v>
      </c>
      <c r="B2" s="368" t="s">
        <v>122</v>
      </c>
      <c r="C2" s="368"/>
      <c r="D2" s="369"/>
      <c r="E2" s="266"/>
      <c r="F2" s="289"/>
      <c r="G2" s="344" t="s">
        <v>36</v>
      </c>
    </row>
    <row r="3" spans="1:7" s="43" customFormat="1" ht="23.4" thickBot="1" x14ac:dyDescent="0.3">
      <c r="A3" s="235" t="s">
        <v>118</v>
      </c>
      <c r="B3" s="370" t="s">
        <v>379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B2" sqref="B2:D2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440</v>
      </c>
    </row>
    <row r="2" spans="1:7" s="43" customFormat="1" ht="21" customHeight="1" thickBot="1" x14ac:dyDescent="0.3">
      <c r="A2" s="235" t="s">
        <v>41</v>
      </c>
      <c r="B2" s="368"/>
      <c r="C2" s="368"/>
      <c r="D2" s="369"/>
      <c r="E2" s="266"/>
      <c r="F2" s="289"/>
      <c r="G2" s="344" t="s">
        <v>39</v>
      </c>
    </row>
    <row r="3" spans="1:7" s="43" customFormat="1" ht="23.4" thickBot="1" x14ac:dyDescent="0.3">
      <c r="A3" s="235" t="s">
        <v>118</v>
      </c>
      <c r="B3" s="370" t="s">
        <v>290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N18" sqref="N18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471</v>
      </c>
    </row>
    <row r="2" spans="1:7" s="43" customFormat="1" ht="21" customHeight="1" thickBot="1" x14ac:dyDescent="0.3">
      <c r="A2" s="235" t="s">
        <v>41</v>
      </c>
      <c r="B2" s="368" t="s">
        <v>472</v>
      </c>
      <c r="C2" s="368"/>
      <c r="D2" s="369"/>
      <c r="E2" s="266"/>
      <c r="F2" s="289"/>
      <c r="G2" s="344" t="s">
        <v>39</v>
      </c>
    </row>
    <row r="3" spans="1:7" s="43" customFormat="1" ht="23.4" thickBot="1" x14ac:dyDescent="0.3">
      <c r="A3" s="235" t="s">
        <v>118</v>
      </c>
      <c r="B3" s="370" t="s">
        <v>291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21" sqref="L21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473</v>
      </c>
    </row>
    <row r="2" spans="1:7" s="43" customFormat="1" ht="21" customHeight="1" thickBot="1" x14ac:dyDescent="0.3">
      <c r="A2" s="235" t="s">
        <v>41</v>
      </c>
      <c r="B2" s="368" t="s">
        <v>472</v>
      </c>
      <c r="C2" s="368"/>
      <c r="D2" s="369"/>
      <c r="E2" s="266"/>
      <c r="F2" s="289"/>
      <c r="G2" s="344" t="s">
        <v>39</v>
      </c>
    </row>
    <row r="3" spans="1:7" s="43" customFormat="1" ht="23.4" thickBot="1" x14ac:dyDescent="0.3">
      <c r="A3" s="235" t="s">
        <v>118</v>
      </c>
      <c r="B3" s="370" t="s">
        <v>292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J13" sqref="J13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474</v>
      </c>
    </row>
    <row r="2" spans="1:7" s="43" customFormat="1" ht="21" customHeight="1" thickBot="1" x14ac:dyDescent="0.3">
      <c r="A2" s="235" t="s">
        <v>41</v>
      </c>
      <c r="B2" s="368" t="s">
        <v>472</v>
      </c>
      <c r="C2" s="368"/>
      <c r="D2" s="369"/>
      <c r="E2" s="266"/>
      <c r="F2" s="289"/>
      <c r="G2" s="344" t="s">
        <v>39</v>
      </c>
    </row>
    <row r="3" spans="1:7" s="43" customFormat="1" ht="23.4" thickBot="1" x14ac:dyDescent="0.3">
      <c r="A3" s="235" t="s">
        <v>118</v>
      </c>
      <c r="B3" s="370" t="s">
        <v>379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9"/>
  <sheetViews>
    <sheetView topLeftCell="A67" zoomScaleNormal="100" zoomScaleSheetLayoutView="100" workbookViewId="0">
      <selection activeCell="G5" sqref="G5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441</v>
      </c>
    </row>
    <row r="2" spans="1:7" s="43" customFormat="1" ht="21" customHeight="1" thickBot="1" x14ac:dyDescent="0.3">
      <c r="A2" s="235" t="s">
        <v>41</v>
      </c>
      <c r="B2" s="368" t="s">
        <v>496</v>
      </c>
      <c r="C2" s="368"/>
      <c r="D2" s="369"/>
      <c r="E2" s="266"/>
      <c r="F2" s="289"/>
      <c r="G2" s="344" t="s">
        <v>40</v>
      </c>
    </row>
    <row r="3" spans="1:7" s="43" customFormat="1" ht="23.4" thickBot="1" x14ac:dyDescent="0.3">
      <c r="A3" s="235" t="s">
        <v>118</v>
      </c>
      <c r="B3" s="370" t="s">
        <v>290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495</v>
      </c>
      <c r="F5" s="329" t="s">
        <v>457</v>
      </c>
      <c r="G5" s="330" t="s">
        <v>504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79125000</v>
      </c>
      <c r="D37" s="208">
        <f>SUM(D38:D48)</f>
        <v>0</v>
      </c>
      <c r="E37" s="137">
        <f>SUM(E38:E48)</f>
        <v>730906</v>
      </c>
      <c r="F37" s="137">
        <f>SUM(F38:F48)</f>
        <v>730906</v>
      </c>
      <c r="G37" s="281">
        <f>SUM(G38:G48)</f>
        <v>79855906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>
        <v>7500000</v>
      </c>
      <c r="D39" s="210"/>
      <c r="E39" s="138"/>
      <c r="F39" s="310">
        <f t="shared" si="8"/>
        <v>0</v>
      </c>
      <c r="G39" s="283">
        <f t="shared" si="9"/>
        <v>7500000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>
        <v>66600000</v>
      </c>
      <c r="D42" s="210"/>
      <c r="E42" s="138"/>
      <c r="F42" s="310">
        <f t="shared" si="8"/>
        <v>0</v>
      </c>
      <c r="G42" s="283">
        <f t="shared" si="9"/>
        <v>66600000</v>
      </c>
    </row>
    <row r="43" spans="1:7" s="46" customFormat="1" ht="12" customHeight="1" x14ac:dyDescent="0.2">
      <c r="A43" s="168" t="s">
        <v>99</v>
      </c>
      <c r="B43" s="152" t="s">
        <v>173</v>
      </c>
      <c r="C43" s="138">
        <v>2025000</v>
      </c>
      <c r="D43" s="210"/>
      <c r="E43" s="138"/>
      <c r="F43" s="310">
        <f t="shared" si="8"/>
        <v>0</v>
      </c>
      <c r="G43" s="283">
        <f t="shared" si="9"/>
        <v>2025000</v>
      </c>
    </row>
    <row r="44" spans="1:7" s="46" customFormat="1" ht="12" customHeight="1" x14ac:dyDescent="0.2">
      <c r="A44" s="168" t="s">
        <v>100</v>
      </c>
      <c r="B44" s="152" t="s">
        <v>174</v>
      </c>
      <c r="C44" s="138">
        <v>3000000</v>
      </c>
      <c r="D44" s="210"/>
      <c r="E44" s="138">
        <v>730906</v>
      </c>
      <c r="F44" s="310">
        <f t="shared" si="8"/>
        <v>730906</v>
      </c>
      <c r="G44" s="283">
        <f t="shared" si="9"/>
        <v>3730906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79125000</v>
      </c>
      <c r="D65" s="212">
        <f>+D8+D15+D22+D29+D37+D49+D55+D60</f>
        <v>0</v>
      </c>
      <c r="E65" s="143">
        <f>+E8+E15+E22+E29+E37+E49+E55+E60</f>
        <v>730906</v>
      </c>
      <c r="F65" s="143">
        <f>+F8+F15+F22+F29+F37+F49+F55+F60</f>
        <v>730906</v>
      </c>
      <c r="G65" s="285">
        <f>+G8+G15+G22+G29+G37+G49+G55+G60</f>
        <v>79855906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C90</f>
        <v>133076965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C89+D89+E89</f>
        <v>133076965</v>
      </c>
    </row>
    <row r="90" spans="1:7" s="45" customFormat="1" ht="12" customHeight="1" thickBot="1" x14ac:dyDescent="0.25">
      <c r="A90" s="346" t="s">
        <v>497</v>
      </c>
      <c r="B90" s="158" t="s">
        <v>498</v>
      </c>
      <c r="C90" s="143">
        <v>133076965</v>
      </c>
      <c r="D90" s="143"/>
      <c r="E90" s="143"/>
      <c r="F90" s="143"/>
      <c r="G90" s="285">
        <f>D90+C90+E90+F90</f>
        <v>133076965</v>
      </c>
    </row>
    <row r="91" spans="1:7" s="45" customFormat="1" ht="12" customHeight="1" thickBot="1" x14ac:dyDescent="0.25">
      <c r="A91" s="174">
        <v>18</v>
      </c>
      <c r="B91" s="158" t="s">
        <v>499</v>
      </c>
      <c r="C91" s="143">
        <f>C65+C89</f>
        <v>212201965</v>
      </c>
      <c r="D91" s="143">
        <f>+D65+D89</f>
        <v>0</v>
      </c>
      <c r="E91" s="143">
        <f>+E65+E89</f>
        <v>730906</v>
      </c>
      <c r="F91" s="143">
        <f>+F65+F89</f>
        <v>730906</v>
      </c>
      <c r="G91" s="285">
        <f>+G65+G89</f>
        <v>212932871</v>
      </c>
    </row>
    <row r="92" spans="1:7" s="46" customFormat="1" ht="15" customHeight="1" thickBot="1" x14ac:dyDescent="0.3">
      <c r="A92" s="72"/>
      <c r="B92" s="73"/>
      <c r="C92" s="123"/>
    </row>
    <row r="93" spans="1:7" s="41" customFormat="1" ht="16.5" customHeight="1" thickBot="1" x14ac:dyDescent="0.3">
      <c r="A93" s="365" t="s">
        <v>38</v>
      </c>
      <c r="B93" s="366"/>
      <c r="C93" s="366"/>
      <c r="D93" s="366"/>
      <c r="E93" s="366"/>
      <c r="F93" s="366"/>
      <c r="G93" s="367"/>
    </row>
    <row r="94" spans="1:7" s="47" customFormat="1" ht="12" customHeight="1" thickBot="1" x14ac:dyDescent="0.3">
      <c r="A94" s="145" t="s">
        <v>5</v>
      </c>
      <c r="B94" s="24" t="s">
        <v>373</v>
      </c>
      <c r="C94" s="136">
        <f>+C95+C96+C97+C98+C99+C112</f>
        <v>202475514</v>
      </c>
      <c r="D94" s="290">
        <f>+D95+D96+D97+D98+D99+D112</f>
        <v>0</v>
      </c>
      <c r="E94" s="136">
        <f>+E95+E96+E97+E98+E99+E112</f>
        <v>716983</v>
      </c>
      <c r="F94" s="136">
        <f>+F95+F96+F97+F98+F99+F112</f>
        <v>716983</v>
      </c>
      <c r="G94" s="294">
        <f>+G95+G96+G97+G98+G99+G112</f>
        <v>203192497</v>
      </c>
    </row>
    <row r="95" spans="1:7" ht="12" customHeight="1" x14ac:dyDescent="0.25">
      <c r="A95" s="175" t="s">
        <v>60</v>
      </c>
      <c r="B95" s="8" t="s">
        <v>34</v>
      </c>
      <c r="C95" s="200">
        <v>114296096</v>
      </c>
      <c r="D95" s="291"/>
      <c r="E95" s="200">
        <v>4214997</v>
      </c>
      <c r="F95" s="309">
        <f t="shared" ref="F95:F114" si="12">D95+E95</f>
        <v>4214997</v>
      </c>
      <c r="G95" s="295">
        <f t="shared" ref="G95:G114" si="13">C95+F95</f>
        <v>118511093</v>
      </c>
    </row>
    <row r="96" spans="1:7" ht="12" customHeight="1" x14ac:dyDescent="0.25">
      <c r="A96" s="168" t="s">
        <v>61</v>
      </c>
      <c r="B96" s="6" t="s">
        <v>105</v>
      </c>
      <c r="C96" s="138">
        <v>21706483</v>
      </c>
      <c r="D96" s="292"/>
      <c r="E96" s="138">
        <v>59795</v>
      </c>
      <c r="F96" s="310">
        <f t="shared" si="12"/>
        <v>59795</v>
      </c>
      <c r="G96" s="283">
        <f t="shared" si="13"/>
        <v>21766278</v>
      </c>
    </row>
    <row r="97" spans="1:7" ht="12" customHeight="1" x14ac:dyDescent="0.25">
      <c r="A97" s="168" t="s">
        <v>62</v>
      </c>
      <c r="B97" s="6" t="s">
        <v>79</v>
      </c>
      <c r="C97" s="140">
        <v>63372935</v>
      </c>
      <c r="D97" s="292"/>
      <c r="E97" s="140">
        <v>-3557809</v>
      </c>
      <c r="F97" s="311">
        <f t="shared" si="12"/>
        <v>-3557809</v>
      </c>
      <c r="G97" s="284">
        <f t="shared" si="13"/>
        <v>59815126</v>
      </c>
    </row>
    <row r="98" spans="1:7" ht="12" customHeight="1" x14ac:dyDescent="0.25">
      <c r="A98" s="168" t="s">
        <v>63</v>
      </c>
      <c r="B98" s="9" t="s">
        <v>106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71</v>
      </c>
      <c r="B99" s="17" t="s">
        <v>107</v>
      </c>
      <c r="C99" s="140">
        <v>3100000</v>
      </c>
      <c r="D99" s="271"/>
      <c r="E99" s="140"/>
      <c r="F99" s="311">
        <f t="shared" si="12"/>
        <v>0</v>
      </c>
      <c r="G99" s="284">
        <f t="shared" si="13"/>
        <v>3100000</v>
      </c>
    </row>
    <row r="100" spans="1:7" ht="12" customHeight="1" x14ac:dyDescent="0.25">
      <c r="A100" s="168" t="s">
        <v>64</v>
      </c>
      <c r="B100" s="6" t="s">
        <v>370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65</v>
      </c>
      <c r="B101" s="53" t="s">
        <v>311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72</v>
      </c>
      <c r="B102" s="53" t="s">
        <v>310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">
      <c r="A103" s="168" t="s">
        <v>73</v>
      </c>
      <c r="B103" s="53" t="s">
        <v>242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74</v>
      </c>
      <c r="B104" s="54" t="s">
        <v>243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5">
      <c r="A105" s="168" t="s">
        <v>75</v>
      </c>
      <c r="B105" s="54" t="s">
        <v>244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77</v>
      </c>
      <c r="B106" s="53" t="s">
        <v>245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">
      <c r="A107" s="168" t="s">
        <v>108</v>
      </c>
      <c r="B107" s="53" t="s">
        <v>246</v>
      </c>
      <c r="C107" s="140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68" t="s">
        <v>240</v>
      </c>
      <c r="B108" s="54" t="s">
        <v>247</v>
      </c>
      <c r="C108" s="138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76" t="s">
        <v>241</v>
      </c>
      <c r="B109" s="55" t="s">
        <v>248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308</v>
      </c>
      <c r="B110" s="55" t="s">
        <v>249</v>
      </c>
      <c r="C110" s="140"/>
      <c r="D110" s="271"/>
      <c r="E110" s="140"/>
      <c r="F110" s="311">
        <f t="shared" si="12"/>
        <v>0</v>
      </c>
      <c r="G110" s="284">
        <f t="shared" si="13"/>
        <v>0</v>
      </c>
    </row>
    <row r="111" spans="1:7" ht="12" customHeight="1" x14ac:dyDescent="0.25">
      <c r="A111" s="168" t="s">
        <v>309</v>
      </c>
      <c r="B111" s="54" t="s">
        <v>250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8" t="s">
        <v>313</v>
      </c>
      <c r="B112" s="9" t="s">
        <v>35</v>
      </c>
      <c r="C112" s="138"/>
      <c r="D112" s="270"/>
      <c r="E112" s="138"/>
      <c r="F112" s="310">
        <f t="shared" si="12"/>
        <v>0</v>
      </c>
      <c r="G112" s="283">
        <f t="shared" si="13"/>
        <v>0</v>
      </c>
    </row>
    <row r="113" spans="1:7" ht="12" customHeight="1" x14ac:dyDescent="0.25">
      <c r="A113" s="169" t="s">
        <v>314</v>
      </c>
      <c r="B113" s="6" t="s">
        <v>371</v>
      </c>
      <c r="C113" s="140"/>
      <c r="D113" s="271"/>
      <c r="E113" s="140"/>
      <c r="F113" s="311">
        <f t="shared" si="12"/>
        <v>0</v>
      </c>
      <c r="G113" s="284">
        <f t="shared" si="13"/>
        <v>0</v>
      </c>
    </row>
    <row r="114" spans="1:7" ht="12" customHeight="1" thickBot="1" x14ac:dyDescent="0.3">
      <c r="A114" s="177" t="s">
        <v>315</v>
      </c>
      <c r="B114" s="56" t="s">
        <v>372</v>
      </c>
      <c r="C114" s="201"/>
      <c r="D114" s="272"/>
      <c r="E114" s="201"/>
      <c r="F114" s="312">
        <f t="shared" si="12"/>
        <v>0</v>
      </c>
      <c r="G114" s="296">
        <f t="shared" si="13"/>
        <v>0</v>
      </c>
    </row>
    <row r="115" spans="1:7" ht="12" customHeight="1" thickBot="1" x14ac:dyDescent="0.3">
      <c r="A115" s="25" t="s">
        <v>6</v>
      </c>
      <c r="B115" s="23" t="s">
        <v>251</v>
      </c>
      <c r="C115" s="137">
        <f>+C116+C118+C120</f>
        <v>9726451</v>
      </c>
      <c r="D115" s="267">
        <f>+D116+D118+D120</f>
        <v>0</v>
      </c>
      <c r="E115" s="137">
        <f>+E116+E118+E120</f>
        <v>13923</v>
      </c>
      <c r="F115" s="137">
        <f>+F116+F118+F120</f>
        <v>13923</v>
      </c>
      <c r="G115" s="281">
        <f>+G116+G118+G120</f>
        <v>9740374</v>
      </c>
    </row>
    <row r="116" spans="1:7" ht="12" customHeight="1" x14ac:dyDescent="0.25">
      <c r="A116" s="167" t="s">
        <v>66</v>
      </c>
      <c r="B116" s="6" t="s">
        <v>125</v>
      </c>
      <c r="C116" s="139">
        <v>9726451</v>
      </c>
      <c r="D116" s="268"/>
      <c r="E116" s="139">
        <v>13923</v>
      </c>
      <c r="F116" s="181">
        <f t="shared" ref="F116:F128" si="14">D116+E116</f>
        <v>13923</v>
      </c>
      <c r="G116" s="282">
        <f t="shared" ref="G116:G128" si="15">C116+F116</f>
        <v>9740374</v>
      </c>
    </row>
    <row r="117" spans="1:7" ht="12" customHeight="1" x14ac:dyDescent="0.25">
      <c r="A117" s="167" t="s">
        <v>67</v>
      </c>
      <c r="B117" s="10" t="s">
        <v>255</v>
      </c>
      <c r="C117" s="139"/>
      <c r="D117" s="268"/>
      <c r="E117" s="139"/>
      <c r="F117" s="181">
        <f t="shared" si="14"/>
        <v>0</v>
      </c>
      <c r="G117" s="282">
        <f t="shared" si="15"/>
        <v>0</v>
      </c>
    </row>
    <row r="118" spans="1:7" ht="12" customHeight="1" x14ac:dyDescent="0.25">
      <c r="A118" s="167" t="s">
        <v>68</v>
      </c>
      <c r="B118" s="10" t="s">
        <v>109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69</v>
      </c>
      <c r="B119" s="10" t="s">
        <v>256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70</v>
      </c>
      <c r="B120" s="80" t="s">
        <v>127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76</v>
      </c>
      <c r="B121" s="79" t="s">
        <v>300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78</v>
      </c>
      <c r="B122" s="147" t="s">
        <v>261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110</v>
      </c>
      <c r="B123" s="54" t="s">
        <v>244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111</v>
      </c>
      <c r="B124" s="54" t="s">
        <v>260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112</v>
      </c>
      <c r="B125" s="54" t="s">
        <v>259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252</v>
      </c>
      <c r="B126" s="54" t="s">
        <v>247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x14ac:dyDescent="0.25">
      <c r="A127" s="167" t="s">
        <v>253</v>
      </c>
      <c r="B127" s="54" t="s">
        <v>258</v>
      </c>
      <c r="C127" s="138"/>
      <c r="D127" s="270"/>
      <c r="E127" s="138"/>
      <c r="F127" s="310">
        <f t="shared" si="14"/>
        <v>0</v>
      </c>
      <c r="G127" s="283">
        <f t="shared" si="15"/>
        <v>0</v>
      </c>
    </row>
    <row r="128" spans="1:7" ht="12" customHeight="1" thickBot="1" x14ac:dyDescent="0.3">
      <c r="A128" s="176" t="s">
        <v>254</v>
      </c>
      <c r="B128" s="54" t="s">
        <v>257</v>
      </c>
      <c r="C128" s="140"/>
      <c r="D128" s="271"/>
      <c r="E128" s="140"/>
      <c r="F128" s="311">
        <f t="shared" si="14"/>
        <v>0</v>
      </c>
      <c r="G128" s="284">
        <f t="shared" si="15"/>
        <v>0</v>
      </c>
    </row>
    <row r="129" spans="1:13" ht="12" customHeight="1" thickBot="1" x14ac:dyDescent="0.3">
      <c r="A129" s="25" t="s">
        <v>7</v>
      </c>
      <c r="B129" s="50" t="s">
        <v>318</v>
      </c>
      <c r="C129" s="137">
        <f>+C94+C115</f>
        <v>212201965</v>
      </c>
      <c r="D129" s="267">
        <f>+D94+D115</f>
        <v>0</v>
      </c>
      <c r="E129" s="137">
        <f>+E94+E115</f>
        <v>730906</v>
      </c>
      <c r="F129" s="137">
        <f>+F94+F115</f>
        <v>730906</v>
      </c>
      <c r="G129" s="281">
        <f>+G94+G115</f>
        <v>212932871</v>
      </c>
    </row>
    <row r="130" spans="1:13" ht="12" customHeight="1" thickBot="1" x14ac:dyDescent="0.3">
      <c r="A130" s="25" t="s">
        <v>8</v>
      </c>
      <c r="B130" s="50" t="s">
        <v>319</v>
      </c>
      <c r="C130" s="137">
        <f>+C131+C132+C133</f>
        <v>0</v>
      </c>
      <c r="D130" s="267">
        <f>+D131+D132+D133</f>
        <v>0</v>
      </c>
      <c r="E130" s="137">
        <f>+E131+E132+E133</f>
        <v>0</v>
      </c>
      <c r="F130" s="137">
        <f>+F131+F132+F133</f>
        <v>0</v>
      </c>
      <c r="G130" s="281">
        <f>+G131+G132+G133</f>
        <v>0</v>
      </c>
    </row>
    <row r="131" spans="1:13" s="47" customFormat="1" ht="12" customHeight="1" x14ac:dyDescent="0.25">
      <c r="A131" s="167" t="s">
        <v>159</v>
      </c>
      <c r="B131" s="7" t="s">
        <v>376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x14ac:dyDescent="0.25">
      <c r="A132" s="167" t="s">
        <v>160</v>
      </c>
      <c r="B132" s="7" t="s">
        <v>327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176" t="s">
        <v>161</v>
      </c>
      <c r="B133" s="5" t="s">
        <v>375</v>
      </c>
      <c r="C133" s="138"/>
      <c r="D133" s="270"/>
      <c r="E133" s="138"/>
      <c r="F133" s="310">
        <f>D133+E133</f>
        <v>0</v>
      </c>
      <c r="G133" s="283">
        <f>C133+F133</f>
        <v>0</v>
      </c>
    </row>
    <row r="134" spans="1:13" ht="12" customHeight="1" thickBot="1" x14ac:dyDescent="0.3">
      <c r="A134" s="25" t="s">
        <v>9</v>
      </c>
      <c r="B134" s="50" t="s">
        <v>320</v>
      </c>
      <c r="C134" s="137">
        <f>+C135+C136+C137+C138+C139+C140</f>
        <v>0</v>
      </c>
      <c r="D134" s="267">
        <f>+D135+D136+D137+D138+D139+D140</f>
        <v>0</v>
      </c>
      <c r="E134" s="137">
        <f>+E135+E136+E137+E138+E139+E140</f>
        <v>0</v>
      </c>
      <c r="F134" s="137">
        <f>+F135+F136+F137+F138+F139+F140</f>
        <v>0</v>
      </c>
      <c r="G134" s="281">
        <f>+G135+G136+G137+G138+G139+G140</f>
        <v>0</v>
      </c>
    </row>
    <row r="135" spans="1:13" ht="12" customHeight="1" x14ac:dyDescent="0.25">
      <c r="A135" s="167" t="s">
        <v>53</v>
      </c>
      <c r="B135" s="7" t="s">
        <v>329</v>
      </c>
      <c r="C135" s="138"/>
      <c r="D135" s="270"/>
      <c r="E135" s="138"/>
      <c r="F135" s="310">
        <f t="shared" ref="F135:F140" si="16">D135+E135</f>
        <v>0</v>
      </c>
      <c r="G135" s="283">
        <f t="shared" ref="G135:G140" si="17">C135+F135</f>
        <v>0</v>
      </c>
    </row>
    <row r="136" spans="1:13" ht="12" customHeight="1" x14ac:dyDescent="0.25">
      <c r="A136" s="167" t="s">
        <v>54</v>
      </c>
      <c r="B136" s="7" t="s">
        <v>321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55</v>
      </c>
      <c r="B137" s="7" t="s">
        <v>322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97</v>
      </c>
      <c r="B138" s="7" t="s">
        <v>374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ht="12" customHeight="1" x14ac:dyDescent="0.25">
      <c r="A139" s="167" t="s">
        <v>98</v>
      </c>
      <c r="B139" s="7" t="s">
        <v>324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s="47" customFormat="1" ht="12" customHeight="1" thickBot="1" x14ac:dyDescent="0.3">
      <c r="A140" s="176" t="s">
        <v>99</v>
      </c>
      <c r="B140" s="5" t="s">
        <v>325</v>
      </c>
      <c r="C140" s="138"/>
      <c r="D140" s="270"/>
      <c r="E140" s="138"/>
      <c r="F140" s="310">
        <f t="shared" si="16"/>
        <v>0</v>
      </c>
      <c r="G140" s="283">
        <f t="shared" si="17"/>
        <v>0</v>
      </c>
    </row>
    <row r="141" spans="1:13" ht="12" customHeight="1" thickBot="1" x14ac:dyDescent="0.3">
      <c r="A141" s="25" t="s">
        <v>10</v>
      </c>
      <c r="B141" s="50" t="s">
        <v>381</v>
      </c>
      <c r="C141" s="143">
        <f>+C142+C143+C145+C146+C144</f>
        <v>0</v>
      </c>
      <c r="D141" s="269">
        <f>+D142+D143+D145+D146+D144</f>
        <v>0</v>
      </c>
      <c r="E141" s="143">
        <f>+E142+E143+E145+E146+E144</f>
        <v>0</v>
      </c>
      <c r="F141" s="143">
        <f>+F142+F143+F145+F146+F144</f>
        <v>0</v>
      </c>
      <c r="G141" s="285">
        <f>+G142+G143+G145+G146+G144</f>
        <v>0</v>
      </c>
      <c r="M141" s="76"/>
    </row>
    <row r="142" spans="1:13" x14ac:dyDescent="0.25">
      <c r="A142" s="167" t="s">
        <v>56</v>
      </c>
      <c r="B142" s="7" t="s">
        <v>262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57</v>
      </c>
      <c r="B143" s="7" t="s">
        <v>263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ht="12" customHeight="1" x14ac:dyDescent="0.25">
      <c r="A144" s="167" t="s">
        <v>179</v>
      </c>
      <c r="B144" s="7" t="s">
        <v>380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x14ac:dyDescent="0.25">
      <c r="A145" s="167" t="s">
        <v>180</v>
      </c>
      <c r="B145" s="7" t="s">
        <v>334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176" t="s">
        <v>181</v>
      </c>
      <c r="B146" s="5" t="s">
        <v>282</v>
      </c>
      <c r="C146" s="138"/>
      <c r="D146" s="270"/>
      <c r="E146" s="138"/>
      <c r="F146" s="310">
        <f>D146+E146</f>
        <v>0</v>
      </c>
      <c r="G146" s="283">
        <f>C146+F146</f>
        <v>0</v>
      </c>
    </row>
    <row r="147" spans="1:7" s="47" customFormat="1" ht="12" customHeight="1" thickBot="1" x14ac:dyDescent="0.3">
      <c r="A147" s="25" t="s">
        <v>11</v>
      </c>
      <c r="B147" s="50" t="s">
        <v>335</v>
      </c>
      <c r="C147" s="203">
        <f>+C148+C149+C150+C151+C152</f>
        <v>0</v>
      </c>
      <c r="D147" s="273">
        <f>+D148+D149+D150+D151+D152</f>
        <v>0</v>
      </c>
      <c r="E147" s="203">
        <f>+E148+E149+E150+E151+E152</f>
        <v>0</v>
      </c>
      <c r="F147" s="203">
        <f>+F148+F149+F150+F151+F152</f>
        <v>0</v>
      </c>
      <c r="G147" s="297">
        <f>+G148+G149+G150+G151+G152</f>
        <v>0</v>
      </c>
    </row>
    <row r="148" spans="1:7" s="47" customFormat="1" ht="12" customHeight="1" x14ac:dyDescent="0.25">
      <c r="A148" s="167" t="s">
        <v>58</v>
      </c>
      <c r="B148" s="7" t="s">
        <v>330</v>
      </c>
      <c r="C148" s="138"/>
      <c r="D148" s="270"/>
      <c r="E148" s="138"/>
      <c r="F148" s="310">
        <f t="shared" ref="F148:F154" si="18">D148+E148</f>
        <v>0</v>
      </c>
      <c r="G148" s="283">
        <f t="shared" ref="G148:G154" si="19">C148+F148</f>
        <v>0</v>
      </c>
    </row>
    <row r="149" spans="1:7" s="47" customFormat="1" ht="12" customHeight="1" x14ac:dyDescent="0.25">
      <c r="A149" s="167" t="s">
        <v>59</v>
      </c>
      <c r="B149" s="7" t="s">
        <v>337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191</v>
      </c>
      <c r="B150" s="7" t="s">
        <v>332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s="47" customFormat="1" ht="12" customHeight="1" x14ac:dyDescent="0.25">
      <c r="A151" s="167" t="s">
        <v>192</v>
      </c>
      <c r="B151" s="7" t="s">
        <v>377</v>
      </c>
      <c r="C151" s="138"/>
      <c r="D151" s="270"/>
      <c r="E151" s="138"/>
      <c r="F151" s="310">
        <f t="shared" si="18"/>
        <v>0</v>
      </c>
      <c r="G151" s="283">
        <f t="shared" si="19"/>
        <v>0</v>
      </c>
    </row>
    <row r="152" spans="1:7" ht="12.75" customHeight="1" thickBot="1" x14ac:dyDescent="0.3">
      <c r="A152" s="176" t="s">
        <v>336</v>
      </c>
      <c r="B152" s="5" t="s">
        <v>339</v>
      </c>
      <c r="C152" s="140"/>
      <c r="D152" s="271"/>
      <c r="E152" s="140"/>
      <c r="F152" s="311">
        <f t="shared" si="18"/>
        <v>0</v>
      </c>
      <c r="G152" s="284">
        <f t="shared" si="19"/>
        <v>0</v>
      </c>
    </row>
    <row r="153" spans="1:7" ht="12.75" customHeight="1" thickBot="1" x14ac:dyDescent="0.3">
      <c r="A153" s="195" t="s">
        <v>12</v>
      </c>
      <c r="B153" s="50" t="s">
        <v>340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.75" customHeight="1" thickBot="1" x14ac:dyDescent="0.3">
      <c r="A154" s="195" t="s">
        <v>13</v>
      </c>
      <c r="B154" s="50" t="s">
        <v>341</v>
      </c>
      <c r="C154" s="204"/>
      <c r="D154" s="274"/>
      <c r="E154" s="204"/>
      <c r="F154" s="203">
        <f t="shared" si="18"/>
        <v>0</v>
      </c>
      <c r="G154" s="297">
        <f t="shared" si="19"/>
        <v>0</v>
      </c>
    </row>
    <row r="155" spans="1:7" ht="12" customHeight="1" thickBot="1" x14ac:dyDescent="0.3">
      <c r="A155" s="25" t="s">
        <v>14</v>
      </c>
      <c r="B155" s="50" t="s">
        <v>343</v>
      </c>
      <c r="C155" s="205">
        <f>+C130+C134+C141+C147+C153+C154</f>
        <v>0</v>
      </c>
      <c r="D155" s="275">
        <f>+D130+D134+D141+D147+D153+D154</f>
        <v>0</v>
      </c>
      <c r="E155" s="205"/>
      <c r="F155" s="205"/>
      <c r="G155" s="298">
        <f>+G130+G134+G141+G147+G153+G154</f>
        <v>0</v>
      </c>
    </row>
    <row r="156" spans="1:7" ht="15" customHeight="1" thickBot="1" x14ac:dyDescent="0.3">
      <c r="A156" s="178" t="s">
        <v>15</v>
      </c>
      <c r="B156" s="124" t="s">
        <v>342</v>
      </c>
      <c r="C156" s="205">
        <f>+C129+C155</f>
        <v>212201965</v>
      </c>
      <c r="D156" s="275">
        <f>+D129+D155</f>
        <v>0</v>
      </c>
      <c r="E156" s="205">
        <f>+E129+E155</f>
        <v>730906</v>
      </c>
      <c r="F156" s="205">
        <f>+F129+F155</f>
        <v>730906</v>
      </c>
      <c r="G156" s="298">
        <f>+G129+G155</f>
        <v>212932871</v>
      </c>
    </row>
    <row r="157" spans="1:7" ht="13.8" thickBot="1" x14ac:dyDescent="0.3">
      <c r="A157" s="127"/>
      <c r="B157" s="128"/>
      <c r="C157" s="129"/>
      <c r="D157" s="129"/>
      <c r="E157" s="300"/>
      <c r="F157" s="300"/>
      <c r="G157" s="299"/>
    </row>
    <row r="158" spans="1:7" ht="15" customHeight="1" thickBot="1" x14ac:dyDescent="0.3">
      <c r="A158" s="74" t="s">
        <v>378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  <row r="159" spans="1:7" ht="14.25" customHeight="1" thickBot="1" x14ac:dyDescent="0.3">
      <c r="A159" s="74" t="s">
        <v>120</v>
      </c>
      <c r="B159" s="75"/>
      <c r="C159" s="240"/>
      <c r="D159" s="293"/>
      <c r="E159" s="240"/>
      <c r="F159" s="331">
        <f>D159+E159</f>
        <v>0</v>
      </c>
      <c r="G159" s="332">
        <f>C159+F159</f>
        <v>0</v>
      </c>
    </row>
  </sheetData>
  <sheetProtection formatCells="0"/>
  <mergeCells count="4">
    <mergeCell ref="B2:D2"/>
    <mergeCell ref="B3:D3"/>
    <mergeCell ref="A7:G7"/>
    <mergeCell ref="A93:G93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0" orientation="portrait" r:id="rId1"/>
  <headerFooter alignWithMargins="0"/>
  <rowBreaks count="2" manualBreakCount="2">
    <brk id="69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tabSelected="1" view="pageLayout" topLeftCell="A93" zoomScaleNormal="100" zoomScaleSheetLayoutView="100" workbookViewId="0">
      <selection activeCell="G93" sqref="G93"/>
    </sheetView>
  </sheetViews>
  <sheetFormatPr defaultColWidth="9.33203125" defaultRowHeight="15.6" x14ac:dyDescent="0.3"/>
  <cols>
    <col min="1" max="1" width="7.44140625" style="125" customWidth="1"/>
    <col min="2" max="2" width="59.6640625" style="125" customWidth="1"/>
    <col min="3" max="3" width="14.77734375" style="126" customWidth="1"/>
    <col min="4" max="4" width="11.77734375" style="148" customWidth="1"/>
    <col min="5" max="5" width="14.6640625" style="148" customWidth="1"/>
    <col min="6" max="6" width="16.44140625" style="148" customWidth="1"/>
    <col min="7" max="7" width="14.77734375" style="148" customWidth="1"/>
    <col min="8" max="16384" width="9.33203125" style="148"/>
  </cols>
  <sheetData>
    <row r="1" spans="1:7" ht="15.9" customHeight="1" x14ac:dyDescent="0.3">
      <c r="A1" s="348" t="s">
        <v>3</v>
      </c>
      <c r="B1" s="348"/>
      <c r="C1" s="348"/>
      <c r="D1" s="348"/>
      <c r="E1" s="348"/>
      <c r="F1" s="348"/>
      <c r="G1" s="348"/>
    </row>
    <row r="2" spans="1:7" ht="15.9" customHeight="1" thickBot="1" x14ac:dyDescent="0.35">
      <c r="A2" s="349" t="s">
        <v>83</v>
      </c>
      <c r="B2" s="349"/>
      <c r="C2" s="206"/>
      <c r="G2" s="206" t="s">
        <v>448</v>
      </c>
    </row>
    <row r="3" spans="1:7" x14ac:dyDescent="0.3">
      <c r="A3" s="351" t="s">
        <v>48</v>
      </c>
      <c r="B3" s="353" t="s">
        <v>4</v>
      </c>
      <c r="C3" s="355" t="str">
        <f>+CONCATENATE(LEFT(ÖSSZEFÜGGÉSEK!A6,4),". évi")</f>
        <v>2018. évi</v>
      </c>
      <c r="D3" s="356"/>
      <c r="E3" s="357"/>
      <c r="F3" s="357"/>
      <c r="G3" s="358"/>
    </row>
    <row r="4" spans="1:7" ht="23.4" thickBot="1" x14ac:dyDescent="0.35">
      <c r="A4" s="352"/>
      <c r="B4" s="354"/>
      <c r="C4" s="316" t="s">
        <v>382</v>
      </c>
      <c r="D4" s="317" t="s">
        <v>464</v>
      </c>
      <c r="E4" s="317" t="s">
        <v>495</v>
      </c>
      <c r="F4" s="318" t="s">
        <v>457</v>
      </c>
      <c r="G4" s="319" t="s">
        <v>504</v>
      </c>
    </row>
    <row r="5" spans="1:7" s="149" customFormat="1" ht="12" customHeight="1" thickBot="1" x14ac:dyDescent="0.25">
      <c r="A5" s="145" t="s">
        <v>357</v>
      </c>
      <c r="B5" s="146" t="s">
        <v>358</v>
      </c>
      <c r="C5" s="320" t="s">
        <v>359</v>
      </c>
      <c r="D5" s="320" t="s">
        <v>361</v>
      </c>
      <c r="E5" s="321" t="s">
        <v>360</v>
      </c>
      <c r="F5" s="321" t="s">
        <v>466</v>
      </c>
      <c r="G5" s="322" t="s">
        <v>467</v>
      </c>
    </row>
    <row r="6" spans="1:7" s="150" customFormat="1" ht="12" customHeight="1" thickBot="1" x14ac:dyDescent="0.3">
      <c r="A6" s="18" t="s">
        <v>5</v>
      </c>
      <c r="B6" s="19" t="s">
        <v>144</v>
      </c>
      <c r="C6" s="137">
        <f>+C7+C8+C9+C10+C11+C12</f>
        <v>51864433</v>
      </c>
      <c r="D6" s="137">
        <f>+D7+D8+D9+D10+D11+D12</f>
        <v>0</v>
      </c>
      <c r="E6" s="137">
        <f>+E7+E8+E9+E10+E11+E12</f>
        <v>-349067</v>
      </c>
      <c r="F6" s="137">
        <f>+F7+F8+F9+F10+F11+F12</f>
        <v>-349067</v>
      </c>
      <c r="G6" s="77">
        <f>+G7+G8+G9+G10+G11+G12</f>
        <v>51515366</v>
      </c>
    </row>
    <row r="7" spans="1:7" s="150" customFormat="1" ht="12" customHeight="1" x14ac:dyDescent="0.25">
      <c r="A7" s="13" t="s">
        <v>60</v>
      </c>
      <c r="B7" s="151" t="s">
        <v>145</v>
      </c>
      <c r="C7" s="139">
        <v>9466651</v>
      </c>
      <c r="D7" s="139"/>
      <c r="E7" s="139"/>
      <c r="F7" s="181">
        <f>D7+E7</f>
        <v>0</v>
      </c>
      <c r="G7" s="180">
        <f t="shared" ref="G7:G12" si="0">C7+F7</f>
        <v>9466651</v>
      </c>
    </row>
    <row r="8" spans="1:7" s="150" customFormat="1" ht="12" customHeight="1" x14ac:dyDescent="0.25">
      <c r="A8" s="12" t="s">
        <v>61</v>
      </c>
      <c r="B8" s="152" t="s">
        <v>146</v>
      </c>
      <c r="C8" s="138">
        <v>22239634</v>
      </c>
      <c r="D8" s="138"/>
      <c r="E8" s="139">
        <v>-349067</v>
      </c>
      <c r="F8" s="181">
        <f t="shared" ref="F8:F62" si="1">D8+E8</f>
        <v>-349067</v>
      </c>
      <c r="G8" s="180">
        <f t="shared" si="0"/>
        <v>21890567</v>
      </c>
    </row>
    <row r="9" spans="1:7" s="150" customFormat="1" ht="12" customHeight="1" x14ac:dyDescent="0.25">
      <c r="A9" s="12" t="s">
        <v>62</v>
      </c>
      <c r="B9" s="152" t="s">
        <v>147</v>
      </c>
      <c r="C9" s="138">
        <v>18358148</v>
      </c>
      <c r="D9" s="138"/>
      <c r="E9" s="139"/>
      <c r="F9" s="181">
        <f t="shared" si="1"/>
        <v>0</v>
      </c>
      <c r="G9" s="180">
        <f t="shared" si="0"/>
        <v>18358148</v>
      </c>
    </row>
    <row r="10" spans="1:7" s="150" customFormat="1" ht="12" customHeight="1" x14ac:dyDescent="0.25">
      <c r="A10" s="12" t="s">
        <v>63</v>
      </c>
      <c r="B10" s="152" t="s">
        <v>148</v>
      </c>
      <c r="C10" s="138">
        <v>1800000</v>
      </c>
      <c r="D10" s="138"/>
      <c r="E10" s="139"/>
      <c r="F10" s="181">
        <f t="shared" si="1"/>
        <v>0</v>
      </c>
      <c r="G10" s="180">
        <f t="shared" si="0"/>
        <v>1800000</v>
      </c>
    </row>
    <row r="11" spans="1:7" s="150" customFormat="1" ht="12" customHeight="1" x14ac:dyDescent="0.25">
      <c r="A11" s="12" t="s">
        <v>80</v>
      </c>
      <c r="B11" s="79" t="s">
        <v>302</v>
      </c>
      <c r="C11" s="138"/>
      <c r="D11" s="138"/>
      <c r="E11" s="139"/>
      <c r="F11" s="181">
        <f t="shared" si="1"/>
        <v>0</v>
      </c>
      <c r="G11" s="180">
        <f t="shared" si="0"/>
        <v>0</v>
      </c>
    </row>
    <row r="12" spans="1:7" s="150" customFormat="1" ht="12" customHeight="1" thickBot="1" x14ac:dyDescent="0.3">
      <c r="A12" s="14" t="s">
        <v>64</v>
      </c>
      <c r="B12" s="80" t="s">
        <v>303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3">
      <c r="A13" s="18" t="s">
        <v>6</v>
      </c>
      <c r="B13" s="78" t="s">
        <v>149</v>
      </c>
      <c r="C13" s="137">
        <f>+C14+C15+C16+C17+C18</f>
        <v>31996917</v>
      </c>
      <c r="D13" s="137">
        <f>+D14+D15+D16+D17+D18</f>
        <v>0</v>
      </c>
      <c r="E13" s="137">
        <f>+E14+E15+E16+E17+E18</f>
        <v>174554244</v>
      </c>
      <c r="F13" s="137">
        <f>+F14+F15+F16+F17+F18</f>
        <v>174554244</v>
      </c>
      <c r="G13" s="77">
        <f>+G14+G15+G16+G17+G18</f>
        <v>206551161</v>
      </c>
    </row>
    <row r="14" spans="1:7" s="150" customFormat="1" ht="12" customHeight="1" x14ac:dyDescent="0.25">
      <c r="A14" s="13" t="s">
        <v>66</v>
      </c>
      <c r="B14" s="151" t="s">
        <v>150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5">
      <c r="A15" s="12" t="s">
        <v>67</v>
      </c>
      <c r="B15" s="152" t="s">
        <v>151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5">
      <c r="A16" s="12" t="s">
        <v>68</v>
      </c>
      <c r="B16" s="152" t="s">
        <v>294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5">
      <c r="A17" s="12" t="s">
        <v>69</v>
      </c>
      <c r="B17" s="152" t="s">
        <v>295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5">
      <c r="A18" s="12" t="s">
        <v>70</v>
      </c>
      <c r="B18" s="152" t="s">
        <v>152</v>
      </c>
      <c r="C18" s="138">
        <v>31996917</v>
      </c>
      <c r="D18" s="138"/>
      <c r="E18" s="139">
        <v>174554244</v>
      </c>
      <c r="F18" s="181">
        <f t="shared" si="1"/>
        <v>174554244</v>
      </c>
      <c r="G18" s="180">
        <f t="shared" si="2"/>
        <v>206551161</v>
      </c>
    </row>
    <row r="19" spans="1:7" s="150" customFormat="1" ht="12" customHeight="1" thickBot="1" x14ac:dyDescent="0.3">
      <c r="A19" s="14" t="s">
        <v>76</v>
      </c>
      <c r="B19" s="80" t="s">
        <v>153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3">
      <c r="A20" s="18" t="s">
        <v>7</v>
      </c>
      <c r="B20" s="19" t="s">
        <v>154</v>
      </c>
      <c r="C20" s="137">
        <f>+C21+C22+C23+C24+C25</f>
        <v>0</v>
      </c>
      <c r="D20" s="137">
        <f>+D21+D22+D23+D24+D25</f>
        <v>0</v>
      </c>
      <c r="E20" s="137">
        <f>+E21+E22+E23+E24+E25</f>
        <v>22393414</v>
      </c>
      <c r="F20" s="137">
        <f>+F21+F22+F23+F24+F25</f>
        <v>22393414</v>
      </c>
      <c r="G20" s="77">
        <f>+G21+G22+G23+G24+G25</f>
        <v>22393414</v>
      </c>
    </row>
    <row r="21" spans="1:7" s="150" customFormat="1" ht="12" customHeight="1" x14ac:dyDescent="0.25">
      <c r="A21" s="13" t="s">
        <v>49</v>
      </c>
      <c r="B21" s="151" t="s">
        <v>155</v>
      </c>
      <c r="C21" s="139"/>
      <c r="D21" s="139"/>
      <c r="E21" s="139">
        <v>22393414</v>
      </c>
      <c r="F21" s="181">
        <f t="shared" si="1"/>
        <v>22393414</v>
      </c>
      <c r="G21" s="180">
        <f t="shared" ref="G21:G26" si="3">C21+F21</f>
        <v>22393414</v>
      </c>
    </row>
    <row r="22" spans="1:7" s="150" customFormat="1" ht="12" customHeight="1" x14ac:dyDescent="0.25">
      <c r="A22" s="12" t="s">
        <v>50</v>
      </c>
      <c r="B22" s="152" t="s">
        <v>156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5">
      <c r="A23" s="12" t="s">
        <v>51</v>
      </c>
      <c r="B23" s="152" t="s">
        <v>296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5">
      <c r="A24" s="12" t="s">
        <v>52</v>
      </c>
      <c r="B24" s="152" t="s">
        <v>297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5">
      <c r="A25" s="12" t="s">
        <v>93</v>
      </c>
      <c r="B25" s="152" t="s">
        <v>157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 x14ac:dyDescent="0.3">
      <c r="A26" s="14" t="s">
        <v>94</v>
      </c>
      <c r="B26" s="153" t="s">
        <v>158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3">
      <c r="A27" s="18" t="s">
        <v>95</v>
      </c>
      <c r="B27" s="19" t="s">
        <v>435</v>
      </c>
      <c r="C27" s="143">
        <f>+C28+C29+C30+C31+C32+C33+C34</f>
        <v>29275342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29275342</v>
      </c>
    </row>
    <row r="28" spans="1:7" s="150" customFormat="1" ht="12" customHeight="1" x14ac:dyDescent="0.25">
      <c r="A28" s="13" t="s">
        <v>159</v>
      </c>
      <c r="B28" s="151" t="s">
        <v>428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5">
      <c r="A29" s="12" t="s">
        <v>160</v>
      </c>
      <c r="B29" s="152" t="s">
        <v>429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5">
      <c r="A30" s="12" t="s">
        <v>161</v>
      </c>
      <c r="B30" s="152" t="s">
        <v>430</v>
      </c>
      <c r="C30" s="138">
        <v>20375342</v>
      </c>
      <c r="D30" s="138"/>
      <c r="E30" s="139"/>
      <c r="F30" s="181">
        <f t="shared" si="1"/>
        <v>0</v>
      </c>
      <c r="G30" s="180">
        <f t="shared" si="4"/>
        <v>20375342</v>
      </c>
    </row>
    <row r="31" spans="1:7" s="150" customFormat="1" ht="12" customHeight="1" x14ac:dyDescent="0.25">
      <c r="A31" s="12" t="s">
        <v>162</v>
      </c>
      <c r="B31" s="152" t="s">
        <v>431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5">
      <c r="A32" s="12" t="s">
        <v>432</v>
      </c>
      <c r="B32" s="152" t="s">
        <v>163</v>
      </c>
      <c r="C32" s="138">
        <v>5200000</v>
      </c>
      <c r="D32" s="138"/>
      <c r="E32" s="139"/>
      <c r="F32" s="181">
        <f t="shared" si="1"/>
        <v>0</v>
      </c>
      <c r="G32" s="180">
        <f t="shared" si="4"/>
        <v>5200000</v>
      </c>
    </row>
    <row r="33" spans="1:7" s="150" customFormat="1" ht="12" customHeight="1" x14ac:dyDescent="0.25">
      <c r="A33" s="12" t="s">
        <v>433</v>
      </c>
      <c r="B33" s="152" t="s">
        <v>164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3">
      <c r="A34" s="14" t="s">
        <v>434</v>
      </c>
      <c r="B34" s="153" t="s">
        <v>165</v>
      </c>
      <c r="C34" s="140">
        <v>3700000</v>
      </c>
      <c r="D34" s="140"/>
      <c r="E34" s="276"/>
      <c r="F34" s="304">
        <f t="shared" si="1"/>
        <v>0</v>
      </c>
      <c r="G34" s="180">
        <f t="shared" si="4"/>
        <v>3700000</v>
      </c>
    </row>
    <row r="35" spans="1:7" s="150" customFormat="1" ht="12" customHeight="1" thickBot="1" x14ac:dyDescent="0.3">
      <c r="A35" s="18" t="s">
        <v>9</v>
      </c>
      <c r="B35" s="19" t="s">
        <v>304</v>
      </c>
      <c r="C35" s="137">
        <f>SUM(C36:C46)</f>
        <v>86380936</v>
      </c>
      <c r="D35" s="137">
        <f>SUM(D36:D46)</f>
        <v>0</v>
      </c>
      <c r="E35" s="137">
        <f>SUM(E36:E46)</f>
        <v>3773144</v>
      </c>
      <c r="F35" s="137">
        <f>SUM(F36:F46)</f>
        <v>3773144</v>
      </c>
      <c r="G35" s="77">
        <f>SUM(G36:G46)</f>
        <v>90154080</v>
      </c>
    </row>
    <row r="36" spans="1:7" s="150" customFormat="1" ht="12" customHeight="1" x14ac:dyDescent="0.25">
      <c r="A36" s="13" t="s">
        <v>53</v>
      </c>
      <c r="B36" s="151" t="s">
        <v>168</v>
      </c>
      <c r="C36" s="139"/>
      <c r="D36" s="139"/>
      <c r="E36" s="139">
        <v>507988</v>
      </c>
      <c r="F36" s="181">
        <f t="shared" si="1"/>
        <v>507988</v>
      </c>
      <c r="G36" s="180">
        <f t="shared" ref="G36:G46" si="5">C36+F36</f>
        <v>507988</v>
      </c>
    </row>
    <row r="37" spans="1:7" s="150" customFormat="1" ht="12" customHeight="1" x14ac:dyDescent="0.25">
      <c r="A37" s="12" t="s">
        <v>54</v>
      </c>
      <c r="B37" s="152" t="s">
        <v>169</v>
      </c>
      <c r="C37" s="138">
        <v>10649607</v>
      </c>
      <c r="D37" s="138"/>
      <c r="E37" s="139">
        <v>2534250</v>
      </c>
      <c r="F37" s="181">
        <f t="shared" si="1"/>
        <v>2534250</v>
      </c>
      <c r="G37" s="180">
        <f t="shared" si="5"/>
        <v>13183857</v>
      </c>
    </row>
    <row r="38" spans="1:7" s="150" customFormat="1" ht="12" customHeight="1" x14ac:dyDescent="0.25">
      <c r="A38" s="12" t="s">
        <v>55</v>
      </c>
      <c r="B38" s="152" t="s">
        <v>170</v>
      </c>
      <c r="C38" s="138">
        <v>2563730</v>
      </c>
      <c r="D38" s="138"/>
      <c r="E38" s="139"/>
      <c r="F38" s="181">
        <f t="shared" si="1"/>
        <v>0</v>
      </c>
      <c r="G38" s="180">
        <f t="shared" si="5"/>
        <v>2563730</v>
      </c>
    </row>
    <row r="39" spans="1:7" s="150" customFormat="1" ht="12" customHeight="1" x14ac:dyDescent="0.25">
      <c r="A39" s="12" t="s">
        <v>97</v>
      </c>
      <c r="B39" s="152" t="s">
        <v>171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5">
      <c r="A40" s="12" t="s">
        <v>98</v>
      </c>
      <c r="B40" s="152" t="s">
        <v>172</v>
      </c>
      <c r="C40" s="138">
        <v>66600000</v>
      </c>
      <c r="D40" s="138"/>
      <c r="E40" s="139"/>
      <c r="F40" s="181">
        <f t="shared" si="1"/>
        <v>0</v>
      </c>
      <c r="G40" s="180">
        <f t="shared" si="5"/>
        <v>66600000</v>
      </c>
    </row>
    <row r="41" spans="1:7" s="150" customFormat="1" ht="12" customHeight="1" x14ac:dyDescent="0.25">
      <c r="A41" s="12" t="s">
        <v>99</v>
      </c>
      <c r="B41" s="152" t="s">
        <v>173</v>
      </c>
      <c r="C41" s="138">
        <v>3567599</v>
      </c>
      <c r="D41" s="138"/>
      <c r="E41" s="139"/>
      <c r="F41" s="181">
        <f t="shared" si="1"/>
        <v>0</v>
      </c>
      <c r="G41" s="180">
        <f t="shared" si="5"/>
        <v>3567599</v>
      </c>
    </row>
    <row r="42" spans="1:7" s="150" customFormat="1" ht="12" customHeight="1" x14ac:dyDescent="0.25">
      <c r="A42" s="12" t="s">
        <v>100</v>
      </c>
      <c r="B42" s="152" t="s">
        <v>174</v>
      </c>
      <c r="C42" s="138">
        <v>3000000</v>
      </c>
      <c r="D42" s="138"/>
      <c r="E42" s="139">
        <v>730906</v>
      </c>
      <c r="F42" s="181">
        <f t="shared" si="1"/>
        <v>730906</v>
      </c>
      <c r="G42" s="180">
        <f t="shared" si="5"/>
        <v>3730906</v>
      </c>
    </row>
    <row r="43" spans="1:7" s="150" customFormat="1" ht="12" customHeight="1" x14ac:dyDescent="0.25">
      <c r="A43" s="12" t="s">
        <v>101</v>
      </c>
      <c r="B43" s="152" t="s">
        <v>436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 x14ac:dyDescent="0.25">
      <c r="A44" s="12" t="s">
        <v>166</v>
      </c>
      <c r="B44" s="152" t="s">
        <v>176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5">
      <c r="A45" s="14" t="s">
        <v>167</v>
      </c>
      <c r="B45" s="153" t="s">
        <v>306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3">
      <c r="A46" s="14" t="s">
        <v>305</v>
      </c>
      <c r="B46" s="80" t="s">
        <v>177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 x14ac:dyDescent="0.3">
      <c r="A47" s="18" t="s">
        <v>10</v>
      </c>
      <c r="B47" s="19" t="s">
        <v>178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5">
      <c r="A48" s="13" t="s">
        <v>56</v>
      </c>
      <c r="B48" s="151" t="s">
        <v>182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5">
      <c r="A49" s="12" t="s">
        <v>57</v>
      </c>
      <c r="B49" s="152" t="s">
        <v>183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5">
      <c r="A50" s="12" t="s">
        <v>179</v>
      </c>
      <c r="B50" s="152" t="s">
        <v>184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5">
      <c r="A51" s="12" t="s">
        <v>180</v>
      </c>
      <c r="B51" s="152" t="s">
        <v>185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3">
      <c r="A52" s="14" t="s">
        <v>181</v>
      </c>
      <c r="B52" s="80" t="s">
        <v>186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3">
      <c r="A53" s="18" t="s">
        <v>102</v>
      </c>
      <c r="B53" s="19" t="s">
        <v>187</v>
      </c>
      <c r="C53" s="137">
        <f>SUM(C54:C56)</f>
        <v>174554244</v>
      </c>
      <c r="D53" s="137">
        <f>SUM(D54:D56)</f>
        <v>0</v>
      </c>
      <c r="E53" s="137">
        <f>SUM(E54:E56)</f>
        <v>-174554244</v>
      </c>
      <c r="F53" s="137">
        <f>SUM(F54:F56)</f>
        <v>-174554244</v>
      </c>
      <c r="G53" s="77">
        <f>SUM(G54:G56)</f>
        <v>0</v>
      </c>
    </row>
    <row r="54" spans="1:7" s="150" customFormat="1" ht="12" customHeight="1" x14ac:dyDescent="0.25">
      <c r="A54" s="13" t="s">
        <v>58</v>
      </c>
      <c r="B54" s="151" t="s">
        <v>188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5">
      <c r="A55" s="12" t="s">
        <v>59</v>
      </c>
      <c r="B55" s="152" t="s">
        <v>298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5">
      <c r="A56" s="12" t="s">
        <v>191</v>
      </c>
      <c r="B56" s="152" t="s">
        <v>189</v>
      </c>
      <c r="C56" s="138">
        <v>174554244</v>
      </c>
      <c r="D56" s="138"/>
      <c r="E56" s="139">
        <v>-174554244</v>
      </c>
      <c r="F56" s="181">
        <f t="shared" si="1"/>
        <v>-174554244</v>
      </c>
      <c r="G56" s="180">
        <f>C56+F56</f>
        <v>0</v>
      </c>
    </row>
    <row r="57" spans="1:7" s="150" customFormat="1" ht="12" customHeight="1" thickBot="1" x14ac:dyDescent="0.3">
      <c r="A57" s="14" t="s">
        <v>192</v>
      </c>
      <c r="B57" s="80" t="s">
        <v>190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3">
      <c r="A58" s="18" t="s">
        <v>12</v>
      </c>
      <c r="B58" s="78" t="s">
        <v>193</v>
      </c>
      <c r="C58" s="137">
        <f>SUM(C59:C61)</f>
        <v>181459460</v>
      </c>
      <c r="D58" s="137">
        <f>SUM(D59:D61)</f>
        <v>0</v>
      </c>
      <c r="E58" s="137">
        <f>SUM(E59:E61)</f>
        <v>1104900</v>
      </c>
      <c r="F58" s="137">
        <f>SUM(F59:F61)</f>
        <v>1104900</v>
      </c>
      <c r="G58" s="77">
        <f>SUM(G59:G61)</f>
        <v>182564360</v>
      </c>
    </row>
    <row r="59" spans="1:7" s="150" customFormat="1" ht="12" customHeight="1" x14ac:dyDescent="0.25">
      <c r="A59" s="13" t="s">
        <v>103</v>
      </c>
      <c r="B59" s="151" t="s">
        <v>195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5">
      <c r="A60" s="12" t="s">
        <v>104</v>
      </c>
      <c r="B60" s="152" t="s">
        <v>299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5">
      <c r="A61" s="12" t="s">
        <v>126</v>
      </c>
      <c r="B61" s="152" t="s">
        <v>196</v>
      </c>
      <c r="C61" s="141">
        <v>181459460</v>
      </c>
      <c r="D61" s="141"/>
      <c r="E61" s="141">
        <v>1104900</v>
      </c>
      <c r="F61" s="308">
        <f t="shared" si="1"/>
        <v>1104900</v>
      </c>
      <c r="G61" s="243">
        <f>C61+F61</f>
        <v>182564360</v>
      </c>
    </row>
    <row r="62" spans="1:7" s="150" customFormat="1" ht="12" customHeight="1" thickBot="1" x14ac:dyDescent="0.3">
      <c r="A62" s="14" t="s">
        <v>194</v>
      </c>
      <c r="B62" s="80" t="s">
        <v>197</v>
      </c>
      <c r="C62" s="141">
        <v>181459460</v>
      </c>
      <c r="D62" s="141"/>
      <c r="E62" s="141">
        <v>1104900</v>
      </c>
      <c r="F62" s="308">
        <f t="shared" si="1"/>
        <v>1104900</v>
      </c>
      <c r="G62" s="243">
        <f>C62+F62</f>
        <v>182564360</v>
      </c>
    </row>
    <row r="63" spans="1:7" s="150" customFormat="1" ht="12" customHeight="1" thickBot="1" x14ac:dyDescent="0.3">
      <c r="A63" s="193" t="s">
        <v>346</v>
      </c>
      <c r="B63" s="19" t="s">
        <v>198</v>
      </c>
      <c r="C63" s="143">
        <f>+C6+C13+C20+C27+C35+C47+C53+C58</f>
        <v>555531332</v>
      </c>
      <c r="D63" s="143">
        <f>+D6+D13+D20+D27+D35+D47+D53+D58</f>
        <v>0</v>
      </c>
      <c r="E63" s="143">
        <f>+E6+E13+E20+E27+E35+E47+E53+E58</f>
        <v>26922391</v>
      </c>
      <c r="F63" s="143">
        <f>+F6+F13+F20+F27+F35+F47+F53+F58</f>
        <v>26922391</v>
      </c>
      <c r="G63" s="179">
        <f>+G6+G13+G20+G27+G35+G47+G53+G58</f>
        <v>582453723</v>
      </c>
    </row>
    <row r="64" spans="1:7" s="150" customFormat="1" ht="12" customHeight="1" thickBot="1" x14ac:dyDescent="0.3">
      <c r="A64" s="183" t="s">
        <v>199</v>
      </c>
      <c r="B64" s="78" t="s">
        <v>200</v>
      </c>
      <c r="C64" s="137">
        <f>SUM(C65:C67)</f>
        <v>0</v>
      </c>
      <c r="D64" s="137">
        <f>SUM(D65:D67)</f>
        <v>0</v>
      </c>
      <c r="E64" s="137">
        <f>SUM(E65:E67)</f>
        <v>18340381</v>
      </c>
      <c r="F64" s="137">
        <f>SUM(F65:F67)</f>
        <v>18340381</v>
      </c>
      <c r="G64" s="77">
        <f>SUM(G65:G67)</f>
        <v>18340381</v>
      </c>
    </row>
    <row r="65" spans="1:7" s="150" customFormat="1" ht="12" customHeight="1" x14ac:dyDescent="0.25">
      <c r="A65" s="13" t="s">
        <v>228</v>
      </c>
      <c r="B65" s="151" t="s">
        <v>201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5">
      <c r="A66" s="12" t="s">
        <v>237</v>
      </c>
      <c r="B66" s="152" t="s">
        <v>202</v>
      </c>
      <c r="C66" s="141"/>
      <c r="D66" s="141"/>
      <c r="E66" s="141">
        <v>18340381</v>
      </c>
      <c r="F66" s="308">
        <f>D66+E66</f>
        <v>18340381</v>
      </c>
      <c r="G66" s="243">
        <f>C66+F66</f>
        <v>18340381</v>
      </c>
    </row>
    <row r="67" spans="1:7" s="150" customFormat="1" ht="12" customHeight="1" thickBot="1" x14ac:dyDescent="0.3">
      <c r="A67" s="16" t="s">
        <v>238</v>
      </c>
      <c r="B67" s="323" t="s">
        <v>331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 x14ac:dyDescent="0.3">
      <c r="A68" s="183" t="s">
        <v>204</v>
      </c>
      <c r="B68" s="78" t="s">
        <v>205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5">
      <c r="A69" s="13" t="s">
        <v>81</v>
      </c>
      <c r="B69" s="263" t="s">
        <v>206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5">
      <c r="A70" s="12" t="s">
        <v>82</v>
      </c>
      <c r="B70" s="263" t="s">
        <v>452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5">
      <c r="A71" s="12" t="s">
        <v>229</v>
      </c>
      <c r="B71" s="263" t="s">
        <v>207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3">
      <c r="A72" s="14" t="s">
        <v>230</v>
      </c>
      <c r="B72" s="264" t="s">
        <v>453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3">
      <c r="A73" s="183" t="s">
        <v>208</v>
      </c>
      <c r="B73" s="78" t="s">
        <v>209</v>
      </c>
      <c r="C73" s="137">
        <f>SUM(C74:C75)</f>
        <v>0</v>
      </c>
      <c r="D73" s="137">
        <f>SUM(D74:D75)</f>
        <v>0</v>
      </c>
      <c r="E73" s="137">
        <f>SUM(E74:E75)</f>
        <v>0</v>
      </c>
      <c r="F73" s="137">
        <f>SUM(F74:F75)</f>
        <v>0</v>
      </c>
      <c r="G73" s="77">
        <f>SUM(G74:G75)</f>
        <v>0</v>
      </c>
    </row>
    <row r="74" spans="1:7" s="150" customFormat="1" ht="12" customHeight="1" x14ac:dyDescent="0.25">
      <c r="A74" s="13" t="s">
        <v>231</v>
      </c>
      <c r="B74" s="151" t="s">
        <v>210</v>
      </c>
      <c r="C74" s="141"/>
      <c r="D74" s="141"/>
      <c r="E74" s="141"/>
      <c r="F74" s="308">
        <f>D74+E74</f>
        <v>0</v>
      </c>
      <c r="G74" s="243">
        <f>C74+F74</f>
        <v>0</v>
      </c>
    </row>
    <row r="75" spans="1:7" s="150" customFormat="1" ht="12" customHeight="1" thickBot="1" x14ac:dyDescent="0.3">
      <c r="A75" s="14" t="s">
        <v>232</v>
      </c>
      <c r="B75" s="80" t="s">
        <v>211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3">
      <c r="A76" s="183" t="s">
        <v>212</v>
      </c>
      <c r="B76" s="78" t="s">
        <v>213</v>
      </c>
      <c r="C76" s="137">
        <f>SUM(C77:C79)</f>
        <v>0</v>
      </c>
      <c r="D76" s="137">
        <f>SUM(D77:D79)</f>
        <v>0</v>
      </c>
      <c r="E76" s="137">
        <f>SUM(E77:E79)</f>
        <v>22201500</v>
      </c>
      <c r="F76" s="137">
        <f>SUM(F77:F79)</f>
        <v>22201500</v>
      </c>
      <c r="G76" s="77">
        <f>SUM(G77:G79)</f>
        <v>22201500</v>
      </c>
    </row>
    <row r="77" spans="1:7" s="150" customFormat="1" ht="12" customHeight="1" x14ac:dyDescent="0.25">
      <c r="A77" s="13" t="s">
        <v>233</v>
      </c>
      <c r="B77" s="151" t="s">
        <v>214</v>
      </c>
      <c r="C77" s="141"/>
      <c r="D77" s="141"/>
      <c r="E77" s="141">
        <v>22201500</v>
      </c>
      <c r="F77" s="308">
        <f>D77+E77</f>
        <v>22201500</v>
      </c>
      <c r="G77" s="243">
        <f>C77+F77</f>
        <v>22201500</v>
      </c>
    </row>
    <row r="78" spans="1:7" s="150" customFormat="1" ht="12" customHeight="1" x14ac:dyDescent="0.25">
      <c r="A78" s="12" t="s">
        <v>234</v>
      </c>
      <c r="B78" s="152" t="s">
        <v>215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3">
      <c r="A79" s="14" t="s">
        <v>235</v>
      </c>
      <c r="B79" s="80" t="s">
        <v>454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3">
      <c r="A80" s="183" t="s">
        <v>216</v>
      </c>
      <c r="B80" s="78" t="s">
        <v>236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5">
      <c r="A81" s="154" t="s">
        <v>217</v>
      </c>
      <c r="B81" s="151" t="s">
        <v>218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5">
      <c r="A82" s="155" t="s">
        <v>219</v>
      </c>
      <c r="B82" s="152" t="s">
        <v>220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5">
      <c r="A83" s="155" t="s">
        <v>221</v>
      </c>
      <c r="B83" s="152" t="s">
        <v>222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3">
      <c r="A84" s="156" t="s">
        <v>223</v>
      </c>
      <c r="B84" s="80" t="s">
        <v>224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3">
      <c r="A85" s="183" t="s">
        <v>225</v>
      </c>
      <c r="B85" s="78" t="s">
        <v>345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3">
      <c r="A86" s="183" t="s">
        <v>227</v>
      </c>
      <c r="B86" s="78" t="s">
        <v>226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3">
      <c r="A87" s="183" t="s">
        <v>239</v>
      </c>
      <c r="B87" s="157" t="s">
        <v>348</v>
      </c>
      <c r="C87" s="143">
        <f>+C64+C68+C73+C76+C80+C86+C85</f>
        <v>0</v>
      </c>
      <c r="D87" s="143">
        <f>+D64+D68+D73+D76+D80+D86+D85</f>
        <v>0</v>
      </c>
      <c r="E87" s="143">
        <f>+E64+E68+E73+E76+E80+E86+E85</f>
        <v>40541881</v>
      </c>
      <c r="F87" s="143">
        <f>+F64+F68+F73+F76+F80+F86+F85</f>
        <v>40541881</v>
      </c>
      <c r="G87" s="179">
        <f>+G64+G68+G73+G76+G80+G86+G85</f>
        <v>40541881</v>
      </c>
    </row>
    <row r="88" spans="1:7" s="150" customFormat="1" ht="25.5" customHeight="1" thickBot="1" x14ac:dyDescent="0.3">
      <c r="A88" s="184" t="s">
        <v>347</v>
      </c>
      <c r="B88" s="158" t="s">
        <v>349</v>
      </c>
      <c r="C88" s="143">
        <f>+C63+C87</f>
        <v>555531332</v>
      </c>
      <c r="D88" s="143">
        <f>+D63+D87</f>
        <v>0</v>
      </c>
      <c r="E88" s="143">
        <f>+E63+E87</f>
        <v>67464272</v>
      </c>
      <c r="F88" s="143">
        <f>+F63+F87</f>
        <v>67464272</v>
      </c>
      <c r="G88" s="179">
        <f>+G63+G87</f>
        <v>622995604</v>
      </c>
    </row>
    <row r="89" spans="1:7" s="150" customFormat="1" ht="30.75" customHeight="1" x14ac:dyDescent="0.25">
      <c r="A89" s="3"/>
      <c r="B89" s="4"/>
      <c r="C89" s="82"/>
    </row>
    <row r="90" spans="1:7" ht="16.5" customHeight="1" x14ac:dyDescent="0.3">
      <c r="A90" s="348" t="s">
        <v>33</v>
      </c>
      <c r="B90" s="348"/>
      <c r="C90" s="348"/>
      <c r="D90" s="348"/>
      <c r="E90" s="348"/>
      <c r="F90" s="348"/>
      <c r="G90" s="348"/>
    </row>
    <row r="91" spans="1:7" s="159" customFormat="1" ht="16.5" customHeight="1" thickBot="1" x14ac:dyDescent="0.35">
      <c r="A91" s="350" t="s">
        <v>84</v>
      </c>
      <c r="B91" s="350"/>
      <c r="C91" s="52"/>
      <c r="G91" s="52" t="str">
        <f>G2</f>
        <v>Forintban!</v>
      </c>
    </row>
    <row r="92" spans="1:7" x14ac:dyDescent="0.3">
      <c r="A92" s="351" t="s">
        <v>48</v>
      </c>
      <c r="B92" s="353" t="s">
        <v>383</v>
      </c>
      <c r="C92" s="355" t="str">
        <f>+CONCATENATE(LEFT(ÖSSZEFÜGGÉSEK!A6,4),". évi")</f>
        <v>2018. évi</v>
      </c>
      <c r="D92" s="356"/>
      <c r="E92" s="357"/>
      <c r="F92" s="357"/>
      <c r="G92" s="358"/>
    </row>
    <row r="93" spans="1:7" ht="23.4" thickBot="1" x14ac:dyDescent="0.35">
      <c r="A93" s="352"/>
      <c r="B93" s="354"/>
      <c r="C93" s="316" t="s">
        <v>382</v>
      </c>
      <c r="D93" s="317" t="s">
        <v>464</v>
      </c>
      <c r="E93" s="317" t="s">
        <v>495</v>
      </c>
      <c r="F93" s="318" t="s">
        <v>457</v>
      </c>
      <c r="G93" s="319" t="s">
        <v>504</v>
      </c>
    </row>
    <row r="94" spans="1:7" s="149" customFormat="1" ht="12" customHeight="1" thickBot="1" x14ac:dyDescent="0.25">
      <c r="A94" s="25" t="s">
        <v>357</v>
      </c>
      <c r="B94" s="26" t="s">
        <v>358</v>
      </c>
      <c r="C94" s="320" t="s">
        <v>359</v>
      </c>
      <c r="D94" s="320" t="s">
        <v>361</v>
      </c>
      <c r="E94" s="321" t="s">
        <v>360</v>
      </c>
      <c r="F94" s="321" t="s">
        <v>466</v>
      </c>
      <c r="G94" s="322" t="s">
        <v>467</v>
      </c>
    </row>
    <row r="95" spans="1:7" ht="12" customHeight="1" thickBot="1" x14ac:dyDescent="0.35">
      <c r="A95" s="20" t="s">
        <v>5</v>
      </c>
      <c r="B95" s="24" t="s">
        <v>307</v>
      </c>
      <c r="C95" s="136">
        <f>C96+C97+C98+C99+C100+C113</f>
        <v>354409736</v>
      </c>
      <c r="D95" s="136">
        <f>D96+D97+D98+D99+D100+D113</f>
        <v>0</v>
      </c>
      <c r="E95" s="136">
        <f>E96+E97+E98+E99+E100+E113</f>
        <v>17769615</v>
      </c>
      <c r="F95" s="136">
        <f>F96+F97+F98+F99+F100+F113</f>
        <v>17769615</v>
      </c>
      <c r="G95" s="196">
        <f>G96+G97+G98+G99+G100+G113</f>
        <v>372179351</v>
      </c>
    </row>
    <row r="96" spans="1:7" ht="12" customHeight="1" x14ac:dyDescent="0.3">
      <c r="A96" s="15" t="s">
        <v>60</v>
      </c>
      <c r="B96" s="8" t="s">
        <v>34</v>
      </c>
      <c r="C96" s="301">
        <v>189237119</v>
      </c>
      <c r="D96" s="200"/>
      <c r="E96" s="200">
        <v>6496531</v>
      </c>
      <c r="F96" s="309">
        <f t="shared" ref="F96:F115" si="8">D96+E96</f>
        <v>6496531</v>
      </c>
      <c r="G96" s="245">
        <f t="shared" ref="G96:G115" si="9">C96+F96</f>
        <v>195733650</v>
      </c>
    </row>
    <row r="97" spans="1:7" ht="12" customHeight="1" x14ac:dyDescent="0.3">
      <c r="A97" s="12" t="s">
        <v>61</v>
      </c>
      <c r="B97" s="6" t="s">
        <v>105</v>
      </c>
      <c r="C97" s="138">
        <v>32226977</v>
      </c>
      <c r="D97" s="138"/>
      <c r="E97" s="138">
        <v>2600570</v>
      </c>
      <c r="F97" s="310">
        <f t="shared" si="8"/>
        <v>2600570</v>
      </c>
      <c r="G97" s="241">
        <f t="shared" si="9"/>
        <v>34827547</v>
      </c>
    </row>
    <row r="98" spans="1:7" ht="12" customHeight="1" x14ac:dyDescent="0.3">
      <c r="A98" s="12" t="s">
        <v>62</v>
      </c>
      <c r="B98" s="6" t="s">
        <v>79</v>
      </c>
      <c r="C98" s="140">
        <v>108963640</v>
      </c>
      <c r="D98" s="140"/>
      <c r="E98" s="140">
        <v>10875389</v>
      </c>
      <c r="F98" s="311">
        <f t="shared" si="8"/>
        <v>10875389</v>
      </c>
      <c r="G98" s="242">
        <f t="shared" si="9"/>
        <v>119839029</v>
      </c>
    </row>
    <row r="99" spans="1:7" ht="12" customHeight="1" x14ac:dyDescent="0.3">
      <c r="A99" s="12" t="s">
        <v>63</v>
      </c>
      <c r="B99" s="9" t="s">
        <v>106</v>
      </c>
      <c r="C99" s="140">
        <v>7582000</v>
      </c>
      <c r="D99" s="140"/>
      <c r="E99" s="140">
        <v>-1330000</v>
      </c>
      <c r="F99" s="311">
        <f t="shared" si="8"/>
        <v>-1330000</v>
      </c>
      <c r="G99" s="242">
        <f t="shared" si="9"/>
        <v>6252000</v>
      </c>
    </row>
    <row r="100" spans="1:7" ht="12" customHeight="1" x14ac:dyDescent="0.3">
      <c r="A100" s="12" t="s">
        <v>71</v>
      </c>
      <c r="B100" s="17" t="s">
        <v>107</v>
      </c>
      <c r="C100" s="140">
        <v>16400000</v>
      </c>
      <c r="D100" s="140"/>
      <c r="E100" s="140">
        <v>-872875</v>
      </c>
      <c r="F100" s="311">
        <f t="shared" si="8"/>
        <v>-872875</v>
      </c>
      <c r="G100" s="242">
        <f t="shared" si="9"/>
        <v>15527125</v>
      </c>
    </row>
    <row r="101" spans="1:7" ht="12" customHeight="1" x14ac:dyDescent="0.3">
      <c r="A101" s="12" t="s">
        <v>64</v>
      </c>
      <c r="B101" s="6" t="s">
        <v>312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3">
      <c r="A102" s="12" t="s">
        <v>65</v>
      </c>
      <c r="B102" s="55" t="s">
        <v>311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3">
      <c r="A103" s="12" t="s">
        <v>72</v>
      </c>
      <c r="B103" s="55" t="s">
        <v>310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3">
      <c r="A104" s="12" t="s">
        <v>73</v>
      </c>
      <c r="B104" s="53" t="s">
        <v>242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3">
      <c r="A105" s="12" t="s">
        <v>74</v>
      </c>
      <c r="B105" s="54" t="s">
        <v>243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3">
      <c r="A106" s="12" t="s">
        <v>75</v>
      </c>
      <c r="B106" s="54" t="s">
        <v>244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3">
      <c r="A107" s="12" t="s">
        <v>77</v>
      </c>
      <c r="B107" s="53" t="s">
        <v>245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 x14ac:dyDescent="0.3">
      <c r="A108" s="12" t="s">
        <v>108</v>
      </c>
      <c r="B108" s="53" t="s">
        <v>246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3">
      <c r="A109" s="12" t="s">
        <v>240</v>
      </c>
      <c r="B109" s="54" t="s">
        <v>247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3">
      <c r="A110" s="11" t="s">
        <v>241</v>
      </c>
      <c r="B110" s="55" t="s">
        <v>248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3">
      <c r="A111" s="12" t="s">
        <v>308</v>
      </c>
      <c r="B111" s="55" t="s">
        <v>249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3">
      <c r="A112" s="14" t="s">
        <v>309</v>
      </c>
      <c r="B112" s="55" t="s">
        <v>250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 x14ac:dyDescent="0.3">
      <c r="A113" s="12" t="s">
        <v>313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 x14ac:dyDescent="0.3">
      <c r="A114" s="12" t="s">
        <v>314</v>
      </c>
      <c r="B114" s="6" t="s">
        <v>316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5">
      <c r="A115" s="16" t="s">
        <v>315</v>
      </c>
      <c r="B115" s="192" t="s">
        <v>317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5">
      <c r="A116" s="190" t="s">
        <v>6</v>
      </c>
      <c r="B116" s="191" t="s">
        <v>251</v>
      </c>
      <c r="C116" s="202">
        <f>+C117+C119+C121</f>
        <v>201121596</v>
      </c>
      <c r="D116" s="137">
        <f>+D117+D119+D121</f>
        <v>0</v>
      </c>
      <c r="E116" s="202">
        <f>+E117+E119+E121</f>
        <v>5408100</v>
      </c>
      <c r="F116" s="202">
        <f>+F117+F119+F121</f>
        <v>5408100</v>
      </c>
      <c r="G116" s="197">
        <f>+G117+G119+G121</f>
        <v>206529696</v>
      </c>
    </row>
    <row r="117" spans="1:7" ht="12" customHeight="1" x14ac:dyDescent="0.3">
      <c r="A117" s="13" t="s">
        <v>66</v>
      </c>
      <c r="B117" s="6" t="s">
        <v>125</v>
      </c>
      <c r="C117" s="139">
        <v>9726451</v>
      </c>
      <c r="D117" s="209"/>
      <c r="E117" s="139">
        <v>152717992</v>
      </c>
      <c r="F117" s="181">
        <f t="shared" ref="F117:F129" si="10">D117+E117</f>
        <v>152717992</v>
      </c>
      <c r="G117" s="180">
        <f t="shared" ref="G117:G129" si="11">C117+F117</f>
        <v>162444443</v>
      </c>
    </row>
    <row r="118" spans="1:7" ht="12" customHeight="1" x14ac:dyDescent="0.3">
      <c r="A118" s="13" t="s">
        <v>67</v>
      </c>
      <c r="B118" s="10" t="s">
        <v>255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 x14ac:dyDescent="0.3">
      <c r="A119" s="13" t="s">
        <v>68</v>
      </c>
      <c r="B119" s="10" t="s">
        <v>109</v>
      </c>
      <c r="C119" s="138">
        <v>191395145</v>
      </c>
      <c r="D119" s="210"/>
      <c r="E119" s="138">
        <v>-147309892</v>
      </c>
      <c r="F119" s="310">
        <f t="shared" si="10"/>
        <v>-147309892</v>
      </c>
      <c r="G119" s="241">
        <f t="shared" si="11"/>
        <v>44085253</v>
      </c>
    </row>
    <row r="120" spans="1:7" ht="12" customHeight="1" x14ac:dyDescent="0.3">
      <c r="A120" s="13" t="s">
        <v>69</v>
      </c>
      <c r="B120" s="10" t="s">
        <v>256</v>
      </c>
      <c r="C120" s="138">
        <v>191395145</v>
      </c>
      <c r="D120" s="210"/>
      <c r="E120" s="138">
        <v>-147309892</v>
      </c>
      <c r="F120" s="310">
        <f t="shared" si="10"/>
        <v>-147309892</v>
      </c>
      <c r="G120" s="241">
        <f t="shared" si="11"/>
        <v>44085253</v>
      </c>
    </row>
    <row r="121" spans="1:7" ht="12" customHeight="1" x14ac:dyDescent="0.3">
      <c r="A121" s="13" t="s">
        <v>70</v>
      </c>
      <c r="B121" s="80" t="s">
        <v>127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3">
      <c r="A122" s="13" t="s">
        <v>76</v>
      </c>
      <c r="B122" s="79" t="s">
        <v>300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3">
      <c r="A123" s="13" t="s">
        <v>78</v>
      </c>
      <c r="B123" s="147" t="s">
        <v>261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x14ac:dyDescent="0.3">
      <c r="A124" s="13" t="s">
        <v>110</v>
      </c>
      <c r="B124" s="54" t="s">
        <v>244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3">
      <c r="A125" s="13" t="s">
        <v>111</v>
      </c>
      <c r="B125" s="54" t="s">
        <v>260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3">
      <c r="A126" s="13" t="s">
        <v>112</v>
      </c>
      <c r="B126" s="54" t="s">
        <v>259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3">
      <c r="A127" s="13" t="s">
        <v>252</v>
      </c>
      <c r="B127" s="54" t="s">
        <v>247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3">
      <c r="A128" s="13" t="s">
        <v>253</v>
      </c>
      <c r="B128" s="54" t="s">
        <v>258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16.2" thickBot="1" x14ac:dyDescent="0.35">
      <c r="A129" s="11" t="s">
        <v>254</v>
      </c>
      <c r="B129" s="54" t="s">
        <v>257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5">
      <c r="A130" s="18" t="s">
        <v>7</v>
      </c>
      <c r="B130" s="50" t="s">
        <v>318</v>
      </c>
      <c r="C130" s="137">
        <f>+C95+C116</f>
        <v>555531332</v>
      </c>
      <c r="D130" s="208">
        <f>+D95+D116</f>
        <v>0</v>
      </c>
      <c r="E130" s="137">
        <f>+E95+E116</f>
        <v>23177715</v>
      </c>
      <c r="F130" s="137">
        <f>+F95+F116</f>
        <v>23177715</v>
      </c>
      <c r="G130" s="77">
        <f>+G95+G116</f>
        <v>578709047</v>
      </c>
    </row>
    <row r="131" spans="1:7" ht="12" customHeight="1" thickBot="1" x14ac:dyDescent="0.35">
      <c r="A131" s="18" t="s">
        <v>8</v>
      </c>
      <c r="B131" s="50" t="s">
        <v>384</v>
      </c>
      <c r="C131" s="137">
        <f>+C132+C133+C134</f>
        <v>0</v>
      </c>
      <c r="D131" s="208">
        <f>+D132+D133+D134</f>
        <v>0</v>
      </c>
      <c r="E131" s="137">
        <f>+E132+E133+E134</f>
        <v>20128721</v>
      </c>
      <c r="F131" s="137">
        <f>+F132+F133+F134</f>
        <v>20128721</v>
      </c>
      <c r="G131" s="77">
        <f>+G132+G133+G134</f>
        <v>20128721</v>
      </c>
    </row>
    <row r="132" spans="1:7" ht="12" customHeight="1" x14ac:dyDescent="0.3">
      <c r="A132" s="13" t="s">
        <v>159</v>
      </c>
      <c r="B132" s="10" t="s">
        <v>326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3">
      <c r="A133" s="13" t="s">
        <v>160</v>
      </c>
      <c r="B133" s="10" t="s">
        <v>327</v>
      </c>
      <c r="C133" s="138"/>
      <c r="D133" s="210"/>
      <c r="E133" s="138">
        <v>18463353</v>
      </c>
      <c r="F133" s="310">
        <f>D133+E133</f>
        <v>18463353</v>
      </c>
      <c r="G133" s="241">
        <f>C133+F133</f>
        <v>18463353</v>
      </c>
    </row>
    <row r="134" spans="1:7" ht="12" customHeight="1" thickBot="1" x14ac:dyDescent="0.35">
      <c r="A134" s="11" t="s">
        <v>161</v>
      </c>
      <c r="B134" s="10" t="s">
        <v>328</v>
      </c>
      <c r="C134" s="138"/>
      <c r="D134" s="210"/>
      <c r="E134" s="138">
        <v>1665368</v>
      </c>
      <c r="F134" s="310">
        <f>D134+E134</f>
        <v>1665368</v>
      </c>
      <c r="G134" s="241">
        <f>C134+F134</f>
        <v>1665368</v>
      </c>
    </row>
    <row r="135" spans="1:7" ht="12" customHeight="1" thickBot="1" x14ac:dyDescent="0.35">
      <c r="A135" s="18" t="s">
        <v>9</v>
      </c>
      <c r="B135" s="50" t="s">
        <v>320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3">
      <c r="A136" s="13" t="s">
        <v>53</v>
      </c>
      <c r="B136" s="7" t="s">
        <v>329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3">
      <c r="A137" s="13" t="s">
        <v>54</v>
      </c>
      <c r="B137" s="7" t="s">
        <v>321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3">
      <c r="A138" s="13" t="s">
        <v>55</v>
      </c>
      <c r="B138" s="7" t="s">
        <v>322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3">
      <c r="A139" s="13" t="s">
        <v>97</v>
      </c>
      <c r="B139" s="7" t="s">
        <v>323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3">
      <c r="A140" s="13" t="s">
        <v>98</v>
      </c>
      <c r="B140" s="7" t="s">
        <v>324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5">
      <c r="A141" s="11" t="s">
        <v>99</v>
      </c>
      <c r="B141" s="7" t="s">
        <v>325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5">
      <c r="A142" s="18" t="s">
        <v>10</v>
      </c>
      <c r="B142" s="50" t="s">
        <v>333</v>
      </c>
      <c r="C142" s="143">
        <f>+C143+C144+C145+C146</f>
        <v>0</v>
      </c>
      <c r="D142" s="212">
        <f>+D143+D144+D145+D146</f>
        <v>0</v>
      </c>
      <c r="E142" s="143">
        <f>+E143+E144+E145+E146</f>
        <v>24157836</v>
      </c>
      <c r="F142" s="143">
        <f>+F143+F144+F145+F146</f>
        <v>24157836</v>
      </c>
      <c r="G142" s="179">
        <f>+G143+G144+G145+G146</f>
        <v>24157836</v>
      </c>
    </row>
    <row r="143" spans="1:7" ht="12" customHeight="1" x14ac:dyDescent="0.3">
      <c r="A143" s="13" t="s">
        <v>56</v>
      </c>
      <c r="B143" s="7" t="s">
        <v>262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3">
      <c r="A144" s="13" t="s">
        <v>57</v>
      </c>
      <c r="B144" s="7" t="s">
        <v>263</v>
      </c>
      <c r="C144" s="138"/>
      <c r="D144" s="210"/>
      <c r="E144" s="138">
        <v>24157836</v>
      </c>
      <c r="F144" s="310">
        <f>D144+E144</f>
        <v>24157836</v>
      </c>
      <c r="G144" s="241">
        <f>C144+F144</f>
        <v>24157836</v>
      </c>
    </row>
    <row r="145" spans="1:11" ht="12" customHeight="1" x14ac:dyDescent="0.3">
      <c r="A145" s="13" t="s">
        <v>179</v>
      </c>
      <c r="B145" s="7" t="s">
        <v>334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5">
      <c r="A146" s="11" t="s">
        <v>180</v>
      </c>
      <c r="B146" s="5" t="s">
        <v>282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5">
      <c r="A147" s="18" t="s">
        <v>11</v>
      </c>
      <c r="B147" s="50" t="s">
        <v>335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3">
      <c r="A148" s="13" t="s">
        <v>58</v>
      </c>
      <c r="B148" s="7" t="s">
        <v>330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3">
      <c r="A149" s="13" t="s">
        <v>59</v>
      </c>
      <c r="B149" s="7" t="s">
        <v>337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3">
      <c r="A150" s="13" t="s">
        <v>191</v>
      </c>
      <c r="B150" s="7" t="s">
        <v>332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3">
      <c r="A151" s="13" t="s">
        <v>192</v>
      </c>
      <c r="B151" s="7" t="s">
        <v>338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5">
      <c r="A152" s="13" t="s">
        <v>336</v>
      </c>
      <c r="B152" s="7" t="s">
        <v>339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5">
      <c r="A153" s="18" t="s">
        <v>12</v>
      </c>
      <c r="B153" s="50" t="s">
        <v>340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5">
      <c r="A154" s="18" t="s">
        <v>13</v>
      </c>
      <c r="B154" s="50" t="s">
        <v>341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5">
      <c r="A155" s="18" t="s">
        <v>14</v>
      </c>
      <c r="B155" s="50" t="s">
        <v>343</v>
      </c>
      <c r="C155" s="205">
        <f>+C131+C135+C142+C147+C153+C154</f>
        <v>0</v>
      </c>
      <c r="D155" s="215">
        <f>+D131+D135+D142+D147+D153+D154</f>
        <v>0</v>
      </c>
      <c r="E155" s="205">
        <f>+E131+E135+E142+E147+E153+E154</f>
        <v>44286557</v>
      </c>
      <c r="F155" s="205">
        <f>+F131+F135+F142+F147+F153+F154</f>
        <v>44286557</v>
      </c>
      <c r="G155" s="199">
        <f>C155+F155</f>
        <v>44286557</v>
      </c>
      <c r="H155" s="160"/>
      <c r="I155" s="161"/>
      <c r="J155" s="161"/>
      <c r="K155" s="161"/>
    </row>
    <row r="156" spans="1:11" s="150" customFormat="1" ht="12.9" customHeight="1" thickBot="1" x14ac:dyDescent="0.3">
      <c r="A156" s="81" t="s">
        <v>15</v>
      </c>
      <c r="B156" s="124" t="s">
        <v>342</v>
      </c>
      <c r="C156" s="205">
        <f>+C130+C155</f>
        <v>555531332</v>
      </c>
      <c r="D156" s="215">
        <f>+D130+D155</f>
        <v>0</v>
      </c>
      <c r="E156" s="205">
        <f>+E130+E155</f>
        <v>67464272</v>
      </c>
      <c r="F156" s="205">
        <f>+F130+F155</f>
        <v>67464272</v>
      </c>
      <c r="G156" s="199">
        <f>+G130+G155</f>
        <v>622995604</v>
      </c>
    </row>
    <row r="157" spans="1:11" ht="7.5" customHeight="1" x14ac:dyDescent="0.3"/>
    <row r="158" spans="1:11" x14ac:dyDescent="0.3">
      <c r="A158" s="359" t="s">
        <v>264</v>
      </c>
      <c r="B158" s="359"/>
      <c r="C158" s="359"/>
      <c r="D158" s="359"/>
      <c r="E158" s="359"/>
      <c r="F158" s="359"/>
      <c r="G158" s="359"/>
    </row>
    <row r="159" spans="1:11" ht="15" customHeight="1" thickBot="1" x14ac:dyDescent="0.35">
      <c r="A159" s="349" t="s">
        <v>85</v>
      </c>
      <c r="B159" s="349"/>
      <c r="C159" s="83"/>
      <c r="G159" s="83" t="str">
        <f>G91</f>
        <v>Forintban!</v>
      </c>
    </row>
    <row r="160" spans="1:11" ht="25.5" customHeight="1" thickBot="1" x14ac:dyDescent="0.35">
      <c r="A160" s="18">
        <v>1</v>
      </c>
      <c r="B160" s="23" t="s">
        <v>344</v>
      </c>
      <c r="C160" s="207">
        <f>+C63-C130</f>
        <v>0</v>
      </c>
      <c r="D160" s="137">
        <f>+D63-D130</f>
        <v>0</v>
      </c>
      <c r="E160" s="137">
        <f>+E63-E130</f>
        <v>3744676</v>
      </c>
      <c r="F160" s="137">
        <f>+F63-F130</f>
        <v>3744676</v>
      </c>
      <c r="G160" s="77">
        <f>+G63-G130</f>
        <v>3744676</v>
      </c>
    </row>
    <row r="161" spans="1:7" ht="32.25" customHeight="1" thickBot="1" x14ac:dyDescent="0.35">
      <c r="A161" s="18" t="s">
        <v>6</v>
      </c>
      <c r="B161" s="23" t="s">
        <v>350</v>
      </c>
      <c r="C161" s="137">
        <f>+C87-C155</f>
        <v>0</v>
      </c>
      <c r="D161" s="137">
        <f>+D87-D155</f>
        <v>0</v>
      </c>
      <c r="E161" s="137">
        <f>+E87-E155</f>
        <v>-3744676</v>
      </c>
      <c r="F161" s="137">
        <f>+F87-F155</f>
        <v>-3744676</v>
      </c>
      <c r="G161" s="77">
        <f>+G87-G155</f>
        <v>-3744676</v>
      </c>
    </row>
  </sheetData>
  <mergeCells count="12">
    <mergeCell ref="C92:G92"/>
    <mergeCell ref="A158:G158"/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76" fitToHeight="2" orientation="portrait" r:id="rId1"/>
  <headerFooter alignWithMargins="0">
    <oddHeader xml:space="preserve">&amp;C&amp;"Times New Roman CE,Félkövér"&amp;12
Tépe Község Önkormányzata
2018. ÉVI KÖLTSÉGVETÉSÉNEK ÖSSZEVONT MÓDOSÍTOTT MÉRLEGE&amp;10
&amp;R&amp;"Times New Roman CE,Félkövér dőlt"&amp;11 1.1. melléklet </oddHeader>
  </headerFooter>
  <rowBreaks count="3" manualBreakCount="3">
    <brk id="67" max="6" man="1"/>
    <brk id="89" max="4" man="1"/>
    <brk id="157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9"/>
  <sheetViews>
    <sheetView zoomScaleNormal="100" zoomScaleSheetLayoutView="100" workbookViewId="0">
      <selection activeCell="G5" sqref="G5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475</v>
      </c>
    </row>
    <row r="2" spans="1:7" s="43" customFormat="1" ht="21" customHeight="1" thickBot="1" x14ac:dyDescent="0.3">
      <c r="A2" s="235" t="s">
        <v>41</v>
      </c>
      <c r="B2" s="368" t="s">
        <v>503</v>
      </c>
      <c r="C2" s="368"/>
      <c r="D2" s="369"/>
      <c r="E2" s="266"/>
      <c r="F2" s="289"/>
      <c r="G2" s="344" t="s">
        <v>39</v>
      </c>
    </row>
    <row r="3" spans="1:7" s="43" customFormat="1" ht="23.4" thickBot="1" x14ac:dyDescent="0.3">
      <c r="A3" s="235" t="s">
        <v>118</v>
      </c>
      <c r="B3" s="370" t="s">
        <v>291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495</v>
      </c>
      <c r="F5" s="329" t="s">
        <v>457</v>
      </c>
      <c r="G5" s="330" t="s">
        <v>504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79125000</v>
      </c>
      <c r="D37" s="208">
        <f>SUM(D38:D48)</f>
        <v>0</v>
      </c>
      <c r="E37" s="137">
        <f>SUM(E38:E48)</f>
        <v>730906</v>
      </c>
      <c r="F37" s="137">
        <f>SUM(F38:F48)</f>
        <v>730906</v>
      </c>
      <c r="G37" s="281">
        <f>SUM(G38:G48)</f>
        <v>79855906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>
        <v>7500000</v>
      </c>
      <c r="D39" s="210"/>
      <c r="E39" s="138"/>
      <c r="F39" s="310">
        <f t="shared" si="8"/>
        <v>0</v>
      </c>
      <c r="G39" s="283">
        <f t="shared" si="9"/>
        <v>7500000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>
        <v>66600000</v>
      </c>
      <c r="D42" s="210"/>
      <c r="E42" s="138"/>
      <c r="F42" s="310">
        <f t="shared" si="8"/>
        <v>0</v>
      </c>
      <c r="G42" s="283">
        <f t="shared" si="9"/>
        <v>66600000</v>
      </c>
    </row>
    <row r="43" spans="1:7" s="46" customFormat="1" ht="12" customHeight="1" x14ac:dyDescent="0.2">
      <c r="A43" s="168" t="s">
        <v>99</v>
      </c>
      <c r="B43" s="152" t="s">
        <v>173</v>
      </c>
      <c r="C43" s="138">
        <v>2025000</v>
      </c>
      <c r="D43" s="210"/>
      <c r="E43" s="138"/>
      <c r="F43" s="310">
        <f t="shared" si="8"/>
        <v>0</v>
      </c>
      <c r="G43" s="283">
        <f t="shared" si="9"/>
        <v>2025000</v>
      </c>
    </row>
    <row r="44" spans="1:7" s="46" customFormat="1" ht="12" customHeight="1" x14ac:dyDescent="0.2">
      <c r="A44" s="168" t="s">
        <v>100</v>
      </c>
      <c r="B44" s="152" t="s">
        <v>174</v>
      </c>
      <c r="C44" s="138">
        <v>3000000</v>
      </c>
      <c r="D44" s="210"/>
      <c r="E44" s="138">
        <v>730906</v>
      </c>
      <c r="F44" s="310">
        <f t="shared" si="8"/>
        <v>730906</v>
      </c>
      <c r="G44" s="283">
        <f t="shared" si="9"/>
        <v>3730906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79125000</v>
      </c>
      <c r="D65" s="212">
        <f>+D8+D15+D22+D29+D37+D49+D55+D60</f>
        <v>0</v>
      </c>
      <c r="E65" s="143">
        <f>+E8+E15+E22+E29+E37+E49+E55+E60</f>
        <v>730906</v>
      </c>
      <c r="F65" s="143">
        <f>+F8+F15+F22+F29+F37+F49+F55+F60</f>
        <v>730906</v>
      </c>
      <c r="G65" s="285">
        <f>+G8+G15+G22+G29+G37+G49+G55+G60</f>
        <v>79855906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C90</f>
        <v>133076965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C89+D89+E89</f>
        <v>133076965</v>
      </c>
    </row>
    <row r="90" spans="1:7" s="45" customFormat="1" ht="12" customHeight="1" thickBot="1" x14ac:dyDescent="0.25">
      <c r="A90" s="346" t="s">
        <v>497</v>
      </c>
      <c r="B90" s="158" t="s">
        <v>502</v>
      </c>
      <c r="C90" s="143">
        <v>133076965</v>
      </c>
      <c r="D90" s="143"/>
      <c r="E90" s="143"/>
      <c r="F90" s="143"/>
      <c r="G90" s="285">
        <f>C90+D90+E90</f>
        <v>133076965</v>
      </c>
    </row>
    <row r="91" spans="1:7" s="45" customFormat="1" ht="12" customHeight="1" thickBot="1" x14ac:dyDescent="0.25">
      <c r="A91" s="174" t="s">
        <v>368</v>
      </c>
      <c r="B91" s="158" t="s">
        <v>369</v>
      </c>
      <c r="C91" s="143">
        <f>+C65+C89</f>
        <v>212201965</v>
      </c>
      <c r="D91" s="143">
        <f>+D65+D89</f>
        <v>0</v>
      </c>
      <c r="E91" s="143">
        <f>+E65+E89</f>
        <v>730906</v>
      </c>
      <c r="F91" s="143">
        <f>+F65+F89</f>
        <v>730906</v>
      </c>
      <c r="G91" s="285">
        <f>+G65+G89</f>
        <v>212932871</v>
      </c>
    </row>
    <row r="92" spans="1:7" s="46" customFormat="1" ht="15" customHeight="1" thickBot="1" x14ac:dyDescent="0.3">
      <c r="A92" s="72"/>
      <c r="B92" s="73"/>
      <c r="C92" s="123"/>
    </row>
    <row r="93" spans="1:7" s="41" customFormat="1" ht="16.5" customHeight="1" thickBot="1" x14ac:dyDescent="0.3">
      <c r="A93" s="365" t="s">
        <v>38</v>
      </c>
      <c r="B93" s="366"/>
      <c r="C93" s="366"/>
      <c r="D93" s="366"/>
      <c r="E93" s="366"/>
      <c r="F93" s="366"/>
      <c r="G93" s="367"/>
    </row>
    <row r="94" spans="1:7" s="47" customFormat="1" ht="12" customHeight="1" thickBot="1" x14ac:dyDescent="0.3">
      <c r="A94" s="145" t="s">
        <v>5</v>
      </c>
      <c r="B94" s="24" t="s">
        <v>373</v>
      </c>
      <c r="C94" s="136">
        <f>+C95+C96+C97+C98+C99+C112</f>
        <v>202475514</v>
      </c>
      <c r="D94" s="290">
        <f>+D95+D96+D97+D98+D99+D112</f>
        <v>0</v>
      </c>
      <c r="E94" s="136">
        <f>+E95+E96+E97+E98+E99+E112</f>
        <v>716983</v>
      </c>
      <c r="F94" s="136">
        <f>+F95+F96+F97+F98+F99+F112</f>
        <v>716983</v>
      </c>
      <c r="G94" s="294">
        <f>+G95+G96+G97+G98+G99+G112</f>
        <v>203192497</v>
      </c>
    </row>
    <row r="95" spans="1:7" ht="12" customHeight="1" x14ac:dyDescent="0.25">
      <c r="A95" s="175" t="s">
        <v>60</v>
      </c>
      <c r="B95" s="8" t="s">
        <v>34</v>
      </c>
      <c r="C95" s="200">
        <v>114296096</v>
      </c>
      <c r="D95" s="291"/>
      <c r="E95" s="200">
        <v>4214997</v>
      </c>
      <c r="F95" s="309">
        <f t="shared" ref="F95:F114" si="12">D95+E95</f>
        <v>4214997</v>
      </c>
      <c r="G95" s="295">
        <f t="shared" ref="G95:G114" si="13">C95+F95</f>
        <v>118511093</v>
      </c>
    </row>
    <row r="96" spans="1:7" ht="12" customHeight="1" x14ac:dyDescent="0.25">
      <c r="A96" s="168" t="s">
        <v>61</v>
      </c>
      <c r="B96" s="6" t="s">
        <v>105</v>
      </c>
      <c r="C96" s="138">
        <v>21706483</v>
      </c>
      <c r="D96" s="292"/>
      <c r="E96" s="138">
        <v>59795</v>
      </c>
      <c r="F96" s="310">
        <f t="shared" si="12"/>
        <v>59795</v>
      </c>
      <c r="G96" s="283">
        <f t="shared" si="13"/>
        <v>21766278</v>
      </c>
    </row>
    <row r="97" spans="1:7" ht="12" customHeight="1" x14ac:dyDescent="0.25">
      <c r="A97" s="168" t="s">
        <v>62</v>
      </c>
      <c r="B97" s="6" t="s">
        <v>79</v>
      </c>
      <c r="C97" s="140">
        <v>63372935</v>
      </c>
      <c r="D97" s="292"/>
      <c r="E97" s="140">
        <v>-3557809</v>
      </c>
      <c r="F97" s="311">
        <f t="shared" si="12"/>
        <v>-3557809</v>
      </c>
      <c r="G97" s="284">
        <f t="shared" si="13"/>
        <v>59815126</v>
      </c>
    </row>
    <row r="98" spans="1:7" ht="12" customHeight="1" x14ac:dyDescent="0.25">
      <c r="A98" s="168" t="s">
        <v>63</v>
      </c>
      <c r="B98" s="9" t="s">
        <v>106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71</v>
      </c>
      <c r="B99" s="17" t="s">
        <v>107</v>
      </c>
      <c r="C99" s="140">
        <v>3100000</v>
      </c>
      <c r="D99" s="271"/>
      <c r="E99" s="140"/>
      <c r="F99" s="311">
        <f t="shared" si="12"/>
        <v>0</v>
      </c>
      <c r="G99" s="284">
        <f t="shared" si="13"/>
        <v>3100000</v>
      </c>
    </row>
    <row r="100" spans="1:7" ht="12" customHeight="1" x14ac:dyDescent="0.25">
      <c r="A100" s="168" t="s">
        <v>64</v>
      </c>
      <c r="B100" s="6" t="s">
        <v>370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65</v>
      </c>
      <c r="B101" s="53" t="s">
        <v>311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72</v>
      </c>
      <c r="B102" s="53" t="s">
        <v>310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">
      <c r="A103" s="168" t="s">
        <v>73</v>
      </c>
      <c r="B103" s="53" t="s">
        <v>242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74</v>
      </c>
      <c r="B104" s="54" t="s">
        <v>243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5">
      <c r="A105" s="168" t="s">
        <v>75</v>
      </c>
      <c r="B105" s="54" t="s">
        <v>244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77</v>
      </c>
      <c r="B106" s="53" t="s">
        <v>245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">
      <c r="A107" s="168" t="s">
        <v>108</v>
      </c>
      <c r="B107" s="53" t="s">
        <v>246</v>
      </c>
      <c r="C107" s="140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68" t="s">
        <v>240</v>
      </c>
      <c r="B108" s="54" t="s">
        <v>247</v>
      </c>
      <c r="C108" s="138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76" t="s">
        <v>241</v>
      </c>
      <c r="B109" s="55" t="s">
        <v>248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308</v>
      </c>
      <c r="B110" s="55" t="s">
        <v>249</v>
      </c>
      <c r="C110" s="140"/>
      <c r="D110" s="271"/>
      <c r="E110" s="140"/>
      <c r="F110" s="311">
        <f t="shared" si="12"/>
        <v>0</v>
      </c>
      <c r="G110" s="284">
        <f t="shared" si="13"/>
        <v>0</v>
      </c>
    </row>
    <row r="111" spans="1:7" ht="12" customHeight="1" x14ac:dyDescent="0.25">
      <c r="A111" s="168" t="s">
        <v>309</v>
      </c>
      <c r="B111" s="54" t="s">
        <v>250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8" t="s">
        <v>313</v>
      </c>
      <c r="B112" s="9" t="s">
        <v>35</v>
      </c>
      <c r="C112" s="138"/>
      <c r="D112" s="270"/>
      <c r="E112" s="138"/>
      <c r="F112" s="310">
        <f t="shared" si="12"/>
        <v>0</v>
      </c>
      <c r="G112" s="283">
        <f t="shared" si="13"/>
        <v>0</v>
      </c>
    </row>
    <row r="113" spans="1:7" ht="12" customHeight="1" x14ac:dyDescent="0.25">
      <c r="A113" s="169" t="s">
        <v>314</v>
      </c>
      <c r="B113" s="6" t="s">
        <v>371</v>
      </c>
      <c r="C113" s="140"/>
      <c r="D113" s="271"/>
      <c r="E113" s="140"/>
      <c r="F113" s="311">
        <f t="shared" si="12"/>
        <v>0</v>
      </c>
      <c r="G113" s="284">
        <f t="shared" si="13"/>
        <v>0</v>
      </c>
    </row>
    <row r="114" spans="1:7" ht="12" customHeight="1" thickBot="1" x14ac:dyDescent="0.3">
      <c r="A114" s="177" t="s">
        <v>315</v>
      </c>
      <c r="B114" s="56" t="s">
        <v>372</v>
      </c>
      <c r="C114" s="201"/>
      <c r="D114" s="272"/>
      <c r="E114" s="201"/>
      <c r="F114" s="312">
        <f t="shared" si="12"/>
        <v>0</v>
      </c>
      <c r="G114" s="296">
        <f t="shared" si="13"/>
        <v>0</v>
      </c>
    </row>
    <row r="115" spans="1:7" ht="12" customHeight="1" thickBot="1" x14ac:dyDescent="0.3">
      <c r="A115" s="25" t="s">
        <v>6</v>
      </c>
      <c r="B115" s="23" t="s">
        <v>251</v>
      </c>
      <c r="C115" s="137">
        <f>+C116+C118+C120</f>
        <v>9726451</v>
      </c>
      <c r="D115" s="267">
        <f>+D116+D118+D120</f>
        <v>0</v>
      </c>
      <c r="E115" s="137">
        <f>+E116+E118+E120</f>
        <v>13923</v>
      </c>
      <c r="F115" s="137">
        <f>+F116+F118+F120</f>
        <v>13923</v>
      </c>
      <c r="G115" s="281">
        <f>+G116+G118+G120</f>
        <v>9740374</v>
      </c>
    </row>
    <row r="116" spans="1:7" ht="12" customHeight="1" x14ac:dyDescent="0.25">
      <c r="A116" s="167" t="s">
        <v>66</v>
      </c>
      <c r="B116" s="6" t="s">
        <v>125</v>
      </c>
      <c r="C116" s="139">
        <v>9726451</v>
      </c>
      <c r="D116" s="268"/>
      <c r="E116" s="139">
        <v>13923</v>
      </c>
      <c r="F116" s="181">
        <f t="shared" ref="F116:F128" si="14">D116+E116</f>
        <v>13923</v>
      </c>
      <c r="G116" s="282">
        <f t="shared" ref="G116:G128" si="15">C116+F116</f>
        <v>9740374</v>
      </c>
    </row>
    <row r="117" spans="1:7" ht="12" customHeight="1" x14ac:dyDescent="0.25">
      <c r="A117" s="167" t="s">
        <v>67</v>
      </c>
      <c r="B117" s="10" t="s">
        <v>255</v>
      </c>
      <c r="C117" s="139"/>
      <c r="D117" s="268"/>
      <c r="E117" s="139"/>
      <c r="F117" s="181">
        <f t="shared" si="14"/>
        <v>0</v>
      </c>
      <c r="G117" s="282">
        <f t="shared" si="15"/>
        <v>0</v>
      </c>
    </row>
    <row r="118" spans="1:7" ht="12" customHeight="1" x14ac:dyDescent="0.25">
      <c r="A118" s="167" t="s">
        <v>68</v>
      </c>
      <c r="B118" s="10" t="s">
        <v>109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69</v>
      </c>
      <c r="B119" s="10" t="s">
        <v>256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70</v>
      </c>
      <c r="B120" s="80" t="s">
        <v>127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76</v>
      </c>
      <c r="B121" s="79" t="s">
        <v>300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78</v>
      </c>
      <c r="B122" s="147" t="s">
        <v>261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110</v>
      </c>
      <c r="B123" s="54" t="s">
        <v>244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111</v>
      </c>
      <c r="B124" s="54" t="s">
        <v>260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112</v>
      </c>
      <c r="B125" s="54" t="s">
        <v>259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252</v>
      </c>
      <c r="B126" s="54" t="s">
        <v>247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x14ac:dyDescent="0.25">
      <c r="A127" s="167" t="s">
        <v>253</v>
      </c>
      <c r="B127" s="54" t="s">
        <v>258</v>
      </c>
      <c r="C127" s="138"/>
      <c r="D127" s="270"/>
      <c r="E127" s="138"/>
      <c r="F127" s="310">
        <f t="shared" si="14"/>
        <v>0</v>
      </c>
      <c r="G127" s="283">
        <f t="shared" si="15"/>
        <v>0</v>
      </c>
    </row>
    <row r="128" spans="1:7" ht="12" customHeight="1" thickBot="1" x14ac:dyDescent="0.3">
      <c r="A128" s="176" t="s">
        <v>254</v>
      </c>
      <c r="B128" s="54" t="s">
        <v>257</v>
      </c>
      <c r="C128" s="140"/>
      <c r="D128" s="271"/>
      <c r="E128" s="140"/>
      <c r="F128" s="311">
        <f t="shared" si="14"/>
        <v>0</v>
      </c>
      <c r="G128" s="284">
        <f t="shared" si="15"/>
        <v>0</v>
      </c>
    </row>
    <row r="129" spans="1:13" ht="12" customHeight="1" thickBot="1" x14ac:dyDescent="0.3">
      <c r="A129" s="25" t="s">
        <v>7</v>
      </c>
      <c r="B129" s="50" t="s">
        <v>318</v>
      </c>
      <c r="C129" s="137">
        <f>+C94+C115</f>
        <v>212201965</v>
      </c>
      <c r="D129" s="267">
        <f>+D94+D115</f>
        <v>0</v>
      </c>
      <c r="E129" s="137">
        <f>+E94+E115</f>
        <v>730906</v>
      </c>
      <c r="F129" s="137">
        <f>+F94+F115</f>
        <v>730906</v>
      </c>
      <c r="G129" s="281">
        <f>+G94+G115</f>
        <v>212932871</v>
      </c>
    </row>
    <row r="130" spans="1:13" ht="12" customHeight="1" thickBot="1" x14ac:dyDescent="0.3">
      <c r="A130" s="25" t="s">
        <v>8</v>
      </c>
      <c r="B130" s="50" t="s">
        <v>319</v>
      </c>
      <c r="C130" s="137">
        <f>+C131+C132+C133</f>
        <v>0</v>
      </c>
      <c r="D130" s="267">
        <f>+D131+D132+D133</f>
        <v>0</v>
      </c>
      <c r="E130" s="137">
        <f>+E131+E132+E133</f>
        <v>0</v>
      </c>
      <c r="F130" s="137">
        <f>+F131+F132+F133</f>
        <v>0</v>
      </c>
      <c r="G130" s="281">
        <f>+G131+G132+G133</f>
        <v>0</v>
      </c>
    </row>
    <row r="131" spans="1:13" s="47" customFormat="1" ht="12" customHeight="1" x14ac:dyDescent="0.25">
      <c r="A131" s="167" t="s">
        <v>159</v>
      </c>
      <c r="B131" s="7" t="s">
        <v>376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x14ac:dyDescent="0.25">
      <c r="A132" s="167" t="s">
        <v>160</v>
      </c>
      <c r="B132" s="7" t="s">
        <v>327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176" t="s">
        <v>161</v>
      </c>
      <c r="B133" s="5" t="s">
        <v>375</v>
      </c>
      <c r="C133" s="138"/>
      <c r="D133" s="270"/>
      <c r="E133" s="138"/>
      <c r="F133" s="310">
        <f>D133+E133</f>
        <v>0</v>
      </c>
      <c r="G133" s="283">
        <f>C133+F133</f>
        <v>0</v>
      </c>
    </row>
    <row r="134" spans="1:13" ht="12" customHeight="1" thickBot="1" x14ac:dyDescent="0.3">
      <c r="A134" s="25" t="s">
        <v>9</v>
      </c>
      <c r="B134" s="50" t="s">
        <v>320</v>
      </c>
      <c r="C134" s="137">
        <f>+C135+C136+C137+C138+C139+C140</f>
        <v>0</v>
      </c>
      <c r="D134" s="267">
        <f>+D135+D136+D137+D138+D139+D140</f>
        <v>0</v>
      </c>
      <c r="E134" s="137">
        <f>+E135+E136+E137+E138+E139+E140</f>
        <v>0</v>
      </c>
      <c r="F134" s="137">
        <f>+F135+F136+F137+F138+F139+F140</f>
        <v>0</v>
      </c>
      <c r="G134" s="281">
        <f>+G135+G136+G137+G138+G139+G140</f>
        <v>0</v>
      </c>
    </row>
    <row r="135" spans="1:13" ht="12" customHeight="1" x14ac:dyDescent="0.25">
      <c r="A135" s="167" t="s">
        <v>53</v>
      </c>
      <c r="B135" s="7" t="s">
        <v>329</v>
      </c>
      <c r="C135" s="138"/>
      <c r="D135" s="270"/>
      <c r="E135" s="138"/>
      <c r="F135" s="310">
        <f t="shared" ref="F135:F140" si="16">D135+E135</f>
        <v>0</v>
      </c>
      <c r="G135" s="283">
        <f t="shared" ref="G135:G140" si="17">C135+F135</f>
        <v>0</v>
      </c>
    </row>
    <row r="136" spans="1:13" ht="12" customHeight="1" x14ac:dyDescent="0.25">
      <c r="A136" s="167" t="s">
        <v>54</v>
      </c>
      <c r="B136" s="7" t="s">
        <v>321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55</v>
      </c>
      <c r="B137" s="7" t="s">
        <v>322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97</v>
      </c>
      <c r="B138" s="7" t="s">
        <v>374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ht="12" customHeight="1" x14ac:dyDescent="0.25">
      <c r="A139" s="167" t="s">
        <v>98</v>
      </c>
      <c r="B139" s="7" t="s">
        <v>324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s="47" customFormat="1" ht="12" customHeight="1" thickBot="1" x14ac:dyDescent="0.3">
      <c r="A140" s="176" t="s">
        <v>99</v>
      </c>
      <c r="B140" s="5" t="s">
        <v>325</v>
      </c>
      <c r="C140" s="138"/>
      <c r="D140" s="270"/>
      <c r="E140" s="138"/>
      <c r="F140" s="310">
        <f t="shared" si="16"/>
        <v>0</v>
      </c>
      <c r="G140" s="283">
        <f t="shared" si="17"/>
        <v>0</v>
      </c>
    </row>
    <row r="141" spans="1:13" ht="12" customHeight="1" thickBot="1" x14ac:dyDescent="0.3">
      <c r="A141" s="25" t="s">
        <v>10</v>
      </c>
      <c r="B141" s="50" t="s">
        <v>381</v>
      </c>
      <c r="C141" s="143">
        <f>+C142+C143+C145+C146+C144</f>
        <v>0</v>
      </c>
      <c r="D141" s="269">
        <f>+D142+D143+D145+D146+D144</f>
        <v>0</v>
      </c>
      <c r="E141" s="143">
        <f>+E142+E143+E145+E146+E144</f>
        <v>0</v>
      </c>
      <c r="F141" s="143">
        <f>+F142+F143+F145+F146+F144</f>
        <v>0</v>
      </c>
      <c r="G141" s="285">
        <f>+G142+G143+G145+G146+G144</f>
        <v>0</v>
      </c>
      <c r="M141" s="76"/>
    </row>
    <row r="142" spans="1:13" x14ac:dyDescent="0.25">
      <c r="A142" s="167" t="s">
        <v>56</v>
      </c>
      <c r="B142" s="7" t="s">
        <v>262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57</v>
      </c>
      <c r="B143" s="7" t="s">
        <v>263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ht="12" customHeight="1" x14ac:dyDescent="0.25">
      <c r="A144" s="167" t="s">
        <v>179</v>
      </c>
      <c r="B144" s="7" t="s">
        <v>380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x14ac:dyDescent="0.25">
      <c r="A145" s="167" t="s">
        <v>180</v>
      </c>
      <c r="B145" s="7" t="s">
        <v>334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176" t="s">
        <v>181</v>
      </c>
      <c r="B146" s="5" t="s">
        <v>282</v>
      </c>
      <c r="C146" s="138"/>
      <c r="D146" s="270"/>
      <c r="E146" s="138"/>
      <c r="F146" s="310">
        <f>D146+E146</f>
        <v>0</v>
      </c>
      <c r="G146" s="283">
        <f>C146+F146</f>
        <v>0</v>
      </c>
    </row>
    <row r="147" spans="1:7" s="47" customFormat="1" ht="12" customHeight="1" thickBot="1" x14ac:dyDescent="0.3">
      <c r="A147" s="25" t="s">
        <v>11</v>
      </c>
      <c r="B147" s="50" t="s">
        <v>335</v>
      </c>
      <c r="C147" s="203">
        <f>+C148+C149+C150+C151+C152</f>
        <v>0</v>
      </c>
      <c r="D147" s="273">
        <f>+D148+D149+D150+D151+D152</f>
        <v>0</v>
      </c>
      <c r="E147" s="203">
        <f>+E148+E149+E150+E151+E152</f>
        <v>0</v>
      </c>
      <c r="F147" s="203">
        <f>+F148+F149+F150+F151+F152</f>
        <v>0</v>
      </c>
      <c r="G147" s="297">
        <f>+G148+G149+G150+G151+G152</f>
        <v>0</v>
      </c>
    </row>
    <row r="148" spans="1:7" s="47" customFormat="1" ht="12" customHeight="1" x14ac:dyDescent="0.25">
      <c r="A148" s="167" t="s">
        <v>58</v>
      </c>
      <c r="B148" s="7" t="s">
        <v>330</v>
      </c>
      <c r="C148" s="138"/>
      <c r="D148" s="270"/>
      <c r="E148" s="138"/>
      <c r="F148" s="310">
        <f t="shared" ref="F148:F154" si="18">D148+E148</f>
        <v>0</v>
      </c>
      <c r="G148" s="283">
        <f t="shared" ref="G148:G154" si="19">C148+F148</f>
        <v>0</v>
      </c>
    </row>
    <row r="149" spans="1:7" s="47" customFormat="1" ht="12" customHeight="1" x14ac:dyDescent="0.25">
      <c r="A149" s="167" t="s">
        <v>59</v>
      </c>
      <c r="B149" s="7" t="s">
        <v>337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191</v>
      </c>
      <c r="B150" s="7" t="s">
        <v>332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s="47" customFormat="1" ht="12" customHeight="1" x14ac:dyDescent="0.25">
      <c r="A151" s="167" t="s">
        <v>192</v>
      </c>
      <c r="B151" s="7" t="s">
        <v>377</v>
      </c>
      <c r="C151" s="138"/>
      <c r="D151" s="270"/>
      <c r="E151" s="138"/>
      <c r="F151" s="310">
        <f t="shared" si="18"/>
        <v>0</v>
      </c>
      <c r="G151" s="283">
        <f t="shared" si="19"/>
        <v>0</v>
      </c>
    </row>
    <row r="152" spans="1:7" ht="12.75" customHeight="1" thickBot="1" x14ac:dyDescent="0.3">
      <c r="A152" s="176" t="s">
        <v>336</v>
      </c>
      <c r="B152" s="5" t="s">
        <v>339</v>
      </c>
      <c r="C152" s="140"/>
      <c r="D152" s="271"/>
      <c r="E152" s="140"/>
      <c r="F152" s="311">
        <f t="shared" si="18"/>
        <v>0</v>
      </c>
      <c r="G152" s="284">
        <f t="shared" si="19"/>
        <v>0</v>
      </c>
    </row>
    <row r="153" spans="1:7" ht="12.75" customHeight="1" thickBot="1" x14ac:dyDescent="0.3">
      <c r="A153" s="195" t="s">
        <v>12</v>
      </c>
      <c r="B153" s="50" t="s">
        <v>340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.75" customHeight="1" thickBot="1" x14ac:dyDescent="0.3">
      <c r="A154" s="195" t="s">
        <v>13</v>
      </c>
      <c r="B154" s="50" t="s">
        <v>341</v>
      </c>
      <c r="C154" s="204"/>
      <c r="D154" s="274"/>
      <c r="E154" s="204"/>
      <c r="F154" s="203">
        <f t="shared" si="18"/>
        <v>0</v>
      </c>
      <c r="G154" s="297">
        <f t="shared" si="19"/>
        <v>0</v>
      </c>
    </row>
    <row r="155" spans="1:7" ht="12" customHeight="1" thickBot="1" x14ac:dyDescent="0.3">
      <c r="A155" s="25" t="s">
        <v>14</v>
      </c>
      <c r="B155" s="50" t="s">
        <v>343</v>
      </c>
      <c r="C155" s="205">
        <f>+C130+C134+C141+C147+C153+C154</f>
        <v>0</v>
      </c>
      <c r="D155" s="275">
        <f>+D130+D134+D141+D147+D153+D154</f>
        <v>0</v>
      </c>
      <c r="E155" s="205"/>
      <c r="F155" s="205"/>
      <c r="G155" s="298">
        <f>+G130+G134+G141+G147+G153+G154</f>
        <v>0</v>
      </c>
    </row>
    <row r="156" spans="1:7" ht="15" customHeight="1" thickBot="1" x14ac:dyDescent="0.3">
      <c r="A156" s="178" t="s">
        <v>15</v>
      </c>
      <c r="B156" s="124" t="s">
        <v>342</v>
      </c>
      <c r="C156" s="205">
        <f>+C129+C155</f>
        <v>212201965</v>
      </c>
      <c r="D156" s="275">
        <f>+D129+D155</f>
        <v>0</v>
      </c>
      <c r="E156" s="205">
        <f>+E129+E155</f>
        <v>730906</v>
      </c>
      <c r="F156" s="205">
        <f>+F129+F155</f>
        <v>730906</v>
      </c>
      <c r="G156" s="298">
        <f>+G129+G155</f>
        <v>212932871</v>
      </c>
    </row>
    <row r="157" spans="1:7" ht="13.8" thickBot="1" x14ac:dyDescent="0.3">
      <c r="A157" s="127"/>
      <c r="B157" s="128"/>
      <c r="C157" s="129"/>
      <c r="D157" s="129"/>
      <c r="E157" s="300"/>
      <c r="F157" s="300"/>
      <c r="G157" s="299"/>
    </row>
    <row r="158" spans="1:7" ht="15" customHeight="1" thickBot="1" x14ac:dyDescent="0.3">
      <c r="A158" s="74" t="s">
        <v>378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  <row r="159" spans="1:7" ht="14.25" customHeight="1" thickBot="1" x14ac:dyDescent="0.3">
      <c r="A159" s="74" t="s">
        <v>120</v>
      </c>
      <c r="B159" s="75"/>
      <c r="C159" s="240"/>
      <c r="D159" s="293"/>
      <c r="E159" s="240"/>
      <c r="F159" s="331">
        <f>D159+E159</f>
        <v>0</v>
      </c>
      <c r="G159" s="332">
        <f>C159+F159</f>
        <v>0</v>
      </c>
    </row>
  </sheetData>
  <sheetProtection formatCells="0"/>
  <mergeCells count="4">
    <mergeCell ref="B2:D2"/>
    <mergeCell ref="B3:D3"/>
    <mergeCell ref="A7:G7"/>
    <mergeCell ref="A93:G93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B2" sqref="B2:D2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476</v>
      </c>
    </row>
    <row r="2" spans="1:7" s="43" customFormat="1" ht="21" customHeight="1" thickBot="1" x14ac:dyDescent="0.3">
      <c r="A2" s="235" t="s">
        <v>41</v>
      </c>
      <c r="B2" s="368" t="s">
        <v>121</v>
      </c>
      <c r="C2" s="368"/>
      <c r="D2" s="369"/>
      <c r="E2" s="266"/>
      <c r="F2" s="289"/>
      <c r="G2" s="344" t="s">
        <v>40</v>
      </c>
    </row>
    <row r="3" spans="1:7" s="43" customFormat="1" ht="23.4" thickBot="1" x14ac:dyDescent="0.3">
      <c r="A3" s="235" t="s">
        <v>118</v>
      </c>
      <c r="B3" s="370" t="s">
        <v>292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B2" sqref="B2:D2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477</v>
      </c>
    </row>
    <row r="2" spans="1:7" s="43" customFormat="1" ht="21" customHeight="1" thickBot="1" x14ac:dyDescent="0.3">
      <c r="A2" s="235" t="s">
        <v>41</v>
      </c>
      <c r="B2" s="368" t="s">
        <v>121</v>
      </c>
      <c r="C2" s="368"/>
      <c r="D2" s="369"/>
      <c r="E2" s="266"/>
      <c r="F2" s="289"/>
      <c r="G2" s="344" t="s">
        <v>40</v>
      </c>
    </row>
    <row r="3" spans="1:7" s="43" customFormat="1" ht="23.4" thickBot="1" x14ac:dyDescent="0.3">
      <c r="A3" s="235" t="s">
        <v>118</v>
      </c>
      <c r="B3" s="370" t="s">
        <v>379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9"/>
  <sheetViews>
    <sheetView zoomScaleNormal="100" zoomScaleSheetLayoutView="100" workbookViewId="0">
      <selection activeCell="G5" sqref="G5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445</v>
      </c>
    </row>
    <row r="2" spans="1:7" s="43" customFormat="1" ht="21" customHeight="1" thickBot="1" x14ac:dyDescent="0.3">
      <c r="A2" s="235" t="s">
        <v>41</v>
      </c>
      <c r="B2" s="368" t="s">
        <v>500</v>
      </c>
      <c r="C2" s="368"/>
      <c r="D2" s="369"/>
      <c r="E2" s="266"/>
      <c r="F2" s="289"/>
      <c r="G2" s="344" t="s">
        <v>301</v>
      </c>
    </row>
    <row r="3" spans="1:7" s="43" customFormat="1" ht="23.4" thickBot="1" x14ac:dyDescent="0.3">
      <c r="A3" s="235" t="s">
        <v>118</v>
      </c>
      <c r="B3" s="370" t="s">
        <v>290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495</v>
      </c>
      <c r="F5" s="329" t="s">
        <v>457</v>
      </c>
      <c r="G5" s="330" t="s">
        <v>504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C90</f>
        <v>22239634</v>
      </c>
      <c r="D89" s="143">
        <f>+D66+D70+D75+D78+D82+D88+D87</f>
        <v>0</v>
      </c>
      <c r="E89" s="143">
        <f>E90</f>
        <v>-307199</v>
      </c>
      <c r="F89" s="143">
        <f>F90</f>
        <v>-307199</v>
      </c>
      <c r="G89" s="285">
        <f>C89+D89+E89</f>
        <v>21932435</v>
      </c>
    </row>
    <row r="90" spans="1:7" s="45" customFormat="1" ht="12" customHeight="1" thickBot="1" x14ac:dyDescent="0.25">
      <c r="A90" s="346" t="s">
        <v>497</v>
      </c>
      <c r="B90" s="347" t="s">
        <v>501</v>
      </c>
      <c r="C90" s="143">
        <v>22239634</v>
      </c>
      <c r="D90" s="143"/>
      <c r="E90" s="143">
        <v>-307199</v>
      </c>
      <c r="F90" s="143">
        <f>E90</f>
        <v>-307199</v>
      </c>
      <c r="G90" s="285">
        <f>C90+D90+E90</f>
        <v>21932435</v>
      </c>
    </row>
    <row r="91" spans="1:7" s="45" customFormat="1" ht="12" customHeight="1" thickBot="1" x14ac:dyDescent="0.25">
      <c r="A91" s="174" t="s">
        <v>368</v>
      </c>
      <c r="B91" s="158" t="s">
        <v>369</v>
      </c>
      <c r="C91" s="143">
        <f>+C65+C89</f>
        <v>22239634</v>
      </c>
      <c r="D91" s="143">
        <f>+D65+D89</f>
        <v>0</v>
      </c>
      <c r="E91" s="143">
        <f>+E65+E90</f>
        <v>-307199</v>
      </c>
      <c r="F91" s="143">
        <f>+F65+F89</f>
        <v>-307199</v>
      </c>
      <c r="G91" s="285">
        <f>+G65+G89</f>
        <v>21932435</v>
      </c>
    </row>
    <row r="92" spans="1:7" s="46" customFormat="1" ht="15" customHeight="1" thickBot="1" x14ac:dyDescent="0.3">
      <c r="A92" s="72"/>
      <c r="B92" s="73"/>
      <c r="C92" s="123"/>
    </row>
    <row r="93" spans="1:7" s="41" customFormat="1" ht="16.5" customHeight="1" thickBot="1" x14ac:dyDescent="0.3">
      <c r="A93" s="365" t="s">
        <v>38</v>
      </c>
      <c r="B93" s="366"/>
      <c r="C93" s="366"/>
      <c r="D93" s="366"/>
      <c r="E93" s="366"/>
      <c r="F93" s="366"/>
      <c r="G93" s="367"/>
    </row>
    <row r="94" spans="1:7" s="47" customFormat="1" ht="12" customHeight="1" thickBot="1" x14ac:dyDescent="0.3">
      <c r="A94" s="145" t="s">
        <v>5</v>
      </c>
      <c r="B94" s="24" t="s">
        <v>373</v>
      </c>
      <c r="C94" s="136">
        <f>+C95+C96+C97+C98+C99+C112</f>
        <v>22239634</v>
      </c>
      <c r="D94" s="290">
        <f>+D95+D96+D97+D98+D99+D112</f>
        <v>0</v>
      </c>
      <c r="E94" s="136">
        <f>+E95+E96+E97+E98+E99+E112</f>
        <v>-389749</v>
      </c>
      <c r="F94" s="136">
        <f>+F95+F96+F97+F98+F99+F112</f>
        <v>-389749</v>
      </c>
      <c r="G94" s="294">
        <f>+G95+G96+G97+G98+G99+G112</f>
        <v>21849885</v>
      </c>
    </row>
    <row r="95" spans="1:7" ht="12" customHeight="1" x14ac:dyDescent="0.25">
      <c r="A95" s="175" t="s">
        <v>60</v>
      </c>
      <c r="B95" s="8" t="s">
        <v>34</v>
      </c>
      <c r="C95" s="200">
        <v>16405620</v>
      </c>
      <c r="D95" s="291"/>
      <c r="E95" s="200">
        <v>539306</v>
      </c>
      <c r="F95" s="309">
        <f t="shared" ref="F95:F114" si="12">D95+E95</f>
        <v>539306</v>
      </c>
      <c r="G95" s="295">
        <f t="shared" ref="G95:G114" si="13">C95+F95</f>
        <v>16944926</v>
      </c>
    </row>
    <row r="96" spans="1:7" ht="12" customHeight="1" x14ac:dyDescent="0.25">
      <c r="A96" s="168" t="s">
        <v>61</v>
      </c>
      <c r="B96" s="6" t="s">
        <v>105</v>
      </c>
      <c r="C96" s="138">
        <v>3199096</v>
      </c>
      <c r="D96" s="292"/>
      <c r="E96" s="138">
        <v>225500</v>
      </c>
      <c r="F96" s="310">
        <f t="shared" si="12"/>
        <v>225500</v>
      </c>
      <c r="G96" s="283">
        <f t="shared" si="13"/>
        <v>3424596</v>
      </c>
    </row>
    <row r="97" spans="1:7" ht="12" customHeight="1" x14ac:dyDescent="0.25">
      <c r="A97" s="168" t="s">
        <v>62</v>
      </c>
      <c r="B97" s="6" t="s">
        <v>79</v>
      </c>
      <c r="C97" s="140">
        <v>2634918</v>
      </c>
      <c r="D97" s="292"/>
      <c r="E97" s="140">
        <v>-1154555</v>
      </c>
      <c r="F97" s="311">
        <f t="shared" si="12"/>
        <v>-1154555</v>
      </c>
      <c r="G97" s="284">
        <f t="shared" si="13"/>
        <v>1480363</v>
      </c>
    </row>
    <row r="98" spans="1:7" ht="12" customHeight="1" x14ac:dyDescent="0.25">
      <c r="A98" s="168" t="s">
        <v>63</v>
      </c>
      <c r="B98" s="9" t="s">
        <v>106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71</v>
      </c>
      <c r="B99" s="17" t="s">
        <v>107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5">
      <c r="A100" s="168" t="s">
        <v>64</v>
      </c>
      <c r="B100" s="6" t="s">
        <v>370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65</v>
      </c>
      <c r="B101" s="53" t="s">
        <v>311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72</v>
      </c>
      <c r="B102" s="53" t="s">
        <v>310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">
      <c r="A103" s="168" t="s">
        <v>73</v>
      </c>
      <c r="B103" s="53" t="s">
        <v>242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74</v>
      </c>
      <c r="B104" s="54" t="s">
        <v>243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5">
      <c r="A105" s="168" t="s">
        <v>75</v>
      </c>
      <c r="B105" s="54" t="s">
        <v>244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77</v>
      </c>
      <c r="B106" s="53" t="s">
        <v>245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">
      <c r="A107" s="168" t="s">
        <v>108</v>
      </c>
      <c r="B107" s="53" t="s">
        <v>246</v>
      </c>
      <c r="C107" s="140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68" t="s">
        <v>240</v>
      </c>
      <c r="B108" s="54" t="s">
        <v>247</v>
      </c>
      <c r="C108" s="138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76" t="s">
        <v>241</v>
      </c>
      <c r="B109" s="55" t="s">
        <v>248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308</v>
      </c>
      <c r="B110" s="55" t="s">
        <v>249</v>
      </c>
      <c r="C110" s="140"/>
      <c r="D110" s="271"/>
      <c r="E110" s="140"/>
      <c r="F110" s="311">
        <f t="shared" si="12"/>
        <v>0</v>
      </c>
      <c r="G110" s="284">
        <f t="shared" si="13"/>
        <v>0</v>
      </c>
    </row>
    <row r="111" spans="1:7" ht="12" customHeight="1" x14ac:dyDescent="0.25">
      <c r="A111" s="168" t="s">
        <v>309</v>
      </c>
      <c r="B111" s="54" t="s">
        <v>250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8" t="s">
        <v>313</v>
      </c>
      <c r="B112" s="9" t="s">
        <v>35</v>
      </c>
      <c r="C112" s="138"/>
      <c r="D112" s="270"/>
      <c r="E112" s="138"/>
      <c r="F112" s="310">
        <f t="shared" si="12"/>
        <v>0</v>
      </c>
      <c r="G112" s="283">
        <f t="shared" si="13"/>
        <v>0</v>
      </c>
    </row>
    <row r="113" spans="1:7" ht="12" customHeight="1" x14ac:dyDescent="0.25">
      <c r="A113" s="169" t="s">
        <v>314</v>
      </c>
      <c r="B113" s="6" t="s">
        <v>371</v>
      </c>
      <c r="C113" s="140"/>
      <c r="D113" s="271"/>
      <c r="E113" s="140"/>
      <c r="F113" s="311">
        <f t="shared" si="12"/>
        <v>0</v>
      </c>
      <c r="G113" s="284">
        <f t="shared" si="13"/>
        <v>0</v>
      </c>
    </row>
    <row r="114" spans="1:7" ht="12" customHeight="1" thickBot="1" x14ac:dyDescent="0.3">
      <c r="A114" s="177" t="s">
        <v>315</v>
      </c>
      <c r="B114" s="56" t="s">
        <v>372</v>
      </c>
      <c r="C114" s="201"/>
      <c r="D114" s="272"/>
      <c r="E114" s="201"/>
      <c r="F114" s="312">
        <f t="shared" si="12"/>
        <v>0</v>
      </c>
      <c r="G114" s="296">
        <f t="shared" si="13"/>
        <v>0</v>
      </c>
    </row>
    <row r="115" spans="1:7" ht="12" customHeight="1" thickBot="1" x14ac:dyDescent="0.3">
      <c r="A115" s="25" t="s">
        <v>6</v>
      </c>
      <c r="B115" s="23" t="s">
        <v>251</v>
      </c>
      <c r="C115" s="137">
        <f>+C116+C118+C120</f>
        <v>0</v>
      </c>
      <c r="D115" s="267">
        <f>+D116+D118+D120</f>
        <v>0</v>
      </c>
      <c r="E115" s="137">
        <f>+E116+E118+E120</f>
        <v>82550</v>
      </c>
      <c r="F115" s="137">
        <f>+F116+F118+F120</f>
        <v>82550</v>
      </c>
      <c r="G115" s="281">
        <f>+G116+G118+G120</f>
        <v>82550</v>
      </c>
    </row>
    <row r="116" spans="1:7" ht="12" customHeight="1" x14ac:dyDescent="0.25">
      <c r="A116" s="167" t="s">
        <v>66</v>
      </c>
      <c r="B116" s="6" t="s">
        <v>125</v>
      </c>
      <c r="C116" s="139"/>
      <c r="D116" s="268"/>
      <c r="E116" s="139">
        <v>82550</v>
      </c>
      <c r="F116" s="181">
        <f t="shared" ref="F116:F128" si="14">D116+E116</f>
        <v>82550</v>
      </c>
      <c r="G116" s="282">
        <f t="shared" ref="G116:G128" si="15">C116+F116</f>
        <v>82550</v>
      </c>
    </row>
    <row r="117" spans="1:7" ht="12" customHeight="1" x14ac:dyDescent="0.25">
      <c r="A117" s="167" t="s">
        <v>67</v>
      </c>
      <c r="B117" s="10" t="s">
        <v>255</v>
      </c>
      <c r="C117" s="139"/>
      <c r="D117" s="268"/>
      <c r="E117" s="139"/>
      <c r="F117" s="181">
        <f t="shared" si="14"/>
        <v>0</v>
      </c>
      <c r="G117" s="282">
        <f t="shared" si="15"/>
        <v>0</v>
      </c>
    </row>
    <row r="118" spans="1:7" ht="12" customHeight="1" x14ac:dyDescent="0.25">
      <c r="A118" s="167" t="s">
        <v>68</v>
      </c>
      <c r="B118" s="10" t="s">
        <v>109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69</v>
      </c>
      <c r="B119" s="10" t="s">
        <v>256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70</v>
      </c>
      <c r="B120" s="80" t="s">
        <v>127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76</v>
      </c>
      <c r="B121" s="79" t="s">
        <v>300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78</v>
      </c>
      <c r="B122" s="147" t="s">
        <v>261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110</v>
      </c>
      <c r="B123" s="54" t="s">
        <v>244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111</v>
      </c>
      <c r="B124" s="54" t="s">
        <v>260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112</v>
      </c>
      <c r="B125" s="54" t="s">
        <v>259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252</v>
      </c>
      <c r="B126" s="54" t="s">
        <v>247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x14ac:dyDescent="0.25">
      <c r="A127" s="167" t="s">
        <v>253</v>
      </c>
      <c r="B127" s="54" t="s">
        <v>258</v>
      </c>
      <c r="C127" s="138"/>
      <c r="D127" s="270"/>
      <c r="E127" s="138"/>
      <c r="F127" s="310">
        <f t="shared" si="14"/>
        <v>0</v>
      </c>
      <c r="G127" s="283">
        <f t="shared" si="15"/>
        <v>0</v>
      </c>
    </row>
    <row r="128" spans="1:7" ht="12" customHeight="1" thickBot="1" x14ac:dyDescent="0.3">
      <c r="A128" s="176" t="s">
        <v>254</v>
      </c>
      <c r="B128" s="54" t="s">
        <v>257</v>
      </c>
      <c r="C128" s="140"/>
      <c r="D128" s="271"/>
      <c r="E128" s="140"/>
      <c r="F128" s="311">
        <f t="shared" si="14"/>
        <v>0</v>
      </c>
      <c r="G128" s="284">
        <f t="shared" si="15"/>
        <v>0</v>
      </c>
    </row>
    <row r="129" spans="1:13" ht="12" customHeight="1" thickBot="1" x14ac:dyDescent="0.3">
      <c r="A129" s="25" t="s">
        <v>7</v>
      </c>
      <c r="B129" s="50" t="s">
        <v>318</v>
      </c>
      <c r="C129" s="137">
        <f>+C94+C115</f>
        <v>22239634</v>
      </c>
      <c r="D129" s="267">
        <f>+D94+D115</f>
        <v>0</v>
      </c>
      <c r="E129" s="137">
        <f>+E94+E115</f>
        <v>-307199</v>
      </c>
      <c r="F129" s="137">
        <f>+F94+F115</f>
        <v>-307199</v>
      </c>
      <c r="G129" s="281">
        <f>+G94+G115</f>
        <v>21932435</v>
      </c>
    </row>
    <row r="130" spans="1:13" ht="12" customHeight="1" thickBot="1" x14ac:dyDescent="0.3">
      <c r="A130" s="25" t="s">
        <v>8</v>
      </c>
      <c r="B130" s="50" t="s">
        <v>319</v>
      </c>
      <c r="C130" s="137">
        <f>+C131+C132+C133</f>
        <v>0</v>
      </c>
      <c r="D130" s="267">
        <f>+D131+D132+D133</f>
        <v>0</v>
      </c>
      <c r="E130" s="137">
        <f>+E131+E132+E133</f>
        <v>0</v>
      </c>
      <c r="F130" s="137">
        <f>+F131+F132+F133</f>
        <v>0</v>
      </c>
      <c r="G130" s="281">
        <f>+G131+G132+G133</f>
        <v>0</v>
      </c>
    </row>
    <row r="131" spans="1:13" s="47" customFormat="1" ht="12" customHeight="1" x14ac:dyDescent="0.25">
      <c r="A131" s="167" t="s">
        <v>159</v>
      </c>
      <c r="B131" s="7" t="s">
        <v>376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x14ac:dyDescent="0.25">
      <c r="A132" s="167" t="s">
        <v>160</v>
      </c>
      <c r="B132" s="7" t="s">
        <v>327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176" t="s">
        <v>161</v>
      </c>
      <c r="B133" s="5" t="s">
        <v>375</v>
      </c>
      <c r="C133" s="138"/>
      <c r="D133" s="270"/>
      <c r="E133" s="138"/>
      <c r="F133" s="310">
        <f>D133+E133</f>
        <v>0</v>
      </c>
      <c r="G133" s="283">
        <f>C133+F133</f>
        <v>0</v>
      </c>
    </row>
    <row r="134" spans="1:13" ht="12" customHeight="1" thickBot="1" x14ac:dyDescent="0.3">
      <c r="A134" s="25" t="s">
        <v>9</v>
      </c>
      <c r="B134" s="50" t="s">
        <v>320</v>
      </c>
      <c r="C134" s="137">
        <f>+C135+C136+C137+C138+C139+C140</f>
        <v>0</v>
      </c>
      <c r="D134" s="267">
        <f>+D135+D136+D137+D138+D139+D140</f>
        <v>0</v>
      </c>
      <c r="E134" s="137">
        <f>+E135+E136+E137+E138+E139+E140</f>
        <v>0</v>
      </c>
      <c r="F134" s="137">
        <f>+F135+F136+F137+F138+F139+F140</f>
        <v>0</v>
      </c>
      <c r="G134" s="281">
        <f>+G135+G136+G137+G138+G139+G140</f>
        <v>0</v>
      </c>
    </row>
    <row r="135" spans="1:13" ht="12" customHeight="1" x14ac:dyDescent="0.25">
      <c r="A135" s="167" t="s">
        <v>53</v>
      </c>
      <c r="B135" s="7" t="s">
        <v>329</v>
      </c>
      <c r="C135" s="138"/>
      <c r="D135" s="270"/>
      <c r="E135" s="138"/>
      <c r="F135" s="310">
        <f t="shared" ref="F135:F140" si="16">D135+E135</f>
        <v>0</v>
      </c>
      <c r="G135" s="283">
        <f t="shared" ref="G135:G140" si="17">C135+F135</f>
        <v>0</v>
      </c>
    </row>
    <row r="136" spans="1:13" ht="12" customHeight="1" x14ac:dyDescent="0.25">
      <c r="A136" s="167" t="s">
        <v>54</v>
      </c>
      <c r="B136" s="7" t="s">
        <v>321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55</v>
      </c>
      <c r="B137" s="7" t="s">
        <v>322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97</v>
      </c>
      <c r="B138" s="7" t="s">
        <v>374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ht="12" customHeight="1" x14ac:dyDescent="0.25">
      <c r="A139" s="167" t="s">
        <v>98</v>
      </c>
      <c r="B139" s="7" t="s">
        <v>324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s="47" customFormat="1" ht="12" customHeight="1" thickBot="1" x14ac:dyDescent="0.3">
      <c r="A140" s="176" t="s">
        <v>99</v>
      </c>
      <c r="B140" s="5" t="s">
        <v>325</v>
      </c>
      <c r="C140" s="138"/>
      <c r="D140" s="270"/>
      <c r="E140" s="138"/>
      <c r="F140" s="310">
        <f t="shared" si="16"/>
        <v>0</v>
      </c>
      <c r="G140" s="283">
        <f t="shared" si="17"/>
        <v>0</v>
      </c>
    </row>
    <row r="141" spans="1:13" ht="12" customHeight="1" thickBot="1" x14ac:dyDescent="0.3">
      <c r="A141" s="25" t="s">
        <v>10</v>
      </c>
      <c r="B141" s="50" t="s">
        <v>381</v>
      </c>
      <c r="C141" s="143">
        <f>+C142+C143+C145+C146+C144</f>
        <v>0</v>
      </c>
      <c r="D141" s="269">
        <f>+D142+D143+D145+D146+D144</f>
        <v>0</v>
      </c>
      <c r="E141" s="143">
        <f>+E142+E143+E145+E146+E144</f>
        <v>0</v>
      </c>
      <c r="F141" s="143">
        <f>+F142+F143+F145+F146+F144</f>
        <v>0</v>
      </c>
      <c r="G141" s="285">
        <f>+G142+G143+G145+G146+G144</f>
        <v>0</v>
      </c>
      <c r="M141" s="76"/>
    </row>
    <row r="142" spans="1:13" x14ac:dyDescent="0.25">
      <c r="A142" s="167" t="s">
        <v>56</v>
      </c>
      <c r="B142" s="7" t="s">
        <v>262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57</v>
      </c>
      <c r="B143" s="7" t="s">
        <v>263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ht="12" customHeight="1" x14ac:dyDescent="0.25">
      <c r="A144" s="167" t="s">
        <v>179</v>
      </c>
      <c r="B144" s="7" t="s">
        <v>380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x14ac:dyDescent="0.25">
      <c r="A145" s="167" t="s">
        <v>180</v>
      </c>
      <c r="B145" s="7" t="s">
        <v>334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176" t="s">
        <v>181</v>
      </c>
      <c r="B146" s="5" t="s">
        <v>282</v>
      </c>
      <c r="C146" s="138"/>
      <c r="D146" s="270"/>
      <c r="E146" s="138"/>
      <c r="F146" s="310">
        <f>D146+E146</f>
        <v>0</v>
      </c>
      <c r="G146" s="283">
        <f>C146+F146</f>
        <v>0</v>
      </c>
    </row>
    <row r="147" spans="1:7" s="47" customFormat="1" ht="12" customHeight="1" thickBot="1" x14ac:dyDescent="0.3">
      <c r="A147" s="25" t="s">
        <v>11</v>
      </c>
      <c r="B147" s="50" t="s">
        <v>335</v>
      </c>
      <c r="C147" s="203">
        <f>+C148+C149+C150+C151+C152</f>
        <v>0</v>
      </c>
      <c r="D147" s="273">
        <f>+D148+D149+D150+D151+D152</f>
        <v>0</v>
      </c>
      <c r="E147" s="203">
        <f>+E148+E149+E150+E151+E152</f>
        <v>0</v>
      </c>
      <c r="F147" s="203">
        <f>+F148+F149+F150+F151+F152</f>
        <v>0</v>
      </c>
      <c r="G147" s="297">
        <f>+G148+G149+G150+G151+G152</f>
        <v>0</v>
      </c>
    </row>
    <row r="148" spans="1:7" s="47" customFormat="1" ht="12" customHeight="1" x14ac:dyDescent="0.25">
      <c r="A148" s="167" t="s">
        <v>58</v>
      </c>
      <c r="B148" s="7" t="s">
        <v>330</v>
      </c>
      <c r="C148" s="138"/>
      <c r="D148" s="270"/>
      <c r="E148" s="138"/>
      <c r="F148" s="310">
        <f t="shared" ref="F148:F154" si="18">D148+E148</f>
        <v>0</v>
      </c>
      <c r="G148" s="283">
        <f t="shared" ref="G148:G154" si="19">C148+F148</f>
        <v>0</v>
      </c>
    </row>
    <row r="149" spans="1:7" s="47" customFormat="1" ht="12" customHeight="1" x14ac:dyDescent="0.25">
      <c r="A149" s="167" t="s">
        <v>59</v>
      </c>
      <c r="B149" s="7" t="s">
        <v>337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191</v>
      </c>
      <c r="B150" s="7" t="s">
        <v>332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s="47" customFormat="1" ht="12" customHeight="1" x14ac:dyDescent="0.25">
      <c r="A151" s="167" t="s">
        <v>192</v>
      </c>
      <c r="B151" s="7" t="s">
        <v>377</v>
      </c>
      <c r="C151" s="138"/>
      <c r="D151" s="270"/>
      <c r="E151" s="138"/>
      <c r="F151" s="310">
        <f t="shared" si="18"/>
        <v>0</v>
      </c>
      <c r="G151" s="283">
        <f t="shared" si="19"/>
        <v>0</v>
      </c>
    </row>
    <row r="152" spans="1:7" ht="12.75" customHeight="1" thickBot="1" x14ac:dyDescent="0.3">
      <c r="A152" s="176" t="s">
        <v>336</v>
      </c>
      <c r="B152" s="5" t="s">
        <v>339</v>
      </c>
      <c r="C152" s="140"/>
      <c r="D152" s="271"/>
      <c r="E152" s="140"/>
      <c r="F152" s="311">
        <f t="shared" si="18"/>
        <v>0</v>
      </c>
      <c r="G152" s="284">
        <f t="shared" si="19"/>
        <v>0</v>
      </c>
    </row>
    <row r="153" spans="1:7" ht="12.75" customHeight="1" thickBot="1" x14ac:dyDescent="0.3">
      <c r="A153" s="195" t="s">
        <v>12</v>
      </c>
      <c r="B153" s="50" t="s">
        <v>340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.75" customHeight="1" thickBot="1" x14ac:dyDescent="0.3">
      <c r="A154" s="195" t="s">
        <v>13</v>
      </c>
      <c r="B154" s="50" t="s">
        <v>341</v>
      </c>
      <c r="C154" s="204"/>
      <c r="D154" s="274"/>
      <c r="E154" s="204"/>
      <c r="F154" s="203">
        <f t="shared" si="18"/>
        <v>0</v>
      </c>
      <c r="G154" s="297">
        <f t="shared" si="19"/>
        <v>0</v>
      </c>
    </row>
    <row r="155" spans="1:7" ht="12" customHeight="1" thickBot="1" x14ac:dyDescent="0.3">
      <c r="A155" s="25" t="s">
        <v>14</v>
      </c>
      <c r="B155" s="50" t="s">
        <v>343</v>
      </c>
      <c r="C155" s="205">
        <f>+C130+C134+C141+C147+C153+C154</f>
        <v>0</v>
      </c>
      <c r="D155" s="275">
        <f>+D130+D134+D141+D147+D153+D154</f>
        <v>0</v>
      </c>
      <c r="E155" s="205"/>
      <c r="F155" s="205"/>
      <c r="G155" s="298">
        <f>+G130+G134+G141+G147+G153+G154</f>
        <v>0</v>
      </c>
    </row>
    <row r="156" spans="1:7" ht="15" customHeight="1" thickBot="1" x14ac:dyDescent="0.3">
      <c r="A156" s="178" t="s">
        <v>15</v>
      </c>
      <c r="B156" s="124" t="s">
        <v>342</v>
      </c>
      <c r="C156" s="205">
        <f>+C129+C155</f>
        <v>22239634</v>
      </c>
      <c r="D156" s="275">
        <f>+D129+D155</f>
        <v>0</v>
      </c>
      <c r="E156" s="205">
        <f>+E129+E155</f>
        <v>-307199</v>
      </c>
      <c r="F156" s="205">
        <f>+F129+F155</f>
        <v>-307199</v>
      </c>
      <c r="G156" s="298">
        <f>+G129+G155</f>
        <v>21932435</v>
      </c>
    </row>
    <row r="157" spans="1:7" ht="13.8" thickBot="1" x14ac:dyDescent="0.3">
      <c r="A157" s="127"/>
      <c r="B157" s="128"/>
      <c r="C157" s="129"/>
      <c r="D157" s="129"/>
      <c r="E157" s="300"/>
      <c r="F157" s="300"/>
      <c r="G157" s="299"/>
    </row>
    <row r="158" spans="1:7" ht="15" customHeight="1" thickBot="1" x14ac:dyDescent="0.3">
      <c r="A158" s="74" t="s">
        <v>378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  <row r="159" spans="1:7" ht="14.25" customHeight="1" thickBot="1" x14ac:dyDescent="0.3">
      <c r="A159" s="74" t="s">
        <v>120</v>
      </c>
      <c r="B159" s="75"/>
      <c r="C159" s="240"/>
      <c r="D159" s="293"/>
      <c r="E159" s="240"/>
      <c r="F159" s="331">
        <f>D159+E159</f>
        <v>0</v>
      </c>
      <c r="G159" s="332">
        <f>C159+F159</f>
        <v>0</v>
      </c>
    </row>
  </sheetData>
  <sheetProtection formatCells="0"/>
  <mergeCells count="4">
    <mergeCell ref="B2:D2"/>
    <mergeCell ref="B3:D3"/>
    <mergeCell ref="A7:G7"/>
    <mergeCell ref="A93:G93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26" sqref="L26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479</v>
      </c>
    </row>
    <row r="2" spans="1:7" s="43" customFormat="1" ht="21" customHeight="1" thickBot="1" x14ac:dyDescent="0.3">
      <c r="A2" s="235" t="s">
        <v>41</v>
      </c>
      <c r="B2" s="368" t="s">
        <v>446</v>
      </c>
      <c r="C2" s="368"/>
      <c r="D2" s="369"/>
      <c r="E2" s="266"/>
      <c r="F2" s="289"/>
      <c r="G2" s="344" t="s">
        <v>301</v>
      </c>
    </row>
    <row r="3" spans="1:7" s="43" customFormat="1" ht="23.4" thickBot="1" x14ac:dyDescent="0.3">
      <c r="A3" s="235" t="s">
        <v>118</v>
      </c>
      <c r="B3" s="370" t="s">
        <v>291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11" sqref="L11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480</v>
      </c>
    </row>
    <row r="2" spans="1:7" s="43" customFormat="1" ht="21" customHeight="1" thickBot="1" x14ac:dyDescent="0.3">
      <c r="A2" s="235" t="s">
        <v>41</v>
      </c>
      <c r="B2" s="368" t="s">
        <v>446</v>
      </c>
      <c r="C2" s="368"/>
      <c r="D2" s="369"/>
      <c r="E2" s="266"/>
      <c r="F2" s="289"/>
      <c r="G2" s="344" t="s">
        <v>301</v>
      </c>
    </row>
    <row r="3" spans="1:7" s="43" customFormat="1" ht="23.4" thickBot="1" x14ac:dyDescent="0.3">
      <c r="A3" s="235" t="s">
        <v>118</v>
      </c>
      <c r="B3" s="370" t="s">
        <v>292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O16" sqref="O16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481</v>
      </c>
    </row>
    <row r="2" spans="1:7" s="43" customFormat="1" ht="21" customHeight="1" thickBot="1" x14ac:dyDescent="0.3">
      <c r="A2" s="235" t="s">
        <v>41</v>
      </c>
      <c r="B2" s="368" t="s">
        <v>446</v>
      </c>
      <c r="C2" s="368"/>
      <c r="D2" s="369"/>
      <c r="E2" s="266"/>
      <c r="F2" s="289"/>
      <c r="G2" s="344" t="s">
        <v>301</v>
      </c>
    </row>
    <row r="3" spans="1:7" s="43" customFormat="1" ht="23.4" thickBot="1" x14ac:dyDescent="0.3">
      <c r="A3" s="235" t="s">
        <v>118</v>
      </c>
      <c r="B3" s="370" t="s">
        <v>379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M14" sqref="M14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482</v>
      </c>
    </row>
    <row r="2" spans="1:7" s="43" customFormat="1" ht="21" customHeight="1" thickBot="1" x14ac:dyDescent="0.3">
      <c r="A2" s="235" t="s">
        <v>41</v>
      </c>
      <c r="B2" s="368" t="s">
        <v>478</v>
      </c>
      <c r="C2" s="368"/>
      <c r="D2" s="369"/>
      <c r="E2" s="266"/>
      <c r="F2" s="289"/>
      <c r="G2" s="344" t="s">
        <v>483</v>
      </c>
    </row>
    <row r="3" spans="1:7" s="43" customFormat="1" ht="23.4" thickBot="1" x14ac:dyDescent="0.3">
      <c r="A3" s="235" t="s">
        <v>118</v>
      </c>
      <c r="B3" s="370" t="s">
        <v>290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M14" sqref="M14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484</v>
      </c>
    </row>
    <row r="2" spans="1:7" s="43" customFormat="1" ht="21" customHeight="1" thickBot="1" x14ac:dyDescent="0.3">
      <c r="A2" s="235" t="s">
        <v>41</v>
      </c>
      <c r="B2" s="368" t="s">
        <v>478</v>
      </c>
      <c r="C2" s="368"/>
      <c r="D2" s="369"/>
      <c r="E2" s="266"/>
      <c r="F2" s="289"/>
      <c r="G2" s="344" t="s">
        <v>483</v>
      </c>
    </row>
    <row r="3" spans="1:7" s="43" customFormat="1" ht="23.4" thickBot="1" x14ac:dyDescent="0.3">
      <c r="A3" s="235" t="s">
        <v>118</v>
      </c>
      <c r="B3" s="370" t="s">
        <v>291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M14" sqref="M14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485</v>
      </c>
    </row>
    <row r="2" spans="1:7" s="43" customFormat="1" ht="21" customHeight="1" thickBot="1" x14ac:dyDescent="0.3">
      <c r="A2" s="235" t="s">
        <v>41</v>
      </c>
      <c r="B2" s="368" t="s">
        <v>478</v>
      </c>
      <c r="C2" s="368"/>
      <c r="D2" s="369"/>
      <c r="E2" s="266"/>
      <c r="F2" s="289"/>
      <c r="G2" s="344" t="s">
        <v>483</v>
      </c>
    </row>
    <row r="3" spans="1:7" s="43" customFormat="1" ht="23.4" thickBot="1" x14ac:dyDescent="0.3">
      <c r="A3" s="235" t="s">
        <v>118</v>
      </c>
      <c r="B3" s="370" t="s">
        <v>292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BreakPreview" topLeftCell="A76" zoomScaleNormal="100" zoomScaleSheetLayoutView="100" workbookViewId="0">
      <selection activeCell="G93" sqref="G93"/>
    </sheetView>
  </sheetViews>
  <sheetFormatPr defaultColWidth="9.33203125" defaultRowHeight="15.6" x14ac:dyDescent="0.3"/>
  <cols>
    <col min="1" max="1" width="7.44140625" style="125" customWidth="1"/>
    <col min="2" max="2" width="59.6640625" style="125" customWidth="1"/>
    <col min="3" max="3" width="14.77734375" style="126" customWidth="1"/>
    <col min="4" max="4" width="11.77734375" style="148" customWidth="1"/>
    <col min="5" max="5" width="13.44140625" style="148" bestFit="1" customWidth="1"/>
    <col min="6" max="6" width="14.6640625" style="148" customWidth="1"/>
    <col min="7" max="7" width="14.77734375" style="148" customWidth="1"/>
    <col min="8" max="16384" width="9.33203125" style="148"/>
  </cols>
  <sheetData>
    <row r="1" spans="1:7" ht="15.9" customHeight="1" x14ac:dyDescent="0.3">
      <c r="A1" s="348" t="s">
        <v>3</v>
      </c>
      <c r="B1" s="348"/>
      <c r="C1" s="348"/>
      <c r="D1" s="348"/>
      <c r="E1" s="348"/>
      <c r="F1" s="348"/>
      <c r="G1" s="348"/>
    </row>
    <row r="2" spans="1:7" ht="15.9" customHeight="1" thickBot="1" x14ac:dyDescent="0.35">
      <c r="A2" s="349" t="s">
        <v>83</v>
      </c>
      <c r="B2" s="349"/>
      <c r="C2" s="206"/>
      <c r="G2" s="206" t="s">
        <v>448</v>
      </c>
    </row>
    <row r="3" spans="1:7" x14ac:dyDescent="0.3">
      <c r="A3" s="351" t="s">
        <v>48</v>
      </c>
      <c r="B3" s="353" t="s">
        <v>4</v>
      </c>
      <c r="C3" s="355" t="str">
        <f>+CONCATENATE(LEFT(ÖSSZEFÜGGÉSEK!A6,4),". évi")</f>
        <v>2018. évi</v>
      </c>
      <c r="D3" s="356"/>
      <c r="E3" s="357"/>
      <c r="F3" s="357"/>
      <c r="G3" s="358"/>
    </row>
    <row r="4" spans="1:7" ht="23.4" thickBot="1" x14ac:dyDescent="0.35">
      <c r="A4" s="352"/>
      <c r="B4" s="354"/>
      <c r="C4" s="316" t="s">
        <v>382</v>
      </c>
      <c r="D4" s="317" t="s">
        <v>464</v>
      </c>
      <c r="E4" s="317" t="s">
        <v>495</v>
      </c>
      <c r="F4" s="318" t="s">
        <v>457</v>
      </c>
      <c r="G4" s="319" t="s">
        <v>504</v>
      </c>
    </row>
    <row r="5" spans="1:7" s="149" customFormat="1" ht="12" customHeight="1" thickBot="1" x14ac:dyDescent="0.25">
      <c r="A5" s="145" t="s">
        <v>357</v>
      </c>
      <c r="B5" s="146" t="s">
        <v>358</v>
      </c>
      <c r="C5" s="320" t="s">
        <v>359</v>
      </c>
      <c r="D5" s="320" t="s">
        <v>361</v>
      </c>
      <c r="E5" s="321" t="s">
        <v>360</v>
      </c>
      <c r="F5" s="321" t="s">
        <v>466</v>
      </c>
      <c r="G5" s="322" t="s">
        <v>467</v>
      </c>
    </row>
    <row r="6" spans="1:7" s="150" customFormat="1" ht="12" customHeight="1" thickBot="1" x14ac:dyDescent="0.3">
      <c r="A6" s="18" t="s">
        <v>5</v>
      </c>
      <c r="B6" s="19" t="s">
        <v>144</v>
      </c>
      <c r="C6" s="137">
        <f>+C7+C8+C9+C10+C11+C12</f>
        <v>51864433</v>
      </c>
      <c r="D6" s="137">
        <f>+D7+D8+D9+D10+D11+D12</f>
        <v>0</v>
      </c>
      <c r="E6" s="137">
        <f>+E7+E8+E9+E10+E11+E12</f>
        <v>-349067</v>
      </c>
      <c r="F6" s="137">
        <f>+F7+F8+F9+F10+F11+F12</f>
        <v>-349067</v>
      </c>
      <c r="G6" s="77">
        <f>+G7+G8+G9+G10+G11+G12</f>
        <v>51515366</v>
      </c>
    </row>
    <row r="7" spans="1:7" s="150" customFormat="1" ht="12" customHeight="1" x14ac:dyDescent="0.25">
      <c r="A7" s="13" t="s">
        <v>60</v>
      </c>
      <c r="B7" s="151" t="s">
        <v>145</v>
      </c>
      <c r="C7" s="139">
        <v>9466651</v>
      </c>
      <c r="D7" s="139"/>
      <c r="E7" s="139"/>
      <c r="F7" s="181">
        <f>D7+E7</f>
        <v>0</v>
      </c>
      <c r="G7" s="180">
        <f t="shared" ref="G7:G12" si="0">C7+F7</f>
        <v>9466651</v>
      </c>
    </row>
    <row r="8" spans="1:7" s="150" customFormat="1" ht="12" customHeight="1" x14ac:dyDescent="0.25">
      <c r="A8" s="12" t="s">
        <v>61</v>
      </c>
      <c r="B8" s="152" t="s">
        <v>146</v>
      </c>
      <c r="C8" s="138">
        <v>22239634</v>
      </c>
      <c r="D8" s="138"/>
      <c r="E8" s="139">
        <v>-349067</v>
      </c>
      <c r="F8" s="181">
        <f t="shared" ref="F8:F62" si="1">D8+E8</f>
        <v>-349067</v>
      </c>
      <c r="G8" s="180">
        <f t="shared" si="0"/>
        <v>21890567</v>
      </c>
    </row>
    <row r="9" spans="1:7" s="150" customFormat="1" ht="12" customHeight="1" x14ac:dyDescent="0.25">
      <c r="A9" s="12" t="s">
        <v>62</v>
      </c>
      <c r="B9" s="152" t="s">
        <v>147</v>
      </c>
      <c r="C9" s="138">
        <v>18358148</v>
      </c>
      <c r="D9" s="138"/>
      <c r="E9" s="139"/>
      <c r="F9" s="181">
        <f t="shared" si="1"/>
        <v>0</v>
      </c>
      <c r="G9" s="180">
        <f t="shared" si="0"/>
        <v>18358148</v>
      </c>
    </row>
    <row r="10" spans="1:7" s="150" customFormat="1" ht="12" customHeight="1" x14ac:dyDescent="0.25">
      <c r="A10" s="12" t="s">
        <v>63</v>
      </c>
      <c r="B10" s="152" t="s">
        <v>148</v>
      </c>
      <c r="C10" s="138">
        <v>1800000</v>
      </c>
      <c r="D10" s="138"/>
      <c r="E10" s="139"/>
      <c r="F10" s="181">
        <f t="shared" si="1"/>
        <v>0</v>
      </c>
      <c r="G10" s="180">
        <f t="shared" si="0"/>
        <v>1800000</v>
      </c>
    </row>
    <row r="11" spans="1:7" s="150" customFormat="1" ht="12" customHeight="1" x14ac:dyDescent="0.25">
      <c r="A11" s="12" t="s">
        <v>80</v>
      </c>
      <c r="B11" s="79" t="s">
        <v>302</v>
      </c>
      <c r="C11" s="138"/>
      <c r="D11" s="138"/>
      <c r="E11" s="139"/>
      <c r="F11" s="181">
        <f t="shared" si="1"/>
        <v>0</v>
      </c>
      <c r="G11" s="180">
        <f t="shared" si="0"/>
        <v>0</v>
      </c>
    </row>
    <row r="12" spans="1:7" s="150" customFormat="1" ht="12" customHeight="1" thickBot="1" x14ac:dyDescent="0.3">
      <c r="A12" s="14" t="s">
        <v>64</v>
      </c>
      <c r="B12" s="80" t="s">
        <v>303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3">
      <c r="A13" s="18" t="s">
        <v>6</v>
      </c>
      <c r="B13" s="78" t="s">
        <v>149</v>
      </c>
      <c r="C13" s="137">
        <f>+C14+C15+C16+C17+C18</f>
        <v>31996917</v>
      </c>
      <c r="D13" s="137">
        <f>+D14+D15+D16+D17+D18</f>
        <v>0</v>
      </c>
      <c r="E13" s="137">
        <f>+E14+E15+E16+E17+E18</f>
        <v>174554244</v>
      </c>
      <c r="F13" s="137">
        <f>+F14+F15+F16+F17+F18</f>
        <v>174554244</v>
      </c>
      <c r="G13" s="77">
        <f>+G14+G15+G16+G17+G18</f>
        <v>206551161</v>
      </c>
    </row>
    <row r="14" spans="1:7" s="150" customFormat="1" ht="12" customHeight="1" x14ac:dyDescent="0.25">
      <c r="A14" s="13" t="s">
        <v>66</v>
      </c>
      <c r="B14" s="151" t="s">
        <v>150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5">
      <c r="A15" s="12" t="s">
        <v>67</v>
      </c>
      <c r="B15" s="152" t="s">
        <v>151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5">
      <c r="A16" s="12" t="s">
        <v>68</v>
      </c>
      <c r="B16" s="152" t="s">
        <v>294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5">
      <c r="A17" s="12" t="s">
        <v>69</v>
      </c>
      <c r="B17" s="152" t="s">
        <v>295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5">
      <c r="A18" s="12" t="s">
        <v>70</v>
      </c>
      <c r="B18" s="152" t="s">
        <v>152</v>
      </c>
      <c r="C18" s="138">
        <v>31996917</v>
      </c>
      <c r="D18" s="138"/>
      <c r="E18" s="139">
        <v>174554244</v>
      </c>
      <c r="F18" s="181">
        <f t="shared" si="1"/>
        <v>174554244</v>
      </c>
      <c r="G18" s="180">
        <f t="shared" si="2"/>
        <v>206551161</v>
      </c>
    </row>
    <row r="19" spans="1:7" s="150" customFormat="1" ht="12" customHeight="1" thickBot="1" x14ac:dyDescent="0.3">
      <c r="A19" s="14" t="s">
        <v>76</v>
      </c>
      <c r="B19" s="80" t="s">
        <v>153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3">
      <c r="A20" s="18" t="s">
        <v>7</v>
      </c>
      <c r="B20" s="19" t="s">
        <v>154</v>
      </c>
      <c r="C20" s="137">
        <f>+C21+C22+C23+C24+C25</f>
        <v>0</v>
      </c>
      <c r="D20" s="137">
        <f>+D21+D22+D23+D24+D25</f>
        <v>0</v>
      </c>
      <c r="E20" s="137">
        <f>+E21+E22+E23+E24+E25</f>
        <v>22393414</v>
      </c>
      <c r="F20" s="137">
        <f>+F21+F22+F23+F24+F25</f>
        <v>22393414</v>
      </c>
      <c r="G20" s="77">
        <f>+G21+G22+G23+G24+G25</f>
        <v>22393414</v>
      </c>
    </row>
    <row r="21" spans="1:7" s="150" customFormat="1" ht="12" customHeight="1" x14ac:dyDescent="0.25">
      <c r="A21" s="13" t="s">
        <v>49</v>
      </c>
      <c r="B21" s="151" t="s">
        <v>155</v>
      </c>
      <c r="C21" s="139"/>
      <c r="D21" s="139"/>
      <c r="E21" s="139">
        <v>22393414</v>
      </c>
      <c r="F21" s="181">
        <f t="shared" si="1"/>
        <v>22393414</v>
      </c>
      <c r="G21" s="180">
        <f t="shared" ref="G21:G26" si="3">C21+F21</f>
        <v>22393414</v>
      </c>
    </row>
    <row r="22" spans="1:7" s="150" customFormat="1" ht="12" customHeight="1" x14ac:dyDescent="0.25">
      <c r="A22" s="12" t="s">
        <v>50</v>
      </c>
      <c r="B22" s="152" t="s">
        <v>156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5">
      <c r="A23" s="12" t="s">
        <v>51</v>
      </c>
      <c r="B23" s="152" t="s">
        <v>296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5">
      <c r="A24" s="12" t="s">
        <v>52</v>
      </c>
      <c r="B24" s="152" t="s">
        <v>297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5">
      <c r="A25" s="12" t="s">
        <v>93</v>
      </c>
      <c r="B25" s="152" t="s">
        <v>157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 x14ac:dyDescent="0.3">
      <c r="A26" s="14" t="s">
        <v>94</v>
      </c>
      <c r="B26" s="153" t="s">
        <v>158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3">
      <c r="A27" s="18" t="s">
        <v>95</v>
      </c>
      <c r="B27" s="19" t="s">
        <v>435</v>
      </c>
      <c r="C27" s="143">
        <f>+C28+C29+C30+C31+C32+C33+C34</f>
        <v>0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0</v>
      </c>
    </row>
    <row r="28" spans="1:7" s="150" customFormat="1" ht="12" customHeight="1" x14ac:dyDescent="0.25">
      <c r="A28" s="13" t="s">
        <v>159</v>
      </c>
      <c r="B28" s="151" t="s">
        <v>428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5">
      <c r="A29" s="12" t="s">
        <v>160</v>
      </c>
      <c r="B29" s="152" t="s">
        <v>429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5">
      <c r="A30" s="12" t="s">
        <v>161</v>
      </c>
      <c r="B30" s="152" t="s">
        <v>430</v>
      </c>
      <c r="C30" s="138"/>
      <c r="D30" s="138"/>
      <c r="E30" s="139"/>
      <c r="F30" s="181">
        <f t="shared" si="1"/>
        <v>0</v>
      </c>
      <c r="G30" s="180">
        <f t="shared" si="4"/>
        <v>0</v>
      </c>
    </row>
    <row r="31" spans="1:7" s="150" customFormat="1" ht="12" customHeight="1" x14ac:dyDescent="0.25">
      <c r="A31" s="12" t="s">
        <v>162</v>
      </c>
      <c r="B31" s="152" t="s">
        <v>431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5">
      <c r="A32" s="12" t="s">
        <v>432</v>
      </c>
      <c r="B32" s="152" t="s">
        <v>163</v>
      </c>
      <c r="C32" s="138"/>
      <c r="D32" s="138"/>
      <c r="E32" s="139"/>
      <c r="F32" s="181">
        <f t="shared" si="1"/>
        <v>0</v>
      </c>
      <c r="G32" s="180">
        <f t="shared" si="4"/>
        <v>0</v>
      </c>
    </row>
    <row r="33" spans="1:7" s="150" customFormat="1" ht="12" customHeight="1" x14ac:dyDescent="0.25">
      <c r="A33" s="12" t="s">
        <v>433</v>
      </c>
      <c r="B33" s="152" t="s">
        <v>164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3">
      <c r="A34" s="14" t="s">
        <v>434</v>
      </c>
      <c r="B34" s="153" t="s">
        <v>165</v>
      </c>
      <c r="C34" s="140"/>
      <c r="D34" s="140"/>
      <c r="E34" s="276"/>
      <c r="F34" s="304">
        <f t="shared" si="1"/>
        <v>0</v>
      </c>
      <c r="G34" s="180">
        <f t="shared" si="4"/>
        <v>0</v>
      </c>
    </row>
    <row r="35" spans="1:7" s="150" customFormat="1" ht="12" customHeight="1" thickBot="1" x14ac:dyDescent="0.3">
      <c r="A35" s="18" t="s">
        <v>9</v>
      </c>
      <c r="B35" s="19" t="s">
        <v>304</v>
      </c>
      <c r="C35" s="137">
        <f>SUM(C36:C46)</f>
        <v>86380936</v>
      </c>
      <c r="D35" s="137">
        <f>SUM(D36:D46)</f>
        <v>0</v>
      </c>
      <c r="E35" s="137">
        <f>SUM(E36:E46)</f>
        <v>3773144</v>
      </c>
      <c r="F35" s="137">
        <f>SUM(F36:F46)</f>
        <v>3773144</v>
      </c>
      <c r="G35" s="77">
        <f>SUM(G36:G46)</f>
        <v>90154080</v>
      </c>
    </row>
    <row r="36" spans="1:7" s="150" customFormat="1" ht="12" customHeight="1" x14ac:dyDescent="0.25">
      <c r="A36" s="13" t="s">
        <v>53</v>
      </c>
      <c r="B36" s="151" t="s">
        <v>168</v>
      </c>
      <c r="C36" s="139"/>
      <c r="D36" s="139"/>
      <c r="E36" s="139">
        <v>507988</v>
      </c>
      <c r="F36" s="181">
        <f t="shared" si="1"/>
        <v>507988</v>
      </c>
      <c r="G36" s="180">
        <f t="shared" ref="G36:G46" si="5">C36+F36</f>
        <v>507988</v>
      </c>
    </row>
    <row r="37" spans="1:7" s="150" customFormat="1" ht="12" customHeight="1" x14ac:dyDescent="0.25">
      <c r="A37" s="12" t="s">
        <v>54</v>
      </c>
      <c r="B37" s="152" t="s">
        <v>169</v>
      </c>
      <c r="C37" s="138">
        <v>10649607</v>
      </c>
      <c r="D37" s="138"/>
      <c r="E37" s="139">
        <v>2534250</v>
      </c>
      <c r="F37" s="181">
        <f t="shared" si="1"/>
        <v>2534250</v>
      </c>
      <c r="G37" s="180">
        <f t="shared" si="5"/>
        <v>13183857</v>
      </c>
    </row>
    <row r="38" spans="1:7" s="150" customFormat="1" ht="12" customHeight="1" x14ac:dyDescent="0.25">
      <c r="A38" s="12" t="s">
        <v>55</v>
      </c>
      <c r="B38" s="152" t="s">
        <v>170</v>
      </c>
      <c r="C38" s="138">
        <v>2563730</v>
      </c>
      <c r="D38" s="138"/>
      <c r="E38" s="139"/>
      <c r="F38" s="181">
        <f t="shared" si="1"/>
        <v>0</v>
      </c>
      <c r="G38" s="180">
        <f t="shared" si="5"/>
        <v>2563730</v>
      </c>
    </row>
    <row r="39" spans="1:7" s="150" customFormat="1" ht="12" customHeight="1" x14ac:dyDescent="0.25">
      <c r="A39" s="12" t="s">
        <v>97</v>
      </c>
      <c r="B39" s="152" t="s">
        <v>171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5">
      <c r="A40" s="12" t="s">
        <v>98</v>
      </c>
      <c r="B40" s="152" t="s">
        <v>172</v>
      </c>
      <c r="C40" s="138">
        <v>66600000</v>
      </c>
      <c r="D40" s="138"/>
      <c r="E40" s="139"/>
      <c r="F40" s="181">
        <f t="shared" si="1"/>
        <v>0</v>
      </c>
      <c r="G40" s="180">
        <f t="shared" si="5"/>
        <v>66600000</v>
      </c>
    </row>
    <row r="41" spans="1:7" s="150" customFormat="1" ht="12" customHeight="1" x14ac:dyDescent="0.25">
      <c r="A41" s="12" t="s">
        <v>99</v>
      </c>
      <c r="B41" s="152" t="s">
        <v>173</v>
      </c>
      <c r="C41" s="138">
        <v>3567599</v>
      </c>
      <c r="D41" s="138"/>
      <c r="E41" s="139"/>
      <c r="F41" s="181">
        <f t="shared" si="1"/>
        <v>0</v>
      </c>
      <c r="G41" s="180">
        <f t="shared" si="5"/>
        <v>3567599</v>
      </c>
    </row>
    <row r="42" spans="1:7" s="150" customFormat="1" ht="12" customHeight="1" x14ac:dyDescent="0.25">
      <c r="A42" s="12" t="s">
        <v>100</v>
      </c>
      <c r="B42" s="152" t="s">
        <v>174</v>
      </c>
      <c r="C42" s="138">
        <v>3000000</v>
      </c>
      <c r="D42" s="138"/>
      <c r="E42" s="139">
        <v>730906</v>
      </c>
      <c r="F42" s="181">
        <f t="shared" si="1"/>
        <v>730906</v>
      </c>
      <c r="G42" s="180">
        <f t="shared" si="5"/>
        <v>3730906</v>
      </c>
    </row>
    <row r="43" spans="1:7" s="150" customFormat="1" ht="12" customHeight="1" x14ac:dyDescent="0.25">
      <c r="A43" s="12" t="s">
        <v>101</v>
      </c>
      <c r="B43" s="152" t="s">
        <v>436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 x14ac:dyDescent="0.25">
      <c r="A44" s="12" t="s">
        <v>166</v>
      </c>
      <c r="B44" s="152" t="s">
        <v>176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5">
      <c r="A45" s="14" t="s">
        <v>167</v>
      </c>
      <c r="B45" s="153" t="s">
        <v>306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3">
      <c r="A46" s="14" t="s">
        <v>305</v>
      </c>
      <c r="B46" s="80" t="s">
        <v>177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 x14ac:dyDescent="0.3">
      <c r="A47" s="18" t="s">
        <v>10</v>
      </c>
      <c r="B47" s="19" t="s">
        <v>178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5">
      <c r="A48" s="13" t="s">
        <v>56</v>
      </c>
      <c r="B48" s="151" t="s">
        <v>182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5">
      <c r="A49" s="12" t="s">
        <v>57</v>
      </c>
      <c r="B49" s="152" t="s">
        <v>183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5">
      <c r="A50" s="12" t="s">
        <v>179</v>
      </c>
      <c r="B50" s="152" t="s">
        <v>184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5">
      <c r="A51" s="12" t="s">
        <v>180</v>
      </c>
      <c r="B51" s="152" t="s">
        <v>185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3">
      <c r="A52" s="14" t="s">
        <v>181</v>
      </c>
      <c r="B52" s="80" t="s">
        <v>186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3">
      <c r="A53" s="18" t="s">
        <v>102</v>
      </c>
      <c r="B53" s="19" t="s">
        <v>187</v>
      </c>
      <c r="C53" s="137">
        <f>SUM(C54:C56)</f>
        <v>174554244</v>
      </c>
      <c r="D53" s="137">
        <f>SUM(D54:D56)</f>
        <v>0</v>
      </c>
      <c r="E53" s="137">
        <f>SUM(E54:E56)</f>
        <v>-174554244</v>
      </c>
      <c r="F53" s="137">
        <f>SUM(F54:F56)</f>
        <v>-174554244</v>
      </c>
      <c r="G53" s="77">
        <f>SUM(G54:G56)</f>
        <v>0</v>
      </c>
    </row>
    <row r="54" spans="1:7" s="150" customFormat="1" ht="12" customHeight="1" x14ac:dyDescent="0.25">
      <c r="A54" s="13" t="s">
        <v>58</v>
      </c>
      <c r="B54" s="151" t="s">
        <v>188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5">
      <c r="A55" s="12" t="s">
        <v>59</v>
      </c>
      <c r="B55" s="152" t="s">
        <v>298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5">
      <c r="A56" s="12" t="s">
        <v>191</v>
      </c>
      <c r="B56" s="152" t="s">
        <v>189</v>
      </c>
      <c r="C56" s="138">
        <v>174554244</v>
      </c>
      <c r="D56" s="138"/>
      <c r="E56" s="139">
        <v>-174554244</v>
      </c>
      <c r="F56" s="181">
        <f t="shared" si="1"/>
        <v>-174554244</v>
      </c>
      <c r="G56" s="180">
        <f>C56+F56</f>
        <v>0</v>
      </c>
    </row>
    <row r="57" spans="1:7" s="150" customFormat="1" ht="12" customHeight="1" thickBot="1" x14ac:dyDescent="0.3">
      <c r="A57" s="14" t="s">
        <v>192</v>
      </c>
      <c r="B57" s="80" t="s">
        <v>190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3">
      <c r="A58" s="18" t="s">
        <v>12</v>
      </c>
      <c r="B58" s="78" t="s">
        <v>193</v>
      </c>
      <c r="C58" s="137">
        <f>SUM(C59:C61)</f>
        <v>0</v>
      </c>
      <c r="D58" s="137">
        <f>SUM(D59:D61)</f>
        <v>0</v>
      </c>
      <c r="E58" s="137">
        <f>SUM(E59:E61)</f>
        <v>1104900</v>
      </c>
      <c r="F58" s="137">
        <f>SUM(F59:F61)</f>
        <v>1104900</v>
      </c>
      <c r="G58" s="77">
        <f>SUM(G59:G61)</f>
        <v>1104900</v>
      </c>
    </row>
    <row r="59" spans="1:7" s="150" customFormat="1" ht="12" customHeight="1" x14ac:dyDescent="0.25">
      <c r="A59" s="13" t="s">
        <v>103</v>
      </c>
      <c r="B59" s="151" t="s">
        <v>195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5">
      <c r="A60" s="12" t="s">
        <v>104</v>
      </c>
      <c r="B60" s="152" t="s">
        <v>299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5">
      <c r="A61" s="12" t="s">
        <v>126</v>
      </c>
      <c r="B61" s="152" t="s">
        <v>196</v>
      </c>
      <c r="C61" s="141"/>
      <c r="D61" s="141"/>
      <c r="E61" s="141">
        <v>1104900</v>
      </c>
      <c r="F61" s="308">
        <f t="shared" si="1"/>
        <v>1104900</v>
      </c>
      <c r="G61" s="243">
        <f>C61+F61</f>
        <v>1104900</v>
      </c>
    </row>
    <row r="62" spans="1:7" s="150" customFormat="1" ht="12" customHeight="1" thickBot="1" x14ac:dyDescent="0.3">
      <c r="A62" s="14" t="s">
        <v>194</v>
      </c>
      <c r="B62" s="80" t="s">
        <v>197</v>
      </c>
      <c r="C62" s="141"/>
      <c r="D62" s="141"/>
      <c r="E62" s="141">
        <v>1104900</v>
      </c>
      <c r="F62" s="308">
        <f t="shared" si="1"/>
        <v>1104900</v>
      </c>
      <c r="G62" s="243">
        <f>C62+F62</f>
        <v>1104900</v>
      </c>
    </row>
    <row r="63" spans="1:7" s="150" customFormat="1" ht="12" customHeight="1" thickBot="1" x14ac:dyDescent="0.3">
      <c r="A63" s="193" t="s">
        <v>346</v>
      </c>
      <c r="B63" s="19" t="s">
        <v>198</v>
      </c>
      <c r="C63" s="143">
        <f>+C6+C13+C20+C27+C35+C47+C53+C58</f>
        <v>344796530</v>
      </c>
      <c r="D63" s="143">
        <f>+D6+D13+D20+D27+D35+D47+D53+D58</f>
        <v>0</v>
      </c>
      <c r="E63" s="143">
        <f>+E6+E13+E20+E27+E35+E47+E53+E58</f>
        <v>26922391</v>
      </c>
      <c r="F63" s="143">
        <f>+F6+F13+F20+F27+F35+F47+F53+F58</f>
        <v>26922391</v>
      </c>
      <c r="G63" s="179">
        <f>+G6+G13+G20+G27+G35+G47+G53+G58</f>
        <v>371718921</v>
      </c>
    </row>
    <row r="64" spans="1:7" s="150" customFormat="1" ht="12" customHeight="1" thickBot="1" x14ac:dyDescent="0.3">
      <c r="A64" s="183" t="s">
        <v>199</v>
      </c>
      <c r="B64" s="78" t="s">
        <v>200</v>
      </c>
      <c r="C64" s="137">
        <f>SUM(C65:C67)</f>
        <v>0</v>
      </c>
      <c r="D64" s="137">
        <f>SUM(D65:D67)</f>
        <v>0</v>
      </c>
      <c r="E64" s="137">
        <f>SUM(E65:E67)</f>
        <v>18340381</v>
      </c>
      <c r="F64" s="137">
        <f>SUM(F65:F67)</f>
        <v>18340381</v>
      </c>
      <c r="G64" s="77">
        <f>SUM(G65:G67)</f>
        <v>18340381</v>
      </c>
    </row>
    <row r="65" spans="1:7" s="150" customFormat="1" ht="12" customHeight="1" x14ac:dyDescent="0.25">
      <c r="A65" s="13" t="s">
        <v>228</v>
      </c>
      <c r="B65" s="151" t="s">
        <v>201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5">
      <c r="A66" s="12" t="s">
        <v>237</v>
      </c>
      <c r="B66" s="152" t="s">
        <v>202</v>
      </c>
      <c r="C66" s="141"/>
      <c r="D66" s="141"/>
      <c r="E66" s="141">
        <v>18340381</v>
      </c>
      <c r="F66" s="308">
        <f>D66+E66</f>
        <v>18340381</v>
      </c>
      <c r="G66" s="243">
        <f>C66+F66</f>
        <v>18340381</v>
      </c>
    </row>
    <row r="67" spans="1:7" s="150" customFormat="1" ht="12" customHeight="1" thickBot="1" x14ac:dyDescent="0.3">
      <c r="A67" s="16" t="s">
        <v>238</v>
      </c>
      <c r="B67" s="323" t="s">
        <v>331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 x14ac:dyDescent="0.3">
      <c r="A68" s="183" t="s">
        <v>204</v>
      </c>
      <c r="B68" s="78" t="s">
        <v>205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5">
      <c r="A69" s="13" t="s">
        <v>81</v>
      </c>
      <c r="B69" s="263" t="s">
        <v>206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5">
      <c r="A70" s="12" t="s">
        <v>82</v>
      </c>
      <c r="B70" s="263" t="s">
        <v>452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5">
      <c r="A71" s="12" t="s">
        <v>229</v>
      </c>
      <c r="B71" s="263" t="s">
        <v>207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3">
      <c r="A72" s="14" t="s">
        <v>230</v>
      </c>
      <c r="B72" s="264" t="s">
        <v>453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3">
      <c r="A73" s="183" t="s">
        <v>208</v>
      </c>
      <c r="B73" s="78" t="s">
        <v>209</v>
      </c>
      <c r="C73" s="137">
        <f>SUM(C74:C75)</f>
        <v>0</v>
      </c>
      <c r="D73" s="137">
        <f>SUM(D74:D75)</f>
        <v>0</v>
      </c>
      <c r="E73" s="137">
        <f>SUM(E74:E75)</f>
        <v>0</v>
      </c>
      <c r="F73" s="137">
        <f>SUM(F74:F75)</f>
        <v>0</v>
      </c>
      <c r="G73" s="77">
        <f>SUM(G74:G75)</f>
        <v>0</v>
      </c>
    </row>
    <row r="74" spans="1:7" s="150" customFormat="1" ht="12" customHeight="1" x14ac:dyDescent="0.25">
      <c r="A74" s="13" t="s">
        <v>231</v>
      </c>
      <c r="B74" s="151" t="s">
        <v>210</v>
      </c>
      <c r="C74" s="141"/>
      <c r="D74" s="141"/>
      <c r="E74" s="141"/>
      <c r="F74" s="308">
        <f>D74+E74</f>
        <v>0</v>
      </c>
      <c r="G74" s="243">
        <f>C74+F74</f>
        <v>0</v>
      </c>
    </row>
    <row r="75" spans="1:7" s="150" customFormat="1" ht="12" customHeight="1" thickBot="1" x14ac:dyDescent="0.3">
      <c r="A75" s="14" t="s">
        <v>232</v>
      </c>
      <c r="B75" s="80" t="s">
        <v>211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3">
      <c r="A76" s="183" t="s">
        <v>212</v>
      </c>
      <c r="B76" s="78" t="s">
        <v>213</v>
      </c>
      <c r="C76" s="137">
        <f>SUM(C77:C79)</f>
        <v>0</v>
      </c>
      <c r="D76" s="137">
        <f>SUM(D77:D79)</f>
        <v>0</v>
      </c>
      <c r="E76" s="137">
        <f>SUM(E77:E79)</f>
        <v>22201500</v>
      </c>
      <c r="F76" s="137">
        <f>SUM(F77:F79)</f>
        <v>22201500</v>
      </c>
      <c r="G76" s="77">
        <f>SUM(G77:G79)</f>
        <v>22201500</v>
      </c>
    </row>
    <row r="77" spans="1:7" s="150" customFormat="1" ht="12" customHeight="1" x14ac:dyDescent="0.25">
      <c r="A77" s="13" t="s">
        <v>233</v>
      </c>
      <c r="B77" s="151" t="s">
        <v>214</v>
      </c>
      <c r="C77" s="141"/>
      <c r="D77" s="141"/>
      <c r="E77" s="141">
        <v>22201500</v>
      </c>
      <c r="F77" s="308">
        <f>D77+E77</f>
        <v>22201500</v>
      </c>
      <c r="G77" s="243">
        <f>C77+F77</f>
        <v>22201500</v>
      </c>
    </row>
    <row r="78" spans="1:7" s="150" customFormat="1" ht="12" customHeight="1" x14ac:dyDescent="0.25">
      <c r="A78" s="12" t="s">
        <v>234</v>
      </c>
      <c r="B78" s="152" t="s">
        <v>215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3">
      <c r="A79" s="14" t="s">
        <v>235</v>
      </c>
      <c r="B79" s="80" t="s">
        <v>454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3">
      <c r="A80" s="183" t="s">
        <v>216</v>
      </c>
      <c r="B80" s="78" t="s">
        <v>236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5">
      <c r="A81" s="154" t="s">
        <v>217</v>
      </c>
      <c r="B81" s="151" t="s">
        <v>218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5">
      <c r="A82" s="155" t="s">
        <v>219</v>
      </c>
      <c r="B82" s="152" t="s">
        <v>220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5">
      <c r="A83" s="155" t="s">
        <v>221</v>
      </c>
      <c r="B83" s="152" t="s">
        <v>222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3">
      <c r="A84" s="156" t="s">
        <v>223</v>
      </c>
      <c r="B84" s="80" t="s">
        <v>224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3">
      <c r="A85" s="183" t="s">
        <v>225</v>
      </c>
      <c r="B85" s="78" t="s">
        <v>345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3">
      <c r="A86" s="183" t="s">
        <v>227</v>
      </c>
      <c r="B86" s="78" t="s">
        <v>226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3">
      <c r="A87" s="183" t="s">
        <v>239</v>
      </c>
      <c r="B87" s="157" t="s">
        <v>348</v>
      </c>
      <c r="C87" s="143">
        <f>+C64+C68+C73+C76+C80+C86+C85</f>
        <v>0</v>
      </c>
      <c r="D87" s="143">
        <f>+D64+D68+D73+D76+D80+D86+D85</f>
        <v>0</v>
      </c>
      <c r="E87" s="143">
        <f>+E64+E68+E73+E76+E80+E86+E85</f>
        <v>40541881</v>
      </c>
      <c r="F87" s="143">
        <f>+F64+F68+F73+F76+F80+F86+F85</f>
        <v>40541881</v>
      </c>
      <c r="G87" s="179">
        <f>+G64+G68+G73+G76+G80+G86+G85</f>
        <v>40541881</v>
      </c>
    </row>
    <row r="88" spans="1:7" s="150" customFormat="1" ht="25.5" customHeight="1" thickBot="1" x14ac:dyDescent="0.3">
      <c r="A88" s="184" t="s">
        <v>347</v>
      </c>
      <c r="B88" s="158" t="s">
        <v>349</v>
      </c>
      <c r="C88" s="143">
        <f>+C63+C87</f>
        <v>344796530</v>
      </c>
      <c r="D88" s="143">
        <f>+D63+D87</f>
        <v>0</v>
      </c>
      <c r="E88" s="143">
        <f>+E63+E87</f>
        <v>67464272</v>
      </c>
      <c r="F88" s="143">
        <f>+F63+F87</f>
        <v>67464272</v>
      </c>
      <c r="G88" s="179">
        <f>+G63+G87</f>
        <v>412260802</v>
      </c>
    </row>
    <row r="89" spans="1:7" s="150" customFormat="1" ht="30.75" customHeight="1" x14ac:dyDescent="0.25">
      <c r="A89" s="3"/>
      <c r="B89" s="4"/>
      <c r="C89" s="82"/>
    </row>
    <row r="90" spans="1:7" ht="16.5" customHeight="1" x14ac:dyDescent="0.3">
      <c r="A90" s="348" t="s">
        <v>33</v>
      </c>
      <c r="B90" s="348"/>
      <c r="C90" s="348"/>
      <c r="D90" s="348"/>
      <c r="E90" s="348"/>
      <c r="F90" s="348"/>
      <c r="G90" s="348"/>
    </row>
    <row r="91" spans="1:7" s="159" customFormat="1" ht="16.5" customHeight="1" thickBot="1" x14ac:dyDescent="0.35">
      <c r="A91" s="350" t="s">
        <v>84</v>
      </c>
      <c r="B91" s="350"/>
      <c r="C91" s="52"/>
      <c r="G91" s="52" t="str">
        <f>G2</f>
        <v>Forintban!</v>
      </c>
    </row>
    <row r="92" spans="1:7" x14ac:dyDescent="0.3">
      <c r="A92" s="351" t="s">
        <v>48</v>
      </c>
      <c r="B92" s="353" t="s">
        <v>383</v>
      </c>
      <c r="C92" s="355" t="str">
        <f>+CONCATENATE(LEFT(ÖSSZEFÜGGÉSEK!A6,4),". évi")</f>
        <v>2018. évi</v>
      </c>
      <c r="D92" s="356"/>
      <c r="E92" s="357"/>
      <c r="F92" s="357"/>
      <c r="G92" s="358"/>
    </row>
    <row r="93" spans="1:7" ht="23.4" thickBot="1" x14ac:dyDescent="0.35">
      <c r="A93" s="352"/>
      <c r="B93" s="354"/>
      <c r="C93" s="316" t="s">
        <v>382</v>
      </c>
      <c r="D93" s="317" t="s">
        <v>464</v>
      </c>
      <c r="E93" s="317" t="s">
        <v>495</v>
      </c>
      <c r="F93" s="318" t="s">
        <v>457</v>
      </c>
      <c r="G93" s="319" t="s">
        <v>504</v>
      </c>
    </row>
    <row r="94" spans="1:7" s="149" customFormat="1" ht="12" customHeight="1" thickBot="1" x14ac:dyDescent="0.25">
      <c r="A94" s="25" t="s">
        <v>357</v>
      </c>
      <c r="B94" s="26" t="s">
        <v>358</v>
      </c>
      <c r="C94" s="320" t="s">
        <v>359</v>
      </c>
      <c r="D94" s="320" t="s">
        <v>361</v>
      </c>
      <c r="E94" s="321" t="s">
        <v>360</v>
      </c>
      <c r="F94" s="321" t="s">
        <v>466</v>
      </c>
      <c r="G94" s="322" t="s">
        <v>467</v>
      </c>
    </row>
    <row r="95" spans="1:7" ht="12" customHeight="1" thickBot="1" x14ac:dyDescent="0.35">
      <c r="A95" s="20" t="s">
        <v>5</v>
      </c>
      <c r="B95" s="24" t="s">
        <v>307</v>
      </c>
      <c r="C95" s="136">
        <f>C96+C97+C98+C99+C100+C113</f>
        <v>335070079</v>
      </c>
      <c r="D95" s="136">
        <f>D96+D97+D98+D99+D100+D113</f>
        <v>0</v>
      </c>
      <c r="E95" s="136">
        <f>E96+E97+E98+E99+E100+E113</f>
        <v>17769615</v>
      </c>
      <c r="F95" s="136">
        <f>F96+F97+F98+F99+F100+F113</f>
        <v>17769615</v>
      </c>
      <c r="G95" s="196">
        <f>G96+G97+G98+G99+G100+G113</f>
        <v>352839694</v>
      </c>
    </row>
    <row r="96" spans="1:7" ht="12" customHeight="1" x14ac:dyDescent="0.3">
      <c r="A96" s="15" t="s">
        <v>60</v>
      </c>
      <c r="B96" s="8" t="s">
        <v>34</v>
      </c>
      <c r="C96" s="301">
        <v>182859918</v>
      </c>
      <c r="D96" s="200"/>
      <c r="E96" s="200">
        <v>6496531</v>
      </c>
      <c r="F96" s="309">
        <f t="shared" ref="F96:F115" si="8">D96+E96</f>
        <v>6496531</v>
      </c>
      <c r="G96" s="245">
        <f t="shared" ref="G96:G115" si="9">C96+F96</f>
        <v>189356449</v>
      </c>
    </row>
    <row r="97" spans="1:7" ht="12" customHeight="1" x14ac:dyDescent="0.3">
      <c r="A97" s="12" t="s">
        <v>61</v>
      </c>
      <c r="B97" s="6" t="s">
        <v>105</v>
      </c>
      <c r="C97" s="138">
        <v>31739804</v>
      </c>
      <c r="D97" s="138"/>
      <c r="E97" s="138">
        <v>2600570</v>
      </c>
      <c r="F97" s="310">
        <f t="shared" si="8"/>
        <v>2600570</v>
      </c>
      <c r="G97" s="241">
        <f t="shared" si="9"/>
        <v>34340374</v>
      </c>
    </row>
    <row r="98" spans="1:7" ht="12" customHeight="1" x14ac:dyDescent="0.3">
      <c r="A98" s="12" t="s">
        <v>62</v>
      </c>
      <c r="B98" s="6" t="s">
        <v>79</v>
      </c>
      <c r="C98" s="140">
        <v>100488357</v>
      </c>
      <c r="D98" s="140"/>
      <c r="E98" s="140">
        <v>10875389</v>
      </c>
      <c r="F98" s="311">
        <f t="shared" si="8"/>
        <v>10875389</v>
      </c>
      <c r="G98" s="242">
        <f t="shared" si="9"/>
        <v>111363746</v>
      </c>
    </row>
    <row r="99" spans="1:7" ht="12" customHeight="1" x14ac:dyDescent="0.3">
      <c r="A99" s="12" t="s">
        <v>63</v>
      </c>
      <c r="B99" s="9" t="s">
        <v>106</v>
      </c>
      <c r="C99" s="140">
        <v>7582000</v>
      </c>
      <c r="D99" s="140"/>
      <c r="E99" s="140">
        <v>-1330000</v>
      </c>
      <c r="F99" s="311">
        <f t="shared" si="8"/>
        <v>-1330000</v>
      </c>
      <c r="G99" s="242">
        <f t="shared" si="9"/>
        <v>6252000</v>
      </c>
    </row>
    <row r="100" spans="1:7" ht="12" customHeight="1" x14ac:dyDescent="0.3">
      <c r="A100" s="12" t="s">
        <v>71</v>
      </c>
      <c r="B100" s="17" t="s">
        <v>107</v>
      </c>
      <c r="C100" s="140">
        <v>12400000</v>
      </c>
      <c r="D100" s="140"/>
      <c r="E100" s="140">
        <v>-872875</v>
      </c>
      <c r="F100" s="311">
        <f t="shared" si="8"/>
        <v>-872875</v>
      </c>
      <c r="G100" s="242">
        <f t="shared" si="9"/>
        <v>11527125</v>
      </c>
    </row>
    <row r="101" spans="1:7" ht="12" customHeight="1" x14ac:dyDescent="0.3">
      <c r="A101" s="12" t="s">
        <v>64</v>
      </c>
      <c r="B101" s="6" t="s">
        <v>312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3">
      <c r="A102" s="12" t="s">
        <v>65</v>
      </c>
      <c r="B102" s="55" t="s">
        <v>311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3">
      <c r="A103" s="12" t="s">
        <v>72</v>
      </c>
      <c r="B103" s="55" t="s">
        <v>310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3">
      <c r="A104" s="12" t="s">
        <v>73</v>
      </c>
      <c r="B104" s="53" t="s">
        <v>242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3">
      <c r="A105" s="12" t="s">
        <v>74</v>
      </c>
      <c r="B105" s="54" t="s">
        <v>243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3">
      <c r="A106" s="12" t="s">
        <v>75</v>
      </c>
      <c r="B106" s="54" t="s">
        <v>244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3">
      <c r="A107" s="12" t="s">
        <v>77</v>
      </c>
      <c r="B107" s="53" t="s">
        <v>245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 x14ac:dyDescent="0.3">
      <c r="A108" s="12" t="s">
        <v>108</v>
      </c>
      <c r="B108" s="53" t="s">
        <v>246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3">
      <c r="A109" s="12" t="s">
        <v>240</v>
      </c>
      <c r="B109" s="54" t="s">
        <v>247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3">
      <c r="A110" s="11" t="s">
        <v>241</v>
      </c>
      <c r="B110" s="55" t="s">
        <v>248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3">
      <c r="A111" s="12" t="s">
        <v>308</v>
      </c>
      <c r="B111" s="55" t="s">
        <v>249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3">
      <c r="A112" s="14" t="s">
        <v>309</v>
      </c>
      <c r="B112" s="55" t="s">
        <v>250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 x14ac:dyDescent="0.3">
      <c r="A113" s="12" t="s">
        <v>313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 x14ac:dyDescent="0.3">
      <c r="A114" s="12" t="s">
        <v>314</v>
      </c>
      <c r="B114" s="6" t="s">
        <v>316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5">
      <c r="A115" s="16" t="s">
        <v>315</v>
      </c>
      <c r="B115" s="192" t="s">
        <v>317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5">
      <c r="A116" s="190" t="s">
        <v>6</v>
      </c>
      <c r="B116" s="191" t="s">
        <v>251</v>
      </c>
      <c r="C116" s="202">
        <f>+C117+C119+C121</f>
        <v>9726451</v>
      </c>
      <c r="D116" s="137">
        <f>+D117+D119+D121</f>
        <v>0</v>
      </c>
      <c r="E116" s="202">
        <f>+E117+E119+E121</f>
        <v>5408100</v>
      </c>
      <c r="F116" s="202">
        <f>+F117+F119+F121</f>
        <v>5408100</v>
      </c>
      <c r="G116" s="197">
        <f>+G117+G119+G121</f>
        <v>15134551</v>
      </c>
    </row>
    <row r="117" spans="1:7" ht="12" customHeight="1" x14ac:dyDescent="0.3">
      <c r="A117" s="13" t="s">
        <v>66</v>
      </c>
      <c r="B117" s="6" t="s">
        <v>125</v>
      </c>
      <c r="C117" s="139">
        <v>9726451</v>
      </c>
      <c r="D117" s="209"/>
      <c r="E117" s="139">
        <v>5408100</v>
      </c>
      <c r="F117" s="181">
        <f t="shared" ref="F117:F129" si="10">D117+E117</f>
        <v>5408100</v>
      </c>
      <c r="G117" s="180">
        <f t="shared" ref="G117:G129" si="11">C117+F117</f>
        <v>15134551</v>
      </c>
    </row>
    <row r="118" spans="1:7" ht="12" customHeight="1" x14ac:dyDescent="0.3">
      <c r="A118" s="13" t="s">
        <v>67</v>
      </c>
      <c r="B118" s="10" t="s">
        <v>255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 x14ac:dyDescent="0.3">
      <c r="A119" s="13" t="s">
        <v>68</v>
      </c>
      <c r="B119" s="10" t="s">
        <v>109</v>
      </c>
      <c r="C119" s="138"/>
      <c r="D119" s="210"/>
      <c r="E119" s="138"/>
      <c r="F119" s="310">
        <f t="shared" si="10"/>
        <v>0</v>
      </c>
      <c r="G119" s="241">
        <f t="shared" si="11"/>
        <v>0</v>
      </c>
    </row>
    <row r="120" spans="1:7" ht="12" customHeight="1" x14ac:dyDescent="0.3">
      <c r="A120" s="13" t="s">
        <v>69</v>
      </c>
      <c r="B120" s="10" t="s">
        <v>256</v>
      </c>
      <c r="C120" s="138"/>
      <c r="D120" s="210"/>
      <c r="E120" s="138"/>
      <c r="F120" s="310">
        <f t="shared" si="10"/>
        <v>0</v>
      </c>
      <c r="G120" s="241">
        <f t="shared" si="11"/>
        <v>0</v>
      </c>
    </row>
    <row r="121" spans="1:7" ht="12" customHeight="1" x14ac:dyDescent="0.3">
      <c r="A121" s="13" t="s">
        <v>70</v>
      </c>
      <c r="B121" s="80" t="s">
        <v>127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3">
      <c r="A122" s="13" t="s">
        <v>76</v>
      </c>
      <c r="B122" s="79" t="s">
        <v>300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3">
      <c r="A123" s="13" t="s">
        <v>78</v>
      </c>
      <c r="B123" s="147" t="s">
        <v>261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x14ac:dyDescent="0.3">
      <c r="A124" s="13" t="s">
        <v>110</v>
      </c>
      <c r="B124" s="54" t="s">
        <v>244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3">
      <c r="A125" s="13" t="s">
        <v>111</v>
      </c>
      <c r="B125" s="54" t="s">
        <v>260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3">
      <c r="A126" s="13" t="s">
        <v>112</v>
      </c>
      <c r="B126" s="54" t="s">
        <v>259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3">
      <c r="A127" s="13" t="s">
        <v>252</v>
      </c>
      <c r="B127" s="54" t="s">
        <v>247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3">
      <c r="A128" s="13" t="s">
        <v>253</v>
      </c>
      <c r="B128" s="54" t="s">
        <v>258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16.2" thickBot="1" x14ac:dyDescent="0.35">
      <c r="A129" s="11" t="s">
        <v>254</v>
      </c>
      <c r="B129" s="54" t="s">
        <v>257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5">
      <c r="A130" s="18" t="s">
        <v>7</v>
      </c>
      <c r="B130" s="50" t="s">
        <v>318</v>
      </c>
      <c r="C130" s="137">
        <f>+C95+C116</f>
        <v>344796530</v>
      </c>
      <c r="D130" s="208">
        <f>+D95+D116</f>
        <v>0</v>
      </c>
      <c r="E130" s="137">
        <f>+E95+E116</f>
        <v>23177715</v>
      </c>
      <c r="F130" s="137">
        <f>+F95+F116</f>
        <v>23177715</v>
      </c>
      <c r="G130" s="77">
        <f>+G95+G116</f>
        <v>367974245</v>
      </c>
    </row>
    <row r="131" spans="1:7" ht="12" customHeight="1" thickBot="1" x14ac:dyDescent="0.35">
      <c r="A131" s="18" t="s">
        <v>8</v>
      </c>
      <c r="B131" s="50" t="s">
        <v>384</v>
      </c>
      <c r="C131" s="137">
        <f>+C132+C133+C134</f>
        <v>0</v>
      </c>
      <c r="D131" s="208">
        <f>+D132+D133+D134</f>
        <v>0</v>
      </c>
      <c r="E131" s="137">
        <f>+E132+E133+E134</f>
        <v>20128721</v>
      </c>
      <c r="F131" s="137">
        <f>+F132+F133+F134</f>
        <v>20128721</v>
      </c>
      <c r="G131" s="77">
        <f>+G132+G133+G134</f>
        <v>20128721</v>
      </c>
    </row>
    <row r="132" spans="1:7" ht="12" customHeight="1" x14ac:dyDescent="0.3">
      <c r="A132" s="13" t="s">
        <v>159</v>
      </c>
      <c r="B132" s="10" t="s">
        <v>326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3">
      <c r="A133" s="13" t="s">
        <v>160</v>
      </c>
      <c r="B133" s="10" t="s">
        <v>327</v>
      </c>
      <c r="C133" s="138"/>
      <c r="D133" s="210"/>
      <c r="E133" s="138">
        <v>18463353</v>
      </c>
      <c r="F133" s="310">
        <f>D133+E133</f>
        <v>18463353</v>
      </c>
      <c r="G133" s="241">
        <f>C133+F133</f>
        <v>18463353</v>
      </c>
    </row>
    <row r="134" spans="1:7" ht="12" customHeight="1" thickBot="1" x14ac:dyDescent="0.35">
      <c r="A134" s="11" t="s">
        <v>161</v>
      </c>
      <c r="B134" s="10" t="s">
        <v>328</v>
      </c>
      <c r="C134" s="138"/>
      <c r="D134" s="210"/>
      <c r="E134" s="138">
        <v>1665368</v>
      </c>
      <c r="F134" s="310">
        <f>D134+E134</f>
        <v>1665368</v>
      </c>
      <c r="G134" s="241">
        <f>C134+F134</f>
        <v>1665368</v>
      </c>
    </row>
    <row r="135" spans="1:7" ht="12" customHeight="1" thickBot="1" x14ac:dyDescent="0.35">
      <c r="A135" s="18" t="s">
        <v>9</v>
      </c>
      <c r="B135" s="50" t="s">
        <v>320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3">
      <c r="A136" s="13" t="s">
        <v>53</v>
      </c>
      <c r="B136" s="7" t="s">
        <v>329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3">
      <c r="A137" s="13" t="s">
        <v>54</v>
      </c>
      <c r="B137" s="7" t="s">
        <v>321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3">
      <c r="A138" s="13" t="s">
        <v>55</v>
      </c>
      <c r="B138" s="7" t="s">
        <v>322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3">
      <c r="A139" s="13" t="s">
        <v>97</v>
      </c>
      <c r="B139" s="7" t="s">
        <v>323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3">
      <c r="A140" s="13" t="s">
        <v>98</v>
      </c>
      <c r="B140" s="7" t="s">
        <v>324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5">
      <c r="A141" s="11" t="s">
        <v>99</v>
      </c>
      <c r="B141" s="7" t="s">
        <v>325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5">
      <c r="A142" s="18" t="s">
        <v>10</v>
      </c>
      <c r="B142" s="50" t="s">
        <v>333</v>
      </c>
      <c r="C142" s="143">
        <f>+C143+C144+C145+C146</f>
        <v>0</v>
      </c>
      <c r="D142" s="212">
        <f>+D143+D144+D145+D146</f>
        <v>0</v>
      </c>
      <c r="E142" s="143">
        <f>+E143+E144+E145+E146</f>
        <v>24157836</v>
      </c>
      <c r="F142" s="143">
        <f>+F143+F144+F145+F146</f>
        <v>24157836</v>
      </c>
      <c r="G142" s="179">
        <f>+G143+G144+G145+G146</f>
        <v>24157836</v>
      </c>
    </row>
    <row r="143" spans="1:7" ht="12" customHeight="1" x14ac:dyDescent="0.3">
      <c r="A143" s="13" t="s">
        <v>56</v>
      </c>
      <c r="B143" s="7" t="s">
        <v>262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3">
      <c r="A144" s="13" t="s">
        <v>57</v>
      </c>
      <c r="B144" s="7" t="s">
        <v>263</v>
      </c>
      <c r="C144" s="138"/>
      <c r="D144" s="210"/>
      <c r="E144" s="138">
        <v>24157836</v>
      </c>
      <c r="F144" s="310">
        <f>D144+E144</f>
        <v>24157836</v>
      </c>
      <c r="G144" s="241">
        <f>C144+F144</f>
        <v>24157836</v>
      </c>
    </row>
    <row r="145" spans="1:11" ht="12" customHeight="1" x14ac:dyDescent="0.3">
      <c r="A145" s="13" t="s">
        <v>179</v>
      </c>
      <c r="B145" s="7" t="s">
        <v>334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5">
      <c r="A146" s="11" t="s">
        <v>180</v>
      </c>
      <c r="B146" s="5" t="s">
        <v>282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5">
      <c r="A147" s="18" t="s">
        <v>11</v>
      </c>
      <c r="B147" s="50" t="s">
        <v>335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3">
      <c r="A148" s="13" t="s">
        <v>58</v>
      </c>
      <c r="B148" s="7" t="s">
        <v>330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3">
      <c r="A149" s="13" t="s">
        <v>59</v>
      </c>
      <c r="B149" s="7" t="s">
        <v>337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3">
      <c r="A150" s="13" t="s">
        <v>191</v>
      </c>
      <c r="B150" s="7" t="s">
        <v>332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3">
      <c r="A151" s="13" t="s">
        <v>192</v>
      </c>
      <c r="B151" s="7" t="s">
        <v>338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5">
      <c r="A152" s="13" t="s">
        <v>336</v>
      </c>
      <c r="B152" s="7" t="s">
        <v>339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5">
      <c r="A153" s="18" t="s">
        <v>12</v>
      </c>
      <c r="B153" s="50" t="s">
        <v>340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5">
      <c r="A154" s="18" t="s">
        <v>13</v>
      </c>
      <c r="B154" s="50" t="s">
        <v>341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5">
      <c r="A155" s="18" t="s">
        <v>14</v>
      </c>
      <c r="B155" s="50" t="s">
        <v>343</v>
      </c>
      <c r="C155" s="205">
        <f>+C131+C135+C142+C147+C153+C154</f>
        <v>0</v>
      </c>
      <c r="D155" s="215">
        <f>+D131+D135+D142+D147+D153+D154</f>
        <v>0</v>
      </c>
      <c r="E155" s="205">
        <f>+E131+E135+E142+E147+E153+E154</f>
        <v>44286557</v>
      </c>
      <c r="F155" s="205">
        <f>+F131+F135+F142+F147+F153+F154</f>
        <v>44286557</v>
      </c>
      <c r="G155" s="199">
        <f>C155+F155</f>
        <v>44286557</v>
      </c>
      <c r="H155" s="160"/>
      <c r="I155" s="161"/>
      <c r="J155" s="161"/>
      <c r="K155" s="161"/>
    </row>
    <row r="156" spans="1:11" s="150" customFormat="1" ht="12.9" customHeight="1" thickBot="1" x14ac:dyDescent="0.3">
      <c r="A156" s="81" t="s">
        <v>15</v>
      </c>
      <c r="B156" s="124" t="s">
        <v>342</v>
      </c>
      <c r="C156" s="205">
        <f>+C130+C155</f>
        <v>344796530</v>
      </c>
      <c r="D156" s="215">
        <f>+D130+D155</f>
        <v>0</v>
      </c>
      <c r="E156" s="205">
        <f>+E130+E155</f>
        <v>67464272</v>
      </c>
      <c r="F156" s="205">
        <f>+F130+F155</f>
        <v>67464272</v>
      </c>
      <c r="G156" s="199">
        <f>+G130+G155</f>
        <v>412260802</v>
      </c>
    </row>
    <row r="157" spans="1:11" ht="7.5" customHeight="1" x14ac:dyDescent="0.3"/>
    <row r="158" spans="1:11" x14ac:dyDescent="0.3">
      <c r="A158" s="359" t="s">
        <v>264</v>
      </c>
      <c r="B158" s="359"/>
      <c r="C158" s="359"/>
      <c r="D158" s="359"/>
      <c r="E158" s="359"/>
      <c r="F158" s="359"/>
      <c r="G158" s="359"/>
    </row>
    <row r="159" spans="1:11" ht="15" customHeight="1" thickBot="1" x14ac:dyDescent="0.35">
      <c r="A159" s="349" t="s">
        <v>85</v>
      </c>
      <c r="B159" s="349"/>
      <c r="C159" s="83"/>
      <c r="G159" s="83" t="str">
        <f>G91</f>
        <v>Forintban!</v>
      </c>
    </row>
    <row r="160" spans="1:11" ht="25.5" customHeight="1" thickBot="1" x14ac:dyDescent="0.35">
      <c r="A160" s="18">
        <v>1</v>
      </c>
      <c r="B160" s="23" t="s">
        <v>344</v>
      </c>
      <c r="C160" s="207">
        <f>+C63-C130</f>
        <v>0</v>
      </c>
      <c r="D160" s="137">
        <f>+D63-D130</f>
        <v>0</v>
      </c>
      <c r="E160" s="137">
        <f>+E63-E130</f>
        <v>3744676</v>
      </c>
      <c r="F160" s="137">
        <f>+F63-F130</f>
        <v>3744676</v>
      </c>
      <c r="G160" s="77">
        <f>+G63-G130</f>
        <v>3744676</v>
      </c>
    </row>
    <row r="161" spans="1:7" ht="32.25" customHeight="1" thickBot="1" x14ac:dyDescent="0.35">
      <c r="A161" s="18" t="s">
        <v>6</v>
      </c>
      <c r="B161" s="23" t="s">
        <v>350</v>
      </c>
      <c r="C161" s="137">
        <f>+C87-C155</f>
        <v>0</v>
      </c>
      <c r="D161" s="137">
        <f>+D87-D155</f>
        <v>0</v>
      </c>
      <c r="E161" s="137">
        <f>+E87-E155</f>
        <v>-3744676</v>
      </c>
      <c r="F161" s="137">
        <f>+F87-F155</f>
        <v>-3744676</v>
      </c>
      <c r="G161" s="77">
        <f>+G87-G155</f>
        <v>-3744676</v>
      </c>
    </row>
  </sheetData>
  <mergeCells count="12">
    <mergeCell ref="A91:B91"/>
    <mergeCell ref="A92:A93"/>
    <mergeCell ref="B92:B93"/>
    <mergeCell ref="C92:G92"/>
    <mergeCell ref="A158:G158"/>
    <mergeCell ref="A159:B159"/>
    <mergeCell ref="A1:G1"/>
    <mergeCell ref="A2:B2"/>
    <mergeCell ref="A3:A4"/>
    <mergeCell ref="B3:B4"/>
    <mergeCell ref="C3:G3"/>
    <mergeCell ref="A90:G90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7" fitToHeight="2" orientation="portrait" r:id="rId1"/>
  <headerFooter alignWithMargins="0">
    <oddHeader xml:space="preserve">&amp;C&amp;"Times New Roman CE,Félkövér"&amp;12
Tépe Község Önkormányzata
2018. ÉVI KÖLTSÉGVETÉS KÖTELEZŐ FELADATAINAK  MÓDOSÍTOTT MÉRLEGE&amp;10
&amp;R&amp;"Times New Roman CE,Félkövér dőlt"&amp;11 1.2. melléklet </oddHeader>
  </headerFooter>
  <rowBreaks count="3" manualBreakCount="3">
    <brk id="67" max="6" man="1"/>
    <brk id="89" max="4" man="1"/>
    <brk id="157" max="10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M14" sqref="M14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486</v>
      </c>
    </row>
    <row r="2" spans="1:7" s="43" customFormat="1" ht="21" customHeight="1" thickBot="1" x14ac:dyDescent="0.3">
      <c r="A2" s="235" t="s">
        <v>41</v>
      </c>
      <c r="B2" s="368" t="s">
        <v>478</v>
      </c>
      <c r="C2" s="368"/>
      <c r="D2" s="369"/>
      <c r="E2" s="266"/>
      <c r="F2" s="289"/>
      <c r="G2" s="344" t="s">
        <v>483</v>
      </c>
    </row>
    <row r="3" spans="1:7" s="43" customFormat="1" ht="23.4" thickBot="1" x14ac:dyDescent="0.3">
      <c r="A3" s="235" t="s">
        <v>118</v>
      </c>
      <c r="B3" s="370" t="s">
        <v>379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M16" sqref="M16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487</v>
      </c>
    </row>
    <row r="2" spans="1:7" s="43" customFormat="1" ht="21" customHeight="1" thickBot="1" x14ac:dyDescent="0.3">
      <c r="A2" s="235" t="s">
        <v>41</v>
      </c>
      <c r="B2" s="368" t="s">
        <v>488</v>
      </c>
      <c r="C2" s="368"/>
      <c r="D2" s="369"/>
      <c r="E2" s="266"/>
      <c r="F2" s="289"/>
      <c r="G2" s="344" t="s">
        <v>489</v>
      </c>
    </row>
    <row r="3" spans="1:7" s="43" customFormat="1" ht="23.4" thickBot="1" x14ac:dyDescent="0.3">
      <c r="A3" s="235" t="s">
        <v>118</v>
      </c>
      <c r="B3" s="370" t="s">
        <v>290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22" sqref="L22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490</v>
      </c>
    </row>
    <row r="2" spans="1:7" s="43" customFormat="1" ht="21" customHeight="1" thickBot="1" x14ac:dyDescent="0.3">
      <c r="A2" s="235" t="s">
        <v>41</v>
      </c>
      <c r="B2" s="368" t="s">
        <v>491</v>
      </c>
      <c r="C2" s="368"/>
      <c r="D2" s="369"/>
      <c r="E2" s="266"/>
      <c r="F2" s="289"/>
      <c r="G2" s="344" t="s">
        <v>489</v>
      </c>
    </row>
    <row r="3" spans="1:7" s="43" customFormat="1" ht="23.4" thickBot="1" x14ac:dyDescent="0.3">
      <c r="A3" s="235" t="s">
        <v>118</v>
      </c>
      <c r="B3" s="370" t="s">
        <v>291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K17" sqref="K17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492</v>
      </c>
    </row>
    <row r="2" spans="1:7" s="43" customFormat="1" ht="21" customHeight="1" thickBot="1" x14ac:dyDescent="0.3">
      <c r="A2" s="235" t="s">
        <v>41</v>
      </c>
      <c r="B2" s="368" t="s">
        <v>493</v>
      </c>
      <c r="C2" s="368"/>
      <c r="D2" s="369"/>
      <c r="E2" s="266"/>
      <c r="F2" s="289"/>
      <c r="G2" s="344" t="s">
        <v>489</v>
      </c>
    </row>
    <row r="3" spans="1:7" s="43" customFormat="1" ht="23.4" thickBot="1" x14ac:dyDescent="0.3">
      <c r="A3" s="235" t="s">
        <v>118</v>
      </c>
      <c r="B3" s="370" t="s">
        <v>292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23" sqref="L23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494</v>
      </c>
    </row>
    <row r="2" spans="1:7" s="43" customFormat="1" ht="21" customHeight="1" thickBot="1" x14ac:dyDescent="0.3">
      <c r="A2" s="235" t="s">
        <v>41</v>
      </c>
      <c r="B2" s="368" t="s">
        <v>493</v>
      </c>
      <c r="C2" s="368"/>
      <c r="D2" s="369"/>
      <c r="E2" s="266"/>
      <c r="F2" s="289"/>
      <c r="G2" s="344" t="s">
        <v>489</v>
      </c>
    </row>
    <row r="3" spans="1:7" s="43" customFormat="1" ht="23.4" thickBot="1" x14ac:dyDescent="0.3">
      <c r="A3" s="235" t="s">
        <v>118</v>
      </c>
      <c r="B3" s="370" t="s">
        <v>379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V32" sqref="V31:V32"/>
    </sheetView>
  </sheetViews>
  <sheetFormatPr defaultRowHeight="13.2" x14ac:dyDescent="0.25"/>
  <sheetData/>
  <phoneticPr fontId="25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topLeftCell="A91" zoomScaleNormal="100" zoomScaleSheetLayoutView="100" workbookViewId="0">
      <selection activeCell="G93" sqref="G93"/>
    </sheetView>
  </sheetViews>
  <sheetFormatPr defaultColWidth="9.33203125" defaultRowHeight="15.6" x14ac:dyDescent="0.3"/>
  <cols>
    <col min="1" max="1" width="7.44140625" style="125" customWidth="1"/>
    <col min="2" max="2" width="59.6640625" style="125" customWidth="1"/>
    <col min="3" max="3" width="14.77734375" style="126" customWidth="1"/>
    <col min="4" max="6" width="11.77734375" style="148" customWidth="1"/>
    <col min="7" max="7" width="14.77734375" style="148" customWidth="1"/>
    <col min="8" max="16384" width="9.33203125" style="148"/>
  </cols>
  <sheetData>
    <row r="1" spans="1:7" ht="15.9" customHeight="1" x14ac:dyDescent="0.3">
      <c r="A1" s="348" t="s">
        <v>3</v>
      </c>
      <c r="B1" s="348"/>
      <c r="C1" s="348"/>
      <c r="D1" s="348"/>
      <c r="E1" s="348"/>
      <c r="F1" s="348"/>
      <c r="G1" s="348"/>
    </row>
    <row r="2" spans="1:7" ht="15.9" customHeight="1" thickBot="1" x14ac:dyDescent="0.35">
      <c r="A2" s="349" t="s">
        <v>83</v>
      </c>
      <c r="B2" s="349"/>
      <c r="C2" s="206"/>
      <c r="G2" s="206" t="s">
        <v>448</v>
      </c>
    </row>
    <row r="3" spans="1:7" x14ac:dyDescent="0.3">
      <c r="A3" s="351" t="s">
        <v>48</v>
      </c>
      <c r="B3" s="353" t="s">
        <v>4</v>
      </c>
      <c r="C3" s="355" t="str">
        <f>+CONCATENATE(LEFT(ÖSSZEFÜGGÉSEK!A6,4),". évi")</f>
        <v>2018. évi</v>
      </c>
      <c r="D3" s="356"/>
      <c r="E3" s="357"/>
      <c r="F3" s="357"/>
      <c r="G3" s="358"/>
    </row>
    <row r="4" spans="1:7" ht="23.4" thickBot="1" x14ac:dyDescent="0.35">
      <c r="A4" s="352"/>
      <c r="B4" s="354"/>
      <c r="C4" s="316" t="s">
        <v>382</v>
      </c>
      <c r="D4" s="317" t="s">
        <v>464</v>
      </c>
      <c r="E4" s="317" t="s">
        <v>495</v>
      </c>
      <c r="F4" s="318" t="s">
        <v>457</v>
      </c>
      <c r="G4" s="319" t="s">
        <v>504</v>
      </c>
    </row>
    <row r="5" spans="1:7" s="149" customFormat="1" ht="12" customHeight="1" thickBot="1" x14ac:dyDescent="0.25">
      <c r="A5" s="145" t="s">
        <v>357</v>
      </c>
      <c r="B5" s="146" t="s">
        <v>358</v>
      </c>
      <c r="C5" s="320" t="s">
        <v>359</v>
      </c>
      <c r="D5" s="320" t="s">
        <v>361</v>
      </c>
      <c r="E5" s="321" t="s">
        <v>360</v>
      </c>
      <c r="F5" s="321" t="s">
        <v>466</v>
      </c>
      <c r="G5" s="322" t="s">
        <v>467</v>
      </c>
    </row>
    <row r="6" spans="1:7" s="150" customFormat="1" ht="12" customHeight="1" thickBot="1" x14ac:dyDescent="0.3">
      <c r="A6" s="18" t="s">
        <v>5</v>
      </c>
      <c r="B6" s="19" t="s">
        <v>144</v>
      </c>
      <c r="C6" s="137">
        <f>+C7+C8+C9+C10+C11+C12</f>
        <v>0</v>
      </c>
      <c r="D6" s="137">
        <f>+D7+D8+D9+D10+D11+D12</f>
        <v>0</v>
      </c>
      <c r="E6" s="137">
        <f>+E7+E8+E9+E10+E11+E12</f>
        <v>0</v>
      </c>
      <c r="F6" s="137">
        <f>+F7+F8+F9+F10+F11+F12</f>
        <v>0</v>
      </c>
      <c r="G6" s="77">
        <f>+G7+G8+G9+G10+G11+G12</f>
        <v>0</v>
      </c>
    </row>
    <row r="7" spans="1:7" s="150" customFormat="1" ht="12" customHeight="1" x14ac:dyDescent="0.25">
      <c r="A7" s="13" t="s">
        <v>60</v>
      </c>
      <c r="B7" s="151" t="s">
        <v>145</v>
      </c>
      <c r="C7" s="139"/>
      <c r="D7" s="139"/>
      <c r="E7" s="139"/>
      <c r="F7" s="181">
        <f>D7+E7</f>
        <v>0</v>
      </c>
      <c r="G7" s="180">
        <f t="shared" ref="G7:G12" si="0">C7+F7</f>
        <v>0</v>
      </c>
    </row>
    <row r="8" spans="1:7" s="150" customFormat="1" ht="12" customHeight="1" x14ac:dyDescent="0.25">
      <c r="A8" s="12" t="s">
        <v>61</v>
      </c>
      <c r="B8" s="152" t="s">
        <v>146</v>
      </c>
      <c r="C8" s="138"/>
      <c r="D8" s="138"/>
      <c r="E8" s="139"/>
      <c r="F8" s="181">
        <f t="shared" ref="F8:F62" si="1">D8+E8</f>
        <v>0</v>
      </c>
      <c r="G8" s="180">
        <f t="shared" si="0"/>
        <v>0</v>
      </c>
    </row>
    <row r="9" spans="1:7" s="150" customFormat="1" ht="12" customHeight="1" x14ac:dyDescent="0.25">
      <c r="A9" s="12" t="s">
        <v>62</v>
      </c>
      <c r="B9" s="152" t="s">
        <v>147</v>
      </c>
      <c r="C9" s="138"/>
      <c r="D9" s="138"/>
      <c r="E9" s="139"/>
      <c r="F9" s="181">
        <f t="shared" si="1"/>
        <v>0</v>
      </c>
      <c r="G9" s="180">
        <f t="shared" si="0"/>
        <v>0</v>
      </c>
    </row>
    <row r="10" spans="1:7" s="150" customFormat="1" ht="12" customHeight="1" x14ac:dyDescent="0.25">
      <c r="A10" s="12" t="s">
        <v>63</v>
      </c>
      <c r="B10" s="152" t="s">
        <v>148</v>
      </c>
      <c r="C10" s="138"/>
      <c r="D10" s="138"/>
      <c r="E10" s="139"/>
      <c r="F10" s="181">
        <f t="shared" si="1"/>
        <v>0</v>
      </c>
      <c r="G10" s="180">
        <f t="shared" si="0"/>
        <v>0</v>
      </c>
    </row>
    <row r="11" spans="1:7" s="150" customFormat="1" ht="12" customHeight="1" x14ac:dyDescent="0.25">
      <c r="A11" s="12" t="s">
        <v>80</v>
      </c>
      <c r="B11" s="79" t="s">
        <v>302</v>
      </c>
      <c r="C11" s="138"/>
      <c r="D11" s="138"/>
      <c r="E11" s="139"/>
      <c r="F11" s="181">
        <f t="shared" si="1"/>
        <v>0</v>
      </c>
      <c r="G11" s="180">
        <f t="shared" si="0"/>
        <v>0</v>
      </c>
    </row>
    <row r="12" spans="1:7" s="150" customFormat="1" ht="12" customHeight="1" thickBot="1" x14ac:dyDescent="0.3">
      <c r="A12" s="14" t="s">
        <v>64</v>
      </c>
      <c r="B12" s="80" t="s">
        <v>303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3">
      <c r="A13" s="18" t="s">
        <v>6</v>
      </c>
      <c r="B13" s="78" t="s">
        <v>149</v>
      </c>
      <c r="C13" s="137">
        <f>+C14+C15+C16+C17+C18</f>
        <v>0</v>
      </c>
      <c r="D13" s="137">
        <f>+D14+D15+D16+D17+D18</f>
        <v>0</v>
      </c>
      <c r="E13" s="137">
        <f>+E14+E15+E16+E17+E18</f>
        <v>0</v>
      </c>
      <c r="F13" s="137">
        <f>+F14+F15+F16+F17+F18</f>
        <v>0</v>
      </c>
      <c r="G13" s="77">
        <f>+G14+G15+G16+G17+G18</f>
        <v>0</v>
      </c>
    </row>
    <row r="14" spans="1:7" s="150" customFormat="1" ht="12" customHeight="1" x14ac:dyDescent="0.25">
      <c r="A14" s="13" t="s">
        <v>66</v>
      </c>
      <c r="B14" s="151" t="s">
        <v>150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5">
      <c r="A15" s="12" t="s">
        <v>67</v>
      </c>
      <c r="B15" s="152" t="s">
        <v>151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5">
      <c r="A16" s="12" t="s">
        <v>68</v>
      </c>
      <c r="B16" s="152" t="s">
        <v>294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5">
      <c r="A17" s="12" t="s">
        <v>69</v>
      </c>
      <c r="B17" s="152" t="s">
        <v>295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5">
      <c r="A18" s="12" t="s">
        <v>70</v>
      </c>
      <c r="B18" s="152" t="s">
        <v>152</v>
      </c>
      <c r="C18" s="138"/>
      <c r="D18" s="138"/>
      <c r="E18" s="139"/>
      <c r="F18" s="181">
        <f t="shared" si="1"/>
        <v>0</v>
      </c>
      <c r="G18" s="180">
        <f t="shared" si="2"/>
        <v>0</v>
      </c>
    </row>
    <row r="19" spans="1:7" s="150" customFormat="1" ht="12" customHeight="1" thickBot="1" x14ac:dyDescent="0.3">
      <c r="A19" s="14" t="s">
        <v>76</v>
      </c>
      <c r="B19" s="80" t="s">
        <v>153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3">
      <c r="A20" s="18" t="s">
        <v>7</v>
      </c>
      <c r="B20" s="19" t="s">
        <v>154</v>
      </c>
      <c r="C20" s="137">
        <f>+C21+C22+C23+C24+C25</f>
        <v>0</v>
      </c>
      <c r="D20" s="137">
        <f>+D21+D22+D23+D24+D25</f>
        <v>0</v>
      </c>
      <c r="E20" s="137">
        <f>+E21+E22+E23+E24+E25</f>
        <v>0</v>
      </c>
      <c r="F20" s="137">
        <f>+F21+F22+F23+F24+F25</f>
        <v>0</v>
      </c>
      <c r="G20" s="77">
        <f>+G21+G22+G23+G24+G25</f>
        <v>0</v>
      </c>
    </row>
    <row r="21" spans="1:7" s="150" customFormat="1" ht="12" customHeight="1" x14ac:dyDescent="0.25">
      <c r="A21" s="13" t="s">
        <v>49</v>
      </c>
      <c r="B21" s="151" t="s">
        <v>155</v>
      </c>
      <c r="C21" s="139"/>
      <c r="D21" s="139"/>
      <c r="E21" s="139"/>
      <c r="F21" s="181">
        <f t="shared" si="1"/>
        <v>0</v>
      </c>
      <c r="G21" s="180">
        <f t="shared" ref="G21:G26" si="3">C21+F21</f>
        <v>0</v>
      </c>
    </row>
    <row r="22" spans="1:7" s="150" customFormat="1" ht="12" customHeight="1" x14ac:dyDescent="0.25">
      <c r="A22" s="12" t="s">
        <v>50</v>
      </c>
      <c r="B22" s="152" t="s">
        <v>156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5">
      <c r="A23" s="12" t="s">
        <v>51</v>
      </c>
      <c r="B23" s="152" t="s">
        <v>296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5">
      <c r="A24" s="12" t="s">
        <v>52</v>
      </c>
      <c r="B24" s="152" t="s">
        <v>297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5">
      <c r="A25" s="12" t="s">
        <v>93</v>
      </c>
      <c r="B25" s="152" t="s">
        <v>157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 x14ac:dyDescent="0.3">
      <c r="A26" s="14" t="s">
        <v>94</v>
      </c>
      <c r="B26" s="153" t="s">
        <v>158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3">
      <c r="A27" s="18" t="s">
        <v>95</v>
      </c>
      <c r="B27" s="19" t="s">
        <v>435</v>
      </c>
      <c r="C27" s="143">
        <f>+C28+C29+C30+C31+C32+C33+C34</f>
        <v>29275342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29275342</v>
      </c>
    </row>
    <row r="28" spans="1:7" s="150" customFormat="1" ht="12" customHeight="1" x14ac:dyDescent="0.25">
      <c r="A28" s="13" t="s">
        <v>159</v>
      </c>
      <c r="B28" s="151" t="s">
        <v>428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5">
      <c r="A29" s="12" t="s">
        <v>160</v>
      </c>
      <c r="B29" s="152" t="s">
        <v>429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5">
      <c r="A30" s="12" t="s">
        <v>161</v>
      </c>
      <c r="B30" s="152" t="s">
        <v>430</v>
      </c>
      <c r="C30" s="138">
        <v>20375342</v>
      </c>
      <c r="D30" s="138"/>
      <c r="E30" s="139"/>
      <c r="F30" s="181">
        <f t="shared" si="1"/>
        <v>0</v>
      </c>
      <c r="G30" s="180">
        <f t="shared" si="4"/>
        <v>20375342</v>
      </c>
    </row>
    <row r="31" spans="1:7" s="150" customFormat="1" ht="12" customHeight="1" x14ac:dyDescent="0.25">
      <c r="A31" s="12" t="s">
        <v>162</v>
      </c>
      <c r="B31" s="152" t="s">
        <v>431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5">
      <c r="A32" s="12" t="s">
        <v>432</v>
      </c>
      <c r="B32" s="152" t="s">
        <v>163</v>
      </c>
      <c r="C32" s="138">
        <v>5200000</v>
      </c>
      <c r="D32" s="138"/>
      <c r="E32" s="139"/>
      <c r="F32" s="181">
        <f t="shared" si="1"/>
        <v>0</v>
      </c>
      <c r="G32" s="180">
        <f t="shared" si="4"/>
        <v>5200000</v>
      </c>
    </row>
    <row r="33" spans="1:7" s="150" customFormat="1" ht="12" customHeight="1" x14ac:dyDescent="0.25">
      <c r="A33" s="12" t="s">
        <v>433</v>
      </c>
      <c r="B33" s="152" t="s">
        <v>164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3">
      <c r="A34" s="14" t="s">
        <v>434</v>
      </c>
      <c r="B34" s="153" t="s">
        <v>165</v>
      </c>
      <c r="C34" s="140">
        <v>3700000</v>
      </c>
      <c r="D34" s="140"/>
      <c r="E34" s="276"/>
      <c r="F34" s="304">
        <f t="shared" si="1"/>
        <v>0</v>
      </c>
      <c r="G34" s="180">
        <f t="shared" si="4"/>
        <v>3700000</v>
      </c>
    </row>
    <row r="35" spans="1:7" s="150" customFormat="1" ht="12" customHeight="1" thickBot="1" x14ac:dyDescent="0.3">
      <c r="A35" s="18" t="s">
        <v>9</v>
      </c>
      <c r="B35" s="19" t="s">
        <v>304</v>
      </c>
      <c r="C35" s="137">
        <f>SUM(C36:C46)</f>
        <v>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0</v>
      </c>
    </row>
    <row r="36" spans="1:7" s="150" customFormat="1" ht="12" customHeight="1" x14ac:dyDescent="0.25">
      <c r="A36" s="13" t="s">
        <v>53</v>
      </c>
      <c r="B36" s="151" t="s">
        <v>168</v>
      </c>
      <c r="C36" s="139"/>
      <c r="D36" s="139"/>
      <c r="E36" s="139"/>
      <c r="F36" s="181">
        <f t="shared" si="1"/>
        <v>0</v>
      </c>
      <c r="G36" s="180">
        <f t="shared" ref="G36:G46" si="5">C36+F36</f>
        <v>0</v>
      </c>
    </row>
    <row r="37" spans="1:7" s="150" customFormat="1" ht="12" customHeight="1" x14ac:dyDescent="0.25">
      <c r="A37" s="12" t="s">
        <v>54</v>
      </c>
      <c r="B37" s="152" t="s">
        <v>169</v>
      </c>
      <c r="C37" s="138"/>
      <c r="D37" s="138"/>
      <c r="E37" s="139"/>
      <c r="F37" s="181">
        <f t="shared" si="1"/>
        <v>0</v>
      </c>
      <c r="G37" s="180">
        <f t="shared" si="5"/>
        <v>0</v>
      </c>
    </row>
    <row r="38" spans="1:7" s="150" customFormat="1" ht="12" customHeight="1" x14ac:dyDescent="0.25">
      <c r="A38" s="12" t="s">
        <v>55</v>
      </c>
      <c r="B38" s="152" t="s">
        <v>170</v>
      </c>
      <c r="C38" s="138"/>
      <c r="D38" s="138"/>
      <c r="E38" s="139"/>
      <c r="F38" s="181">
        <f t="shared" si="1"/>
        <v>0</v>
      </c>
      <c r="G38" s="180">
        <f t="shared" si="5"/>
        <v>0</v>
      </c>
    </row>
    <row r="39" spans="1:7" s="150" customFormat="1" ht="12" customHeight="1" x14ac:dyDescent="0.25">
      <c r="A39" s="12" t="s">
        <v>97</v>
      </c>
      <c r="B39" s="152" t="s">
        <v>171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5">
      <c r="A40" s="12" t="s">
        <v>98</v>
      </c>
      <c r="B40" s="152" t="s">
        <v>172</v>
      </c>
      <c r="C40" s="138"/>
      <c r="D40" s="138"/>
      <c r="E40" s="139"/>
      <c r="F40" s="181">
        <f t="shared" si="1"/>
        <v>0</v>
      </c>
      <c r="G40" s="180">
        <f t="shared" si="5"/>
        <v>0</v>
      </c>
    </row>
    <row r="41" spans="1:7" s="150" customFormat="1" ht="12" customHeight="1" x14ac:dyDescent="0.25">
      <c r="A41" s="12" t="s">
        <v>99</v>
      </c>
      <c r="B41" s="152" t="s">
        <v>173</v>
      </c>
      <c r="C41" s="138"/>
      <c r="D41" s="138"/>
      <c r="E41" s="139"/>
      <c r="F41" s="181">
        <f t="shared" si="1"/>
        <v>0</v>
      </c>
      <c r="G41" s="180">
        <f t="shared" si="5"/>
        <v>0</v>
      </c>
    </row>
    <row r="42" spans="1:7" s="150" customFormat="1" ht="12" customHeight="1" x14ac:dyDescent="0.25">
      <c r="A42" s="12" t="s">
        <v>100</v>
      </c>
      <c r="B42" s="152" t="s">
        <v>174</v>
      </c>
      <c r="C42" s="138"/>
      <c r="D42" s="138"/>
      <c r="E42" s="139"/>
      <c r="F42" s="181">
        <f t="shared" si="1"/>
        <v>0</v>
      </c>
      <c r="G42" s="180">
        <f t="shared" si="5"/>
        <v>0</v>
      </c>
    </row>
    <row r="43" spans="1:7" s="150" customFormat="1" ht="12" customHeight="1" x14ac:dyDescent="0.25">
      <c r="A43" s="12" t="s">
        <v>101</v>
      </c>
      <c r="B43" s="152" t="s">
        <v>436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 x14ac:dyDescent="0.25">
      <c r="A44" s="12" t="s">
        <v>166</v>
      </c>
      <c r="B44" s="152" t="s">
        <v>176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5">
      <c r="A45" s="14" t="s">
        <v>167</v>
      </c>
      <c r="B45" s="153" t="s">
        <v>306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3">
      <c r="A46" s="14" t="s">
        <v>305</v>
      </c>
      <c r="B46" s="80" t="s">
        <v>177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 x14ac:dyDescent="0.3">
      <c r="A47" s="18" t="s">
        <v>10</v>
      </c>
      <c r="B47" s="19" t="s">
        <v>178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5">
      <c r="A48" s="13" t="s">
        <v>56</v>
      </c>
      <c r="B48" s="151" t="s">
        <v>182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5">
      <c r="A49" s="12" t="s">
        <v>57</v>
      </c>
      <c r="B49" s="152" t="s">
        <v>183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5">
      <c r="A50" s="12" t="s">
        <v>179</v>
      </c>
      <c r="B50" s="152" t="s">
        <v>184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5">
      <c r="A51" s="12" t="s">
        <v>180</v>
      </c>
      <c r="B51" s="152" t="s">
        <v>185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3">
      <c r="A52" s="14" t="s">
        <v>181</v>
      </c>
      <c r="B52" s="80" t="s">
        <v>186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3">
      <c r="A53" s="18" t="s">
        <v>102</v>
      </c>
      <c r="B53" s="19" t="s">
        <v>187</v>
      </c>
      <c r="C53" s="137">
        <f>SUM(C54:C56)</f>
        <v>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0</v>
      </c>
    </row>
    <row r="54" spans="1:7" s="150" customFormat="1" ht="12" customHeight="1" x14ac:dyDescent="0.25">
      <c r="A54" s="13" t="s">
        <v>58</v>
      </c>
      <c r="B54" s="151" t="s">
        <v>188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5">
      <c r="A55" s="12" t="s">
        <v>59</v>
      </c>
      <c r="B55" s="152" t="s">
        <v>298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5">
      <c r="A56" s="12" t="s">
        <v>191</v>
      </c>
      <c r="B56" s="152" t="s">
        <v>189</v>
      </c>
      <c r="C56" s="138"/>
      <c r="D56" s="138"/>
      <c r="E56" s="139"/>
      <c r="F56" s="181">
        <f t="shared" si="1"/>
        <v>0</v>
      </c>
      <c r="G56" s="180">
        <f>C56+F56</f>
        <v>0</v>
      </c>
    </row>
    <row r="57" spans="1:7" s="150" customFormat="1" ht="12" customHeight="1" thickBot="1" x14ac:dyDescent="0.3">
      <c r="A57" s="14" t="s">
        <v>192</v>
      </c>
      <c r="B57" s="80" t="s">
        <v>190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3">
      <c r="A58" s="18" t="s">
        <v>12</v>
      </c>
      <c r="B58" s="78" t="s">
        <v>193</v>
      </c>
      <c r="C58" s="137">
        <f>SUM(C59:C61)</f>
        <v>181459460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181459460</v>
      </c>
    </row>
    <row r="59" spans="1:7" s="150" customFormat="1" ht="12" customHeight="1" x14ac:dyDescent="0.25">
      <c r="A59" s="13" t="s">
        <v>103</v>
      </c>
      <c r="B59" s="151" t="s">
        <v>195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5">
      <c r="A60" s="12" t="s">
        <v>104</v>
      </c>
      <c r="B60" s="152" t="s">
        <v>299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5">
      <c r="A61" s="12" t="s">
        <v>126</v>
      </c>
      <c r="B61" s="152" t="s">
        <v>196</v>
      </c>
      <c r="C61" s="141">
        <v>181459460</v>
      </c>
      <c r="D61" s="141"/>
      <c r="E61" s="141"/>
      <c r="F61" s="308">
        <f t="shared" si="1"/>
        <v>0</v>
      </c>
      <c r="G61" s="243">
        <f>C61+F61</f>
        <v>181459460</v>
      </c>
    </row>
    <row r="62" spans="1:7" s="150" customFormat="1" ht="12" customHeight="1" thickBot="1" x14ac:dyDescent="0.3">
      <c r="A62" s="14" t="s">
        <v>194</v>
      </c>
      <c r="B62" s="80" t="s">
        <v>197</v>
      </c>
      <c r="C62" s="141">
        <v>181459460</v>
      </c>
      <c r="D62" s="141"/>
      <c r="E62" s="141"/>
      <c r="F62" s="308">
        <f t="shared" si="1"/>
        <v>0</v>
      </c>
      <c r="G62" s="243">
        <f>C62+F62</f>
        <v>181459460</v>
      </c>
    </row>
    <row r="63" spans="1:7" s="150" customFormat="1" ht="12" customHeight="1" thickBot="1" x14ac:dyDescent="0.3">
      <c r="A63" s="193" t="s">
        <v>346</v>
      </c>
      <c r="B63" s="19" t="s">
        <v>198</v>
      </c>
      <c r="C63" s="143">
        <f>+C6+C13+C20+C27+C35+C47+C53+C58</f>
        <v>210734802</v>
      </c>
      <c r="D63" s="143">
        <f>+D6+D13+D20+D27+D35+D47+D53+D58</f>
        <v>0</v>
      </c>
      <c r="E63" s="143">
        <f>+E6+E13+E20+E27+E35+E47+E53+E58</f>
        <v>0</v>
      </c>
      <c r="F63" s="143">
        <f>+F6+F13+F20+F27+F35+F47+F53+F58</f>
        <v>0</v>
      </c>
      <c r="G63" s="179">
        <f>+G6+G13+G20+G27+G35+G47+G53+G58</f>
        <v>210734802</v>
      </c>
    </row>
    <row r="64" spans="1:7" s="150" customFormat="1" ht="12" customHeight="1" thickBot="1" x14ac:dyDescent="0.3">
      <c r="A64" s="183" t="s">
        <v>199</v>
      </c>
      <c r="B64" s="78" t="s">
        <v>200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 x14ac:dyDescent="0.25">
      <c r="A65" s="13" t="s">
        <v>228</v>
      </c>
      <c r="B65" s="151" t="s">
        <v>201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5">
      <c r="A66" s="12" t="s">
        <v>237</v>
      </c>
      <c r="B66" s="152" t="s">
        <v>202</v>
      </c>
      <c r="C66" s="141"/>
      <c r="D66" s="141"/>
      <c r="E66" s="141"/>
      <c r="F66" s="308">
        <f>D66+E66</f>
        <v>0</v>
      </c>
      <c r="G66" s="243">
        <f>C66+F66</f>
        <v>0</v>
      </c>
    </row>
    <row r="67" spans="1:7" s="150" customFormat="1" ht="12" customHeight="1" thickBot="1" x14ac:dyDescent="0.3">
      <c r="A67" s="16" t="s">
        <v>238</v>
      </c>
      <c r="B67" s="323" t="s">
        <v>331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 x14ac:dyDescent="0.3">
      <c r="A68" s="183" t="s">
        <v>204</v>
      </c>
      <c r="B68" s="78" t="s">
        <v>205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5">
      <c r="A69" s="13" t="s">
        <v>81</v>
      </c>
      <c r="B69" s="263" t="s">
        <v>206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5">
      <c r="A70" s="12" t="s">
        <v>82</v>
      </c>
      <c r="B70" s="263" t="s">
        <v>452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5">
      <c r="A71" s="12" t="s">
        <v>229</v>
      </c>
      <c r="B71" s="263" t="s">
        <v>207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3">
      <c r="A72" s="14" t="s">
        <v>230</v>
      </c>
      <c r="B72" s="264" t="s">
        <v>453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3">
      <c r="A73" s="183" t="s">
        <v>208</v>
      </c>
      <c r="B73" s="78" t="s">
        <v>209</v>
      </c>
      <c r="C73" s="137">
        <f>SUM(C74:C75)</f>
        <v>0</v>
      </c>
      <c r="D73" s="137">
        <f>SUM(D74:D75)</f>
        <v>0</v>
      </c>
      <c r="E73" s="137">
        <f>SUM(E74:E75)</f>
        <v>0</v>
      </c>
      <c r="F73" s="137">
        <f>SUM(F74:F75)</f>
        <v>0</v>
      </c>
      <c r="G73" s="77">
        <f>SUM(G74:G75)</f>
        <v>0</v>
      </c>
    </row>
    <row r="74" spans="1:7" s="150" customFormat="1" ht="12" customHeight="1" x14ac:dyDescent="0.25">
      <c r="A74" s="13" t="s">
        <v>231</v>
      </c>
      <c r="B74" s="151" t="s">
        <v>210</v>
      </c>
      <c r="C74" s="141"/>
      <c r="D74" s="141"/>
      <c r="E74" s="141"/>
      <c r="F74" s="308">
        <f>D74+E74</f>
        <v>0</v>
      </c>
      <c r="G74" s="243">
        <f>C74+F74</f>
        <v>0</v>
      </c>
    </row>
    <row r="75" spans="1:7" s="150" customFormat="1" ht="12" customHeight="1" thickBot="1" x14ac:dyDescent="0.3">
      <c r="A75" s="14" t="s">
        <v>232</v>
      </c>
      <c r="B75" s="80" t="s">
        <v>211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3">
      <c r="A76" s="183" t="s">
        <v>212</v>
      </c>
      <c r="B76" s="78" t="s">
        <v>213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 x14ac:dyDescent="0.25">
      <c r="A77" s="13" t="s">
        <v>233</v>
      </c>
      <c r="B77" s="151" t="s">
        <v>214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 x14ac:dyDescent="0.25">
      <c r="A78" s="12" t="s">
        <v>234</v>
      </c>
      <c r="B78" s="152" t="s">
        <v>215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3">
      <c r="A79" s="14" t="s">
        <v>235</v>
      </c>
      <c r="B79" s="80" t="s">
        <v>454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3">
      <c r="A80" s="183" t="s">
        <v>216</v>
      </c>
      <c r="B80" s="78" t="s">
        <v>236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5">
      <c r="A81" s="154" t="s">
        <v>217</v>
      </c>
      <c r="B81" s="151" t="s">
        <v>218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5">
      <c r="A82" s="155" t="s">
        <v>219</v>
      </c>
      <c r="B82" s="152" t="s">
        <v>220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5">
      <c r="A83" s="155" t="s">
        <v>221</v>
      </c>
      <c r="B83" s="152" t="s">
        <v>222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3">
      <c r="A84" s="156" t="s">
        <v>223</v>
      </c>
      <c r="B84" s="80" t="s">
        <v>224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3">
      <c r="A85" s="183" t="s">
        <v>225</v>
      </c>
      <c r="B85" s="78" t="s">
        <v>345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3">
      <c r="A86" s="183" t="s">
        <v>227</v>
      </c>
      <c r="B86" s="78" t="s">
        <v>226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3">
      <c r="A87" s="183" t="s">
        <v>239</v>
      </c>
      <c r="B87" s="157" t="s">
        <v>348</v>
      </c>
      <c r="C87" s="143">
        <f>+C64+C68+C73+C76+C80+C86+C85</f>
        <v>0</v>
      </c>
      <c r="D87" s="143">
        <f>+D64+D68+D73+D76+D80+D86+D85</f>
        <v>0</v>
      </c>
      <c r="E87" s="143">
        <f>+E64+E68+E73+E76+E80+E86+E85</f>
        <v>0</v>
      </c>
      <c r="F87" s="143">
        <f>+F64+F68+F73+F76+F80+F86+F85</f>
        <v>0</v>
      </c>
      <c r="G87" s="179">
        <f>+G64+G68+G73+G76+G80+G86+G85</f>
        <v>0</v>
      </c>
    </row>
    <row r="88" spans="1:7" s="150" customFormat="1" ht="25.5" customHeight="1" thickBot="1" x14ac:dyDescent="0.3">
      <c r="A88" s="184" t="s">
        <v>347</v>
      </c>
      <c r="B88" s="158" t="s">
        <v>349</v>
      </c>
      <c r="C88" s="143">
        <f>+C63+C87</f>
        <v>210734802</v>
      </c>
      <c r="D88" s="143">
        <f>+D63+D87</f>
        <v>0</v>
      </c>
      <c r="E88" s="143">
        <f>+E63+E87</f>
        <v>0</v>
      </c>
      <c r="F88" s="143">
        <f>+F63+F87</f>
        <v>0</v>
      </c>
      <c r="G88" s="179">
        <f>+G63+G87</f>
        <v>210734802</v>
      </c>
    </row>
    <row r="89" spans="1:7" s="150" customFormat="1" ht="30.75" customHeight="1" x14ac:dyDescent="0.25">
      <c r="A89" s="3"/>
      <c r="B89" s="4"/>
      <c r="C89" s="82"/>
    </row>
    <row r="90" spans="1:7" ht="16.5" customHeight="1" x14ac:dyDescent="0.3">
      <c r="A90" s="348" t="s">
        <v>33</v>
      </c>
      <c r="B90" s="348"/>
      <c r="C90" s="348"/>
      <c r="D90" s="348"/>
      <c r="E90" s="348"/>
      <c r="F90" s="348"/>
      <c r="G90" s="348"/>
    </row>
    <row r="91" spans="1:7" s="159" customFormat="1" ht="16.5" customHeight="1" thickBot="1" x14ac:dyDescent="0.35">
      <c r="A91" s="350" t="s">
        <v>84</v>
      </c>
      <c r="B91" s="350"/>
      <c r="C91" s="52"/>
      <c r="G91" s="52" t="str">
        <f>G2</f>
        <v>Forintban!</v>
      </c>
    </row>
    <row r="92" spans="1:7" x14ac:dyDescent="0.3">
      <c r="A92" s="351" t="s">
        <v>48</v>
      </c>
      <c r="B92" s="353" t="s">
        <v>383</v>
      </c>
      <c r="C92" s="355" t="str">
        <f>+CONCATENATE(LEFT(ÖSSZEFÜGGÉSEK!A6,4),". évi")</f>
        <v>2018. évi</v>
      </c>
      <c r="D92" s="356"/>
      <c r="E92" s="357"/>
      <c r="F92" s="357"/>
      <c r="G92" s="358"/>
    </row>
    <row r="93" spans="1:7" ht="23.4" thickBot="1" x14ac:dyDescent="0.35">
      <c r="A93" s="352"/>
      <c r="B93" s="354"/>
      <c r="C93" s="316" t="s">
        <v>382</v>
      </c>
      <c r="D93" s="317" t="s">
        <v>464</v>
      </c>
      <c r="E93" s="317" t="s">
        <v>495</v>
      </c>
      <c r="F93" s="318" t="s">
        <v>457</v>
      </c>
      <c r="G93" s="319" t="s">
        <v>504</v>
      </c>
    </row>
    <row r="94" spans="1:7" s="149" customFormat="1" ht="12" customHeight="1" thickBot="1" x14ac:dyDescent="0.25">
      <c r="A94" s="25" t="s">
        <v>357</v>
      </c>
      <c r="B94" s="26" t="s">
        <v>358</v>
      </c>
      <c r="C94" s="320" t="s">
        <v>359</v>
      </c>
      <c r="D94" s="320" t="s">
        <v>361</v>
      </c>
      <c r="E94" s="321" t="s">
        <v>360</v>
      </c>
      <c r="F94" s="321" t="s">
        <v>466</v>
      </c>
      <c r="G94" s="322" t="s">
        <v>467</v>
      </c>
    </row>
    <row r="95" spans="1:7" ht="12" customHeight="1" thickBot="1" x14ac:dyDescent="0.35">
      <c r="A95" s="20" t="s">
        <v>5</v>
      </c>
      <c r="B95" s="24" t="s">
        <v>307</v>
      </c>
      <c r="C95" s="136">
        <f>C96+C97+C98+C99+C100+C113</f>
        <v>19339657</v>
      </c>
      <c r="D95" s="136">
        <f>D96+D97+D98+D99+D100+D113</f>
        <v>0</v>
      </c>
      <c r="E95" s="136">
        <f>E96+E97+E98+E99+E100+E113</f>
        <v>0</v>
      </c>
      <c r="F95" s="136">
        <f>F96+F97+F98+F99+F100+F113</f>
        <v>0</v>
      </c>
      <c r="G95" s="196">
        <f>G96+G97+G98+G99+G100+G113</f>
        <v>19339657</v>
      </c>
    </row>
    <row r="96" spans="1:7" ht="12" customHeight="1" x14ac:dyDescent="0.3">
      <c r="A96" s="15" t="s">
        <v>60</v>
      </c>
      <c r="B96" s="8" t="s">
        <v>34</v>
      </c>
      <c r="C96" s="301">
        <v>6377201</v>
      </c>
      <c r="D96" s="200"/>
      <c r="E96" s="200"/>
      <c r="F96" s="309">
        <f t="shared" ref="F96:F115" si="8">D96+E96</f>
        <v>0</v>
      </c>
      <c r="G96" s="245">
        <f t="shared" ref="G96:G115" si="9">C96+F96</f>
        <v>6377201</v>
      </c>
    </row>
    <row r="97" spans="1:7" ht="12" customHeight="1" x14ac:dyDescent="0.3">
      <c r="A97" s="12" t="s">
        <v>61</v>
      </c>
      <c r="B97" s="6" t="s">
        <v>105</v>
      </c>
      <c r="C97" s="138">
        <v>487173</v>
      </c>
      <c r="D97" s="138"/>
      <c r="E97" s="138"/>
      <c r="F97" s="310">
        <f t="shared" si="8"/>
        <v>0</v>
      </c>
      <c r="G97" s="241">
        <f t="shared" si="9"/>
        <v>487173</v>
      </c>
    </row>
    <row r="98" spans="1:7" ht="12" customHeight="1" x14ac:dyDescent="0.3">
      <c r="A98" s="12" t="s">
        <v>62</v>
      </c>
      <c r="B98" s="6" t="s">
        <v>79</v>
      </c>
      <c r="C98" s="140">
        <v>8475283</v>
      </c>
      <c r="D98" s="140"/>
      <c r="E98" s="140"/>
      <c r="F98" s="311">
        <f t="shared" si="8"/>
        <v>0</v>
      </c>
      <c r="G98" s="242">
        <f t="shared" si="9"/>
        <v>8475283</v>
      </c>
    </row>
    <row r="99" spans="1:7" ht="12" customHeight="1" x14ac:dyDescent="0.3">
      <c r="A99" s="12" t="s">
        <v>63</v>
      </c>
      <c r="B99" s="9" t="s">
        <v>106</v>
      </c>
      <c r="C99" s="140"/>
      <c r="D99" s="140"/>
      <c r="E99" s="140"/>
      <c r="F99" s="311">
        <f t="shared" si="8"/>
        <v>0</v>
      </c>
      <c r="G99" s="242">
        <f t="shared" si="9"/>
        <v>0</v>
      </c>
    </row>
    <row r="100" spans="1:7" ht="12" customHeight="1" x14ac:dyDescent="0.3">
      <c r="A100" s="12" t="s">
        <v>71</v>
      </c>
      <c r="B100" s="17" t="s">
        <v>107</v>
      </c>
      <c r="C100" s="140">
        <v>4000000</v>
      </c>
      <c r="D100" s="140"/>
      <c r="E100" s="140"/>
      <c r="F100" s="311">
        <f t="shared" si="8"/>
        <v>0</v>
      </c>
      <c r="G100" s="242">
        <f t="shared" si="9"/>
        <v>4000000</v>
      </c>
    </row>
    <row r="101" spans="1:7" ht="12" customHeight="1" x14ac:dyDescent="0.3">
      <c r="A101" s="12" t="s">
        <v>64</v>
      </c>
      <c r="B101" s="6" t="s">
        <v>312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3">
      <c r="A102" s="12" t="s">
        <v>65</v>
      </c>
      <c r="B102" s="55" t="s">
        <v>311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3">
      <c r="A103" s="12" t="s">
        <v>72</v>
      </c>
      <c r="B103" s="55" t="s">
        <v>310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3">
      <c r="A104" s="12" t="s">
        <v>73</v>
      </c>
      <c r="B104" s="53" t="s">
        <v>242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3">
      <c r="A105" s="12" t="s">
        <v>74</v>
      </c>
      <c r="B105" s="54" t="s">
        <v>243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3">
      <c r="A106" s="12" t="s">
        <v>75</v>
      </c>
      <c r="B106" s="54" t="s">
        <v>244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3">
      <c r="A107" s="12" t="s">
        <v>77</v>
      </c>
      <c r="B107" s="53" t="s">
        <v>245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 x14ac:dyDescent="0.3">
      <c r="A108" s="12" t="s">
        <v>108</v>
      </c>
      <c r="B108" s="53" t="s">
        <v>246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3">
      <c r="A109" s="12" t="s">
        <v>240</v>
      </c>
      <c r="B109" s="54" t="s">
        <v>247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3">
      <c r="A110" s="11" t="s">
        <v>241</v>
      </c>
      <c r="B110" s="55" t="s">
        <v>248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3">
      <c r="A111" s="12" t="s">
        <v>308</v>
      </c>
      <c r="B111" s="55" t="s">
        <v>249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3">
      <c r="A112" s="14" t="s">
        <v>309</v>
      </c>
      <c r="B112" s="55" t="s">
        <v>250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 x14ac:dyDescent="0.3">
      <c r="A113" s="12" t="s">
        <v>313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 x14ac:dyDescent="0.3">
      <c r="A114" s="12" t="s">
        <v>314</v>
      </c>
      <c r="B114" s="6" t="s">
        <v>316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5">
      <c r="A115" s="16" t="s">
        <v>315</v>
      </c>
      <c r="B115" s="192" t="s">
        <v>317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5">
      <c r="A116" s="190" t="s">
        <v>6</v>
      </c>
      <c r="B116" s="191" t="s">
        <v>251</v>
      </c>
      <c r="C116" s="202">
        <f>+C117+C119+C121</f>
        <v>191395145</v>
      </c>
      <c r="D116" s="137">
        <f>+D117+D119+D121</f>
        <v>0</v>
      </c>
      <c r="E116" s="202">
        <f>+E117+E119+E121</f>
        <v>0</v>
      </c>
      <c r="F116" s="202">
        <f>+F117+F119+F121</f>
        <v>0</v>
      </c>
      <c r="G116" s="197">
        <f>+G117+G119+G121</f>
        <v>191395145</v>
      </c>
    </row>
    <row r="117" spans="1:7" ht="12" customHeight="1" x14ac:dyDescent="0.3">
      <c r="A117" s="13" t="s">
        <v>66</v>
      </c>
      <c r="B117" s="6" t="s">
        <v>125</v>
      </c>
      <c r="C117" s="139"/>
      <c r="D117" s="209"/>
      <c r="E117" s="139"/>
      <c r="F117" s="181">
        <f t="shared" ref="F117:F129" si="10">D117+E117</f>
        <v>0</v>
      </c>
      <c r="G117" s="180">
        <f t="shared" ref="G117:G129" si="11">C117+F117</f>
        <v>0</v>
      </c>
    </row>
    <row r="118" spans="1:7" ht="12" customHeight="1" x14ac:dyDescent="0.3">
      <c r="A118" s="13" t="s">
        <v>67</v>
      </c>
      <c r="B118" s="10" t="s">
        <v>255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 x14ac:dyDescent="0.3">
      <c r="A119" s="13" t="s">
        <v>68</v>
      </c>
      <c r="B119" s="10" t="s">
        <v>109</v>
      </c>
      <c r="C119" s="138">
        <v>191395145</v>
      </c>
      <c r="D119" s="210"/>
      <c r="E119" s="138"/>
      <c r="F119" s="310">
        <f t="shared" si="10"/>
        <v>0</v>
      </c>
      <c r="G119" s="241">
        <f t="shared" si="11"/>
        <v>191395145</v>
      </c>
    </row>
    <row r="120" spans="1:7" ht="12" customHeight="1" x14ac:dyDescent="0.3">
      <c r="A120" s="13" t="s">
        <v>69</v>
      </c>
      <c r="B120" s="10" t="s">
        <v>256</v>
      </c>
      <c r="C120" s="138"/>
      <c r="D120" s="210"/>
      <c r="E120" s="138"/>
      <c r="F120" s="310">
        <f t="shared" si="10"/>
        <v>0</v>
      </c>
      <c r="G120" s="241">
        <f t="shared" si="11"/>
        <v>0</v>
      </c>
    </row>
    <row r="121" spans="1:7" ht="12" customHeight="1" x14ac:dyDescent="0.3">
      <c r="A121" s="13" t="s">
        <v>70</v>
      </c>
      <c r="B121" s="80" t="s">
        <v>127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3">
      <c r="A122" s="13" t="s">
        <v>76</v>
      </c>
      <c r="B122" s="79" t="s">
        <v>300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3">
      <c r="A123" s="13" t="s">
        <v>78</v>
      </c>
      <c r="B123" s="147" t="s">
        <v>261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x14ac:dyDescent="0.3">
      <c r="A124" s="13" t="s">
        <v>110</v>
      </c>
      <c r="B124" s="54" t="s">
        <v>244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3">
      <c r="A125" s="13" t="s">
        <v>111</v>
      </c>
      <c r="B125" s="54" t="s">
        <v>260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3">
      <c r="A126" s="13" t="s">
        <v>112</v>
      </c>
      <c r="B126" s="54" t="s">
        <v>259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3">
      <c r="A127" s="13" t="s">
        <v>252</v>
      </c>
      <c r="B127" s="54" t="s">
        <v>247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3">
      <c r="A128" s="13" t="s">
        <v>253</v>
      </c>
      <c r="B128" s="54" t="s">
        <v>258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16.2" thickBot="1" x14ac:dyDescent="0.35">
      <c r="A129" s="11" t="s">
        <v>254</v>
      </c>
      <c r="B129" s="54" t="s">
        <v>257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5">
      <c r="A130" s="18" t="s">
        <v>7</v>
      </c>
      <c r="B130" s="50" t="s">
        <v>318</v>
      </c>
      <c r="C130" s="137">
        <f>+C95+C116</f>
        <v>210734802</v>
      </c>
      <c r="D130" s="208">
        <f>+D95+D116</f>
        <v>0</v>
      </c>
      <c r="E130" s="137">
        <f>+E95+E116</f>
        <v>0</v>
      </c>
      <c r="F130" s="137">
        <f>+F95+F116</f>
        <v>0</v>
      </c>
      <c r="G130" s="77">
        <f>+G95+G116</f>
        <v>210734802</v>
      </c>
    </row>
    <row r="131" spans="1:7" ht="12" customHeight="1" thickBot="1" x14ac:dyDescent="0.35">
      <c r="A131" s="18" t="s">
        <v>8</v>
      </c>
      <c r="B131" s="50" t="s">
        <v>384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 x14ac:dyDescent="0.3">
      <c r="A132" s="13" t="s">
        <v>159</v>
      </c>
      <c r="B132" s="10" t="s">
        <v>326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3">
      <c r="A133" s="13" t="s">
        <v>160</v>
      </c>
      <c r="B133" s="10" t="s">
        <v>327</v>
      </c>
      <c r="C133" s="138"/>
      <c r="D133" s="210"/>
      <c r="E133" s="138"/>
      <c r="F133" s="310">
        <f>D133+E133</f>
        <v>0</v>
      </c>
      <c r="G133" s="241">
        <f>C133+F133</f>
        <v>0</v>
      </c>
    </row>
    <row r="134" spans="1:7" ht="12" customHeight="1" thickBot="1" x14ac:dyDescent="0.35">
      <c r="A134" s="11" t="s">
        <v>161</v>
      </c>
      <c r="B134" s="10" t="s">
        <v>328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 x14ac:dyDescent="0.35">
      <c r="A135" s="18" t="s">
        <v>9</v>
      </c>
      <c r="B135" s="50" t="s">
        <v>320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3">
      <c r="A136" s="13" t="s">
        <v>53</v>
      </c>
      <c r="B136" s="7" t="s">
        <v>329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3">
      <c r="A137" s="13" t="s">
        <v>54</v>
      </c>
      <c r="B137" s="7" t="s">
        <v>321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3">
      <c r="A138" s="13" t="s">
        <v>55</v>
      </c>
      <c r="B138" s="7" t="s">
        <v>322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3">
      <c r="A139" s="13" t="s">
        <v>97</v>
      </c>
      <c r="B139" s="7" t="s">
        <v>323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3">
      <c r="A140" s="13" t="s">
        <v>98</v>
      </c>
      <c r="B140" s="7" t="s">
        <v>324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5">
      <c r="A141" s="11" t="s">
        <v>99</v>
      </c>
      <c r="B141" s="7" t="s">
        <v>325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5">
      <c r="A142" s="18" t="s">
        <v>10</v>
      </c>
      <c r="B142" s="50" t="s">
        <v>333</v>
      </c>
      <c r="C142" s="143">
        <f>+C143+C144+C145+C146</f>
        <v>0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0</v>
      </c>
    </row>
    <row r="143" spans="1:7" ht="12" customHeight="1" x14ac:dyDescent="0.3">
      <c r="A143" s="13" t="s">
        <v>56</v>
      </c>
      <c r="B143" s="7" t="s">
        <v>262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3">
      <c r="A144" s="13" t="s">
        <v>57</v>
      </c>
      <c r="B144" s="7" t="s">
        <v>263</v>
      </c>
      <c r="C144" s="138"/>
      <c r="D144" s="210"/>
      <c r="E144" s="138"/>
      <c r="F144" s="310">
        <f>D144+E144</f>
        <v>0</v>
      </c>
      <c r="G144" s="241">
        <f>C144+F144</f>
        <v>0</v>
      </c>
    </row>
    <row r="145" spans="1:11" ht="12" customHeight="1" x14ac:dyDescent="0.3">
      <c r="A145" s="13" t="s">
        <v>179</v>
      </c>
      <c r="B145" s="7" t="s">
        <v>334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5">
      <c r="A146" s="11" t="s">
        <v>180</v>
      </c>
      <c r="B146" s="5" t="s">
        <v>282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5">
      <c r="A147" s="18" t="s">
        <v>11</v>
      </c>
      <c r="B147" s="50" t="s">
        <v>335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3">
      <c r="A148" s="13" t="s">
        <v>58</v>
      </c>
      <c r="B148" s="7" t="s">
        <v>330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3">
      <c r="A149" s="13" t="s">
        <v>59</v>
      </c>
      <c r="B149" s="7" t="s">
        <v>337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3">
      <c r="A150" s="13" t="s">
        <v>191</v>
      </c>
      <c r="B150" s="7" t="s">
        <v>332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3">
      <c r="A151" s="13" t="s">
        <v>192</v>
      </c>
      <c r="B151" s="7" t="s">
        <v>338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5">
      <c r="A152" s="13" t="s">
        <v>336</v>
      </c>
      <c r="B152" s="7" t="s">
        <v>339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5">
      <c r="A153" s="18" t="s">
        <v>12</v>
      </c>
      <c r="B153" s="50" t="s">
        <v>340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5">
      <c r="A154" s="18" t="s">
        <v>13</v>
      </c>
      <c r="B154" s="50" t="s">
        <v>341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5">
      <c r="A155" s="18" t="s">
        <v>14</v>
      </c>
      <c r="B155" s="50" t="s">
        <v>343</v>
      </c>
      <c r="C155" s="205">
        <f>+C131+C135+C142+C147+C153+C154</f>
        <v>0</v>
      </c>
      <c r="D155" s="215">
        <f>+D131+D135+D142+D147+D153+D154</f>
        <v>0</v>
      </c>
      <c r="E155" s="205">
        <f>+E131+E135+E142+E147+E153+E154</f>
        <v>0</v>
      </c>
      <c r="F155" s="205">
        <f>+F131+F135+F142+F147+F153+F154</f>
        <v>0</v>
      </c>
      <c r="G155" s="199">
        <f>C155+F155</f>
        <v>0</v>
      </c>
      <c r="H155" s="160"/>
      <c r="I155" s="161"/>
      <c r="J155" s="161"/>
      <c r="K155" s="161"/>
    </row>
    <row r="156" spans="1:11" s="150" customFormat="1" ht="12.9" customHeight="1" thickBot="1" x14ac:dyDescent="0.3">
      <c r="A156" s="81" t="s">
        <v>15</v>
      </c>
      <c r="B156" s="124" t="s">
        <v>342</v>
      </c>
      <c r="C156" s="205">
        <f>+C130+C155</f>
        <v>210734802</v>
      </c>
      <c r="D156" s="215">
        <f>+D130+D155</f>
        <v>0</v>
      </c>
      <c r="E156" s="205">
        <f>+E130+E155</f>
        <v>0</v>
      </c>
      <c r="F156" s="205">
        <f>+F130+F155</f>
        <v>0</v>
      </c>
      <c r="G156" s="199">
        <f>+G130+G155</f>
        <v>210734802</v>
      </c>
    </row>
    <row r="157" spans="1:11" ht="7.5" customHeight="1" x14ac:dyDescent="0.3"/>
    <row r="158" spans="1:11" x14ac:dyDescent="0.3">
      <c r="A158" s="359" t="s">
        <v>264</v>
      </c>
      <c r="B158" s="359"/>
      <c r="C158" s="359"/>
      <c r="D158" s="359"/>
      <c r="E158" s="359"/>
      <c r="F158" s="359"/>
      <c r="G158" s="359"/>
    </row>
    <row r="159" spans="1:11" ht="15" customHeight="1" thickBot="1" x14ac:dyDescent="0.35">
      <c r="A159" s="349" t="s">
        <v>85</v>
      </c>
      <c r="B159" s="349"/>
      <c r="C159" s="83"/>
      <c r="G159" s="83" t="str">
        <f>G91</f>
        <v>Forintban!</v>
      </c>
    </row>
    <row r="160" spans="1:11" ht="25.5" customHeight="1" thickBot="1" x14ac:dyDescent="0.35">
      <c r="A160" s="18">
        <v>1</v>
      </c>
      <c r="B160" s="23" t="s">
        <v>344</v>
      </c>
      <c r="C160" s="207">
        <f>+C63-C130</f>
        <v>0</v>
      </c>
      <c r="D160" s="137">
        <f>+D63-D130</f>
        <v>0</v>
      </c>
      <c r="E160" s="137">
        <f>+E63-E130</f>
        <v>0</v>
      </c>
      <c r="F160" s="137">
        <f>+F63-F130</f>
        <v>0</v>
      </c>
      <c r="G160" s="77">
        <f>+G63-G130</f>
        <v>0</v>
      </c>
    </row>
    <row r="161" spans="1:7" ht="32.25" customHeight="1" thickBot="1" x14ac:dyDescent="0.35">
      <c r="A161" s="18" t="s">
        <v>6</v>
      </c>
      <c r="B161" s="23" t="s">
        <v>350</v>
      </c>
      <c r="C161" s="137">
        <f>+C87-C155</f>
        <v>0</v>
      </c>
      <c r="D161" s="137">
        <f>+D87-D155</f>
        <v>0</v>
      </c>
      <c r="E161" s="137">
        <f>+E87-E155</f>
        <v>0</v>
      </c>
      <c r="F161" s="137">
        <f>+F87-F155</f>
        <v>0</v>
      </c>
      <c r="G161" s="77">
        <f>+G87-G155</f>
        <v>0</v>
      </c>
    </row>
  </sheetData>
  <sheetProtection sheet="1" objects="1" scenarios="1"/>
  <mergeCells count="12">
    <mergeCell ref="A91:B91"/>
    <mergeCell ref="A92:A93"/>
    <mergeCell ref="B92:B93"/>
    <mergeCell ref="C92:G92"/>
    <mergeCell ref="A158:G158"/>
    <mergeCell ref="A159:B159"/>
    <mergeCell ref="A1:G1"/>
    <mergeCell ref="A2:B2"/>
    <mergeCell ref="A3:A4"/>
    <mergeCell ref="B3:B4"/>
    <mergeCell ref="C3:G3"/>
    <mergeCell ref="A90:G90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8" fitToHeight="2" orientation="portrait" r:id="rId1"/>
  <headerFooter alignWithMargins="0">
    <oddHeader xml:space="preserve">&amp;C&amp;"Times New Roman CE,Félkövér"&amp;12
Tépe Község Önkormányzata
2018. ÉVI KÖLTSÉGVETÉS ÖNKÉNT VÁLLALT FELADATAINAK MÓDOSÍTOTT MÉRLEGE&amp;10
&amp;R&amp;"Times New Roman CE,Félkövér dőlt"&amp;11 1.1. melléklet </oddHeader>
  </headerFooter>
  <rowBreaks count="3" manualBreakCount="3">
    <brk id="67" max="6" man="1"/>
    <brk id="89" max="4" man="1"/>
    <brk id="157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zoomScaleNormal="100" zoomScaleSheetLayoutView="100" workbookViewId="0">
      <selection activeCell="E4" sqref="E4"/>
    </sheetView>
  </sheetViews>
  <sheetFormatPr defaultColWidth="9.33203125" defaultRowHeight="15.6" x14ac:dyDescent="0.3"/>
  <cols>
    <col min="1" max="1" width="7.44140625" style="125" customWidth="1"/>
    <col min="2" max="2" width="59.6640625" style="125" customWidth="1"/>
    <col min="3" max="3" width="14.77734375" style="126" customWidth="1"/>
    <col min="4" max="6" width="11.77734375" style="148" customWidth="1"/>
    <col min="7" max="7" width="14.77734375" style="148" customWidth="1"/>
    <col min="8" max="16384" width="9.33203125" style="148"/>
  </cols>
  <sheetData>
    <row r="1" spans="1:7" ht="15.9" customHeight="1" x14ac:dyDescent="0.3">
      <c r="A1" s="348" t="s">
        <v>3</v>
      </c>
      <c r="B1" s="348"/>
      <c r="C1" s="348"/>
      <c r="D1" s="348"/>
      <c r="E1" s="348"/>
      <c r="F1" s="348"/>
      <c r="G1" s="348"/>
    </row>
    <row r="2" spans="1:7" ht="15.9" customHeight="1" thickBot="1" x14ac:dyDescent="0.35">
      <c r="A2" s="349" t="s">
        <v>83</v>
      </c>
      <c r="B2" s="349"/>
      <c r="C2" s="206"/>
      <c r="G2" s="206" t="s">
        <v>448</v>
      </c>
    </row>
    <row r="3" spans="1:7" x14ac:dyDescent="0.3">
      <c r="A3" s="351" t="s">
        <v>48</v>
      </c>
      <c r="B3" s="353" t="s">
        <v>4</v>
      </c>
      <c r="C3" s="355" t="str">
        <f>+CONCATENATE(LEFT(ÖSSZEFÜGGÉSEK!A6,4),". évi")</f>
        <v>2018. évi</v>
      </c>
      <c r="D3" s="356"/>
      <c r="E3" s="357"/>
      <c r="F3" s="357"/>
      <c r="G3" s="358"/>
    </row>
    <row r="4" spans="1:7" ht="34.799999999999997" thickBot="1" x14ac:dyDescent="0.35">
      <c r="A4" s="352"/>
      <c r="B4" s="354"/>
      <c r="C4" s="316" t="s">
        <v>382</v>
      </c>
      <c r="D4" s="317" t="s">
        <v>464</v>
      </c>
      <c r="E4" s="317" t="s">
        <v>465</v>
      </c>
      <c r="F4" s="318" t="s">
        <v>457</v>
      </c>
      <c r="G4" s="319" t="s">
        <v>461</v>
      </c>
    </row>
    <row r="5" spans="1:7" s="149" customFormat="1" ht="12" customHeight="1" thickBot="1" x14ac:dyDescent="0.25">
      <c r="A5" s="145" t="s">
        <v>357</v>
      </c>
      <c r="B5" s="146" t="s">
        <v>358</v>
      </c>
      <c r="C5" s="320" t="s">
        <v>359</v>
      </c>
      <c r="D5" s="320" t="s">
        <v>361</v>
      </c>
      <c r="E5" s="321" t="s">
        <v>360</v>
      </c>
      <c r="F5" s="321" t="s">
        <v>466</v>
      </c>
      <c r="G5" s="322" t="s">
        <v>467</v>
      </c>
    </row>
    <row r="6" spans="1:7" s="150" customFormat="1" ht="12" customHeight="1" thickBot="1" x14ac:dyDescent="0.3">
      <c r="A6" s="18" t="s">
        <v>5</v>
      </c>
      <c r="B6" s="19" t="s">
        <v>144</v>
      </c>
      <c r="C6" s="137">
        <f>+C7+C8+C9+C10+C11+C12</f>
        <v>0</v>
      </c>
      <c r="D6" s="137">
        <f>+D7+D8+D9+D10+D11+D12</f>
        <v>0</v>
      </c>
      <c r="E6" s="137">
        <f>+E7+E8+E9+E10+E11+E12</f>
        <v>0</v>
      </c>
      <c r="F6" s="137">
        <f>+F7+F8+F9+F10+F11+F12</f>
        <v>0</v>
      </c>
      <c r="G6" s="77">
        <f>+G7+G8+G9+G10+G11+G12</f>
        <v>0</v>
      </c>
    </row>
    <row r="7" spans="1:7" s="150" customFormat="1" ht="12" customHeight="1" x14ac:dyDescent="0.25">
      <c r="A7" s="13" t="s">
        <v>60</v>
      </c>
      <c r="B7" s="151" t="s">
        <v>145</v>
      </c>
      <c r="C7" s="139"/>
      <c r="D7" s="139"/>
      <c r="E7" s="139"/>
      <c r="F7" s="181">
        <f>D7+E7</f>
        <v>0</v>
      </c>
      <c r="G7" s="180">
        <f t="shared" ref="G7:G12" si="0">C7+F7</f>
        <v>0</v>
      </c>
    </row>
    <row r="8" spans="1:7" s="150" customFormat="1" ht="12" customHeight="1" x14ac:dyDescent="0.25">
      <c r="A8" s="12" t="s">
        <v>61</v>
      </c>
      <c r="B8" s="152" t="s">
        <v>146</v>
      </c>
      <c r="C8" s="138"/>
      <c r="D8" s="138"/>
      <c r="E8" s="139"/>
      <c r="F8" s="181">
        <f t="shared" ref="F8:F62" si="1">D8+E8</f>
        <v>0</v>
      </c>
      <c r="G8" s="180">
        <f t="shared" si="0"/>
        <v>0</v>
      </c>
    </row>
    <row r="9" spans="1:7" s="150" customFormat="1" ht="12" customHeight="1" x14ac:dyDescent="0.25">
      <c r="A9" s="12" t="s">
        <v>62</v>
      </c>
      <c r="B9" s="152" t="s">
        <v>147</v>
      </c>
      <c r="C9" s="138"/>
      <c r="D9" s="138"/>
      <c r="E9" s="139"/>
      <c r="F9" s="181">
        <f t="shared" si="1"/>
        <v>0</v>
      </c>
      <c r="G9" s="180">
        <f t="shared" si="0"/>
        <v>0</v>
      </c>
    </row>
    <row r="10" spans="1:7" s="150" customFormat="1" ht="12" customHeight="1" x14ac:dyDescent="0.25">
      <c r="A10" s="12" t="s">
        <v>63</v>
      </c>
      <c r="B10" s="152" t="s">
        <v>148</v>
      </c>
      <c r="C10" s="138"/>
      <c r="D10" s="138"/>
      <c r="E10" s="139"/>
      <c r="F10" s="181">
        <f t="shared" si="1"/>
        <v>0</v>
      </c>
      <c r="G10" s="180">
        <f t="shared" si="0"/>
        <v>0</v>
      </c>
    </row>
    <row r="11" spans="1:7" s="150" customFormat="1" ht="12" customHeight="1" x14ac:dyDescent="0.25">
      <c r="A11" s="12" t="s">
        <v>80</v>
      </c>
      <c r="B11" s="79" t="s">
        <v>302</v>
      </c>
      <c r="C11" s="138"/>
      <c r="D11" s="138"/>
      <c r="E11" s="139"/>
      <c r="F11" s="181">
        <f t="shared" si="1"/>
        <v>0</v>
      </c>
      <c r="G11" s="180">
        <f t="shared" si="0"/>
        <v>0</v>
      </c>
    </row>
    <row r="12" spans="1:7" s="150" customFormat="1" ht="12" customHeight="1" thickBot="1" x14ac:dyDescent="0.3">
      <c r="A12" s="14" t="s">
        <v>64</v>
      </c>
      <c r="B12" s="80" t="s">
        <v>303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3">
      <c r="A13" s="18" t="s">
        <v>6</v>
      </c>
      <c r="B13" s="78" t="s">
        <v>149</v>
      </c>
      <c r="C13" s="137">
        <f>+C14+C15+C16+C17+C18</f>
        <v>0</v>
      </c>
      <c r="D13" s="137">
        <f>+D14+D15+D16+D17+D18</f>
        <v>0</v>
      </c>
      <c r="E13" s="137">
        <f>+E14+E15+E16+E17+E18</f>
        <v>0</v>
      </c>
      <c r="F13" s="137">
        <f>+F14+F15+F16+F17+F18</f>
        <v>0</v>
      </c>
      <c r="G13" s="77">
        <f>+G14+G15+G16+G17+G18</f>
        <v>0</v>
      </c>
    </row>
    <row r="14" spans="1:7" s="150" customFormat="1" ht="12" customHeight="1" x14ac:dyDescent="0.25">
      <c r="A14" s="13" t="s">
        <v>66</v>
      </c>
      <c r="B14" s="151" t="s">
        <v>150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5">
      <c r="A15" s="12" t="s">
        <v>67</v>
      </c>
      <c r="B15" s="152" t="s">
        <v>151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5">
      <c r="A16" s="12" t="s">
        <v>68</v>
      </c>
      <c r="B16" s="152" t="s">
        <v>294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5">
      <c r="A17" s="12" t="s">
        <v>69</v>
      </c>
      <c r="B17" s="152" t="s">
        <v>295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5">
      <c r="A18" s="12" t="s">
        <v>70</v>
      </c>
      <c r="B18" s="152" t="s">
        <v>152</v>
      </c>
      <c r="C18" s="138"/>
      <c r="D18" s="138"/>
      <c r="E18" s="139"/>
      <c r="F18" s="181">
        <f t="shared" si="1"/>
        <v>0</v>
      </c>
      <c r="G18" s="180">
        <f t="shared" si="2"/>
        <v>0</v>
      </c>
    </row>
    <row r="19" spans="1:7" s="150" customFormat="1" ht="12" customHeight="1" thickBot="1" x14ac:dyDescent="0.3">
      <c r="A19" s="14" t="s">
        <v>76</v>
      </c>
      <c r="B19" s="80" t="s">
        <v>153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3">
      <c r="A20" s="18" t="s">
        <v>7</v>
      </c>
      <c r="B20" s="19" t="s">
        <v>154</v>
      </c>
      <c r="C20" s="137">
        <f>+C21+C22+C23+C24+C25</f>
        <v>0</v>
      </c>
      <c r="D20" s="137">
        <f>+D21+D22+D23+D24+D25</f>
        <v>0</v>
      </c>
      <c r="E20" s="137">
        <f>+E21+E22+E23+E24+E25</f>
        <v>0</v>
      </c>
      <c r="F20" s="137">
        <f>+F21+F22+F23+F24+F25</f>
        <v>0</v>
      </c>
      <c r="G20" s="77">
        <f>+G21+G22+G23+G24+G25</f>
        <v>0</v>
      </c>
    </row>
    <row r="21" spans="1:7" s="150" customFormat="1" ht="12" customHeight="1" x14ac:dyDescent="0.25">
      <c r="A21" s="13" t="s">
        <v>49</v>
      </c>
      <c r="B21" s="151" t="s">
        <v>155</v>
      </c>
      <c r="C21" s="139"/>
      <c r="D21" s="139"/>
      <c r="E21" s="139"/>
      <c r="F21" s="181">
        <f t="shared" si="1"/>
        <v>0</v>
      </c>
      <c r="G21" s="180">
        <f t="shared" ref="G21:G26" si="3">C21+F21</f>
        <v>0</v>
      </c>
    </row>
    <row r="22" spans="1:7" s="150" customFormat="1" ht="12" customHeight="1" x14ac:dyDescent="0.25">
      <c r="A22" s="12" t="s">
        <v>50</v>
      </c>
      <c r="B22" s="152" t="s">
        <v>156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5">
      <c r="A23" s="12" t="s">
        <v>51</v>
      </c>
      <c r="B23" s="152" t="s">
        <v>296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5">
      <c r="A24" s="12" t="s">
        <v>52</v>
      </c>
      <c r="B24" s="152" t="s">
        <v>297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5">
      <c r="A25" s="12" t="s">
        <v>93</v>
      </c>
      <c r="B25" s="152" t="s">
        <v>157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 x14ac:dyDescent="0.3">
      <c r="A26" s="14" t="s">
        <v>94</v>
      </c>
      <c r="B26" s="153" t="s">
        <v>158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3">
      <c r="A27" s="18" t="s">
        <v>95</v>
      </c>
      <c r="B27" s="19" t="s">
        <v>435</v>
      </c>
      <c r="C27" s="143">
        <f>+C28+C29+C30+C31+C32+C33+C34</f>
        <v>0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0</v>
      </c>
    </row>
    <row r="28" spans="1:7" s="150" customFormat="1" ht="12" customHeight="1" x14ac:dyDescent="0.25">
      <c r="A28" s="13" t="s">
        <v>159</v>
      </c>
      <c r="B28" s="151" t="s">
        <v>428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5">
      <c r="A29" s="12" t="s">
        <v>160</v>
      </c>
      <c r="B29" s="152" t="s">
        <v>429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5">
      <c r="A30" s="12" t="s">
        <v>161</v>
      </c>
      <c r="B30" s="152" t="s">
        <v>430</v>
      </c>
      <c r="C30" s="138"/>
      <c r="D30" s="138"/>
      <c r="E30" s="139"/>
      <c r="F30" s="181">
        <f t="shared" si="1"/>
        <v>0</v>
      </c>
      <c r="G30" s="180">
        <f t="shared" si="4"/>
        <v>0</v>
      </c>
    </row>
    <row r="31" spans="1:7" s="150" customFormat="1" ht="12" customHeight="1" x14ac:dyDescent="0.25">
      <c r="A31" s="12" t="s">
        <v>162</v>
      </c>
      <c r="B31" s="152" t="s">
        <v>431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5">
      <c r="A32" s="12" t="s">
        <v>432</v>
      </c>
      <c r="B32" s="152" t="s">
        <v>163</v>
      </c>
      <c r="C32" s="138"/>
      <c r="D32" s="138"/>
      <c r="E32" s="139"/>
      <c r="F32" s="181">
        <f t="shared" si="1"/>
        <v>0</v>
      </c>
      <c r="G32" s="180">
        <f t="shared" si="4"/>
        <v>0</v>
      </c>
    </row>
    <row r="33" spans="1:7" s="150" customFormat="1" ht="12" customHeight="1" x14ac:dyDescent="0.25">
      <c r="A33" s="12" t="s">
        <v>433</v>
      </c>
      <c r="B33" s="152" t="s">
        <v>164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3">
      <c r="A34" s="14" t="s">
        <v>434</v>
      </c>
      <c r="B34" s="153" t="s">
        <v>165</v>
      </c>
      <c r="C34" s="140"/>
      <c r="D34" s="140"/>
      <c r="E34" s="276"/>
      <c r="F34" s="304">
        <f t="shared" si="1"/>
        <v>0</v>
      </c>
      <c r="G34" s="180">
        <f t="shared" si="4"/>
        <v>0</v>
      </c>
    </row>
    <row r="35" spans="1:7" s="150" customFormat="1" ht="12" customHeight="1" thickBot="1" x14ac:dyDescent="0.3">
      <c r="A35" s="18" t="s">
        <v>9</v>
      </c>
      <c r="B35" s="19" t="s">
        <v>304</v>
      </c>
      <c r="C35" s="137">
        <f>SUM(C36:C46)</f>
        <v>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0</v>
      </c>
    </row>
    <row r="36" spans="1:7" s="150" customFormat="1" ht="12" customHeight="1" x14ac:dyDescent="0.25">
      <c r="A36" s="13" t="s">
        <v>53</v>
      </c>
      <c r="B36" s="151" t="s">
        <v>168</v>
      </c>
      <c r="C36" s="139"/>
      <c r="D36" s="139"/>
      <c r="E36" s="139"/>
      <c r="F36" s="181">
        <f t="shared" si="1"/>
        <v>0</v>
      </c>
      <c r="G36" s="180">
        <f t="shared" ref="G36:G46" si="5">C36+F36</f>
        <v>0</v>
      </c>
    </row>
    <row r="37" spans="1:7" s="150" customFormat="1" ht="12" customHeight="1" x14ac:dyDescent="0.25">
      <c r="A37" s="12" t="s">
        <v>54</v>
      </c>
      <c r="B37" s="152" t="s">
        <v>169</v>
      </c>
      <c r="C37" s="138"/>
      <c r="D37" s="138"/>
      <c r="E37" s="139"/>
      <c r="F37" s="181">
        <f t="shared" si="1"/>
        <v>0</v>
      </c>
      <c r="G37" s="180">
        <f t="shared" si="5"/>
        <v>0</v>
      </c>
    </row>
    <row r="38" spans="1:7" s="150" customFormat="1" ht="12" customHeight="1" x14ac:dyDescent="0.25">
      <c r="A38" s="12" t="s">
        <v>55</v>
      </c>
      <c r="B38" s="152" t="s">
        <v>170</v>
      </c>
      <c r="C38" s="138"/>
      <c r="D38" s="138"/>
      <c r="E38" s="139"/>
      <c r="F38" s="181">
        <f t="shared" si="1"/>
        <v>0</v>
      </c>
      <c r="G38" s="180">
        <f t="shared" si="5"/>
        <v>0</v>
      </c>
    </row>
    <row r="39" spans="1:7" s="150" customFormat="1" ht="12" customHeight="1" x14ac:dyDescent="0.25">
      <c r="A39" s="12" t="s">
        <v>97</v>
      </c>
      <c r="B39" s="152" t="s">
        <v>171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5">
      <c r="A40" s="12" t="s">
        <v>98</v>
      </c>
      <c r="B40" s="152" t="s">
        <v>172</v>
      </c>
      <c r="C40" s="138"/>
      <c r="D40" s="138"/>
      <c r="E40" s="139"/>
      <c r="F40" s="181">
        <f t="shared" si="1"/>
        <v>0</v>
      </c>
      <c r="G40" s="180">
        <f t="shared" si="5"/>
        <v>0</v>
      </c>
    </row>
    <row r="41" spans="1:7" s="150" customFormat="1" ht="12" customHeight="1" x14ac:dyDescent="0.25">
      <c r="A41" s="12" t="s">
        <v>99</v>
      </c>
      <c r="B41" s="152" t="s">
        <v>173</v>
      </c>
      <c r="C41" s="138"/>
      <c r="D41" s="138"/>
      <c r="E41" s="139"/>
      <c r="F41" s="181">
        <f t="shared" si="1"/>
        <v>0</v>
      </c>
      <c r="G41" s="180">
        <f t="shared" si="5"/>
        <v>0</v>
      </c>
    </row>
    <row r="42" spans="1:7" s="150" customFormat="1" ht="12" customHeight="1" x14ac:dyDescent="0.25">
      <c r="A42" s="12" t="s">
        <v>100</v>
      </c>
      <c r="B42" s="152" t="s">
        <v>174</v>
      </c>
      <c r="C42" s="138"/>
      <c r="D42" s="138"/>
      <c r="E42" s="139"/>
      <c r="F42" s="181">
        <f t="shared" si="1"/>
        <v>0</v>
      </c>
      <c r="G42" s="180">
        <f t="shared" si="5"/>
        <v>0</v>
      </c>
    </row>
    <row r="43" spans="1:7" s="150" customFormat="1" ht="12" customHeight="1" x14ac:dyDescent="0.25">
      <c r="A43" s="12" t="s">
        <v>101</v>
      </c>
      <c r="B43" s="152" t="s">
        <v>436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 x14ac:dyDescent="0.25">
      <c r="A44" s="12" t="s">
        <v>166</v>
      </c>
      <c r="B44" s="152" t="s">
        <v>176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5">
      <c r="A45" s="14" t="s">
        <v>167</v>
      </c>
      <c r="B45" s="153" t="s">
        <v>306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3">
      <c r="A46" s="14" t="s">
        <v>305</v>
      </c>
      <c r="B46" s="80" t="s">
        <v>177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 x14ac:dyDescent="0.3">
      <c r="A47" s="18" t="s">
        <v>10</v>
      </c>
      <c r="B47" s="19" t="s">
        <v>178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5">
      <c r="A48" s="13" t="s">
        <v>56</v>
      </c>
      <c r="B48" s="151" t="s">
        <v>182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5">
      <c r="A49" s="12" t="s">
        <v>57</v>
      </c>
      <c r="B49" s="152" t="s">
        <v>183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5">
      <c r="A50" s="12" t="s">
        <v>179</v>
      </c>
      <c r="B50" s="152" t="s">
        <v>184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5">
      <c r="A51" s="12" t="s">
        <v>180</v>
      </c>
      <c r="B51" s="152" t="s">
        <v>185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3">
      <c r="A52" s="14" t="s">
        <v>181</v>
      </c>
      <c r="B52" s="80" t="s">
        <v>186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3">
      <c r="A53" s="18" t="s">
        <v>102</v>
      </c>
      <c r="B53" s="19" t="s">
        <v>187</v>
      </c>
      <c r="C53" s="137">
        <f>SUM(C54:C56)</f>
        <v>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0</v>
      </c>
    </row>
    <row r="54" spans="1:7" s="150" customFormat="1" ht="12" customHeight="1" x14ac:dyDescent="0.25">
      <c r="A54" s="13" t="s">
        <v>58</v>
      </c>
      <c r="B54" s="151" t="s">
        <v>188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5">
      <c r="A55" s="12" t="s">
        <v>59</v>
      </c>
      <c r="B55" s="152" t="s">
        <v>298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5">
      <c r="A56" s="12" t="s">
        <v>191</v>
      </c>
      <c r="B56" s="152" t="s">
        <v>189</v>
      </c>
      <c r="C56" s="138"/>
      <c r="D56" s="138"/>
      <c r="E56" s="139"/>
      <c r="F56" s="181">
        <f t="shared" si="1"/>
        <v>0</v>
      </c>
      <c r="G56" s="180">
        <f>C56+F56</f>
        <v>0</v>
      </c>
    </row>
    <row r="57" spans="1:7" s="150" customFormat="1" ht="12" customHeight="1" thickBot="1" x14ac:dyDescent="0.3">
      <c r="A57" s="14" t="s">
        <v>192</v>
      </c>
      <c r="B57" s="80" t="s">
        <v>190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3">
      <c r="A58" s="18" t="s">
        <v>12</v>
      </c>
      <c r="B58" s="78" t="s">
        <v>193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 x14ac:dyDescent="0.25">
      <c r="A59" s="13" t="s">
        <v>103</v>
      </c>
      <c r="B59" s="151" t="s">
        <v>195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5">
      <c r="A60" s="12" t="s">
        <v>104</v>
      </c>
      <c r="B60" s="152" t="s">
        <v>299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5">
      <c r="A61" s="12" t="s">
        <v>126</v>
      </c>
      <c r="B61" s="152" t="s">
        <v>196</v>
      </c>
      <c r="C61" s="141"/>
      <c r="D61" s="141"/>
      <c r="E61" s="141"/>
      <c r="F61" s="308">
        <f t="shared" si="1"/>
        <v>0</v>
      </c>
      <c r="G61" s="243">
        <f>C61+F61</f>
        <v>0</v>
      </c>
    </row>
    <row r="62" spans="1:7" s="150" customFormat="1" ht="12" customHeight="1" thickBot="1" x14ac:dyDescent="0.3">
      <c r="A62" s="14" t="s">
        <v>194</v>
      </c>
      <c r="B62" s="80" t="s">
        <v>197</v>
      </c>
      <c r="C62" s="141"/>
      <c r="D62" s="141"/>
      <c r="E62" s="141"/>
      <c r="F62" s="308">
        <f t="shared" si="1"/>
        <v>0</v>
      </c>
      <c r="G62" s="243">
        <f>C62+F62</f>
        <v>0</v>
      </c>
    </row>
    <row r="63" spans="1:7" s="150" customFormat="1" ht="12" customHeight="1" thickBot="1" x14ac:dyDescent="0.3">
      <c r="A63" s="193" t="s">
        <v>346</v>
      </c>
      <c r="B63" s="19" t="s">
        <v>198</v>
      </c>
      <c r="C63" s="143">
        <f>+C6+C13+C20+C27+C35+C47+C53+C58</f>
        <v>0</v>
      </c>
      <c r="D63" s="143">
        <f>+D6+D13+D20+D27+D35+D47+D53+D58</f>
        <v>0</v>
      </c>
      <c r="E63" s="143">
        <f>+E6+E13+E20+E27+E35+E47+E53+E58</f>
        <v>0</v>
      </c>
      <c r="F63" s="143">
        <f>+F6+F13+F20+F27+F35+F47+F53+F58</f>
        <v>0</v>
      </c>
      <c r="G63" s="179">
        <f>+G6+G13+G20+G27+G35+G47+G53+G58</f>
        <v>0</v>
      </c>
    </row>
    <row r="64" spans="1:7" s="150" customFormat="1" ht="12" customHeight="1" thickBot="1" x14ac:dyDescent="0.3">
      <c r="A64" s="183" t="s">
        <v>199</v>
      </c>
      <c r="B64" s="78" t="s">
        <v>200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 x14ac:dyDescent="0.25">
      <c r="A65" s="13" t="s">
        <v>228</v>
      </c>
      <c r="B65" s="151" t="s">
        <v>201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5">
      <c r="A66" s="12" t="s">
        <v>237</v>
      </c>
      <c r="B66" s="152" t="s">
        <v>202</v>
      </c>
      <c r="C66" s="141"/>
      <c r="D66" s="141"/>
      <c r="E66" s="141"/>
      <c r="F66" s="308">
        <f>D66+E66</f>
        <v>0</v>
      </c>
      <c r="G66" s="243">
        <f>C66+F66</f>
        <v>0</v>
      </c>
    </row>
    <row r="67" spans="1:7" s="150" customFormat="1" ht="12" customHeight="1" thickBot="1" x14ac:dyDescent="0.3">
      <c r="A67" s="16" t="s">
        <v>238</v>
      </c>
      <c r="B67" s="323" t="s">
        <v>331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 x14ac:dyDescent="0.3">
      <c r="A68" s="183" t="s">
        <v>204</v>
      </c>
      <c r="B68" s="78" t="s">
        <v>205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5">
      <c r="A69" s="13" t="s">
        <v>81</v>
      </c>
      <c r="B69" s="263" t="s">
        <v>206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5">
      <c r="A70" s="12" t="s">
        <v>82</v>
      </c>
      <c r="B70" s="263" t="s">
        <v>452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5">
      <c r="A71" s="12" t="s">
        <v>229</v>
      </c>
      <c r="B71" s="263" t="s">
        <v>207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3">
      <c r="A72" s="14" t="s">
        <v>230</v>
      </c>
      <c r="B72" s="264" t="s">
        <v>453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3">
      <c r="A73" s="183" t="s">
        <v>208</v>
      </c>
      <c r="B73" s="78" t="s">
        <v>209</v>
      </c>
      <c r="C73" s="137">
        <f>SUM(C74:C75)</f>
        <v>0</v>
      </c>
      <c r="D73" s="137">
        <f>SUM(D74:D75)</f>
        <v>0</v>
      </c>
      <c r="E73" s="137">
        <f>SUM(E74:E75)</f>
        <v>0</v>
      </c>
      <c r="F73" s="137">
        <f>SUM(F74:F75)</f>
        <v>0</v>
      </c>
      <c r="G73" s="77">
        <f>SUM(G74:G75)</f>
        <v>0</v>
      </c>
    </row>
    <row r="74" spans="1:7" s="150" customFormat="1" ht="12" customHeight="1" x14ac:dyDescent="0.25">
      <c r="A74" s="13" t="s">
        <v>231</v>
      </c>
      <c r="B74" s="151" t="s">
        <v>210</v>
      </c>
      <c r="C74" s="141"/>
      <c r="D74" s="141"/>
      <c r="E74" s="141"/>
      <c r="F74" s="308">
        <f>D74+E74</f>
        <v>0</v>
      </c>
      <c r="G74" s="243">
        <f>C74+F74</f>
        <v>0</v>
      </c>
    </row>
    <row r="75" spans="1:7" s="150" customFormat="1" ht="12" customHeight="1" thickBot="1" x14ac:dyDescent="0.3">
      <c r="A75" s="14" t="s">
        <v>232</v>
      </c>
      <c r="B75" s="80" t="s">
        <v>211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3">
      <c r="A76" s="183" t="s">
        <v>212</v>
      </c>
      <c r="B76" s="78" t="s">
        <v>213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 x14ac:dyDescent="0.25">
      <c r="A77" s="13" t="s">
        <v>233</v>
      </c>
      <c r="B77" s="151" t="s">
        <v>214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 x14ac:dyDescent="0.25">
      <c r="A78" s="12" t="s">
        <v>234</v>
      </c>
      <c r="B78" s="152" t="s">
        <v>215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3">
      <c r="A79" s="14" t="s">
        <v>235</v>
      </c>
      <c r="B79" s="80" t="s">
        <v>454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3">
      <c r="A80" s="183" t="s">
        <v>216</v>
      </c>
      <c r="B80" s="78" t="s">
        <v>236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5">
      <c r="A81" s="154" t="s">
        <v>217</v>
      </c>
      <c r="B81" s="151" t="s">
        <v>218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5">
      <c r="A82" s="155" t="s">
        <v>219</v>
      </c>
      <c r="B82" s="152" t="s">
        <v>220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5">
      <c r="A83" s="155" t="s">
        <v>221</v>
      </c>
      <c r="B83" s="152" t="s">
        <v>222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3">
      <c r="A84" s="156" t="s">
        <v>223</v>
      </c>
      <c r="B84" s="80" t="s">
        <v>224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3">
      <c r="A85" s="183" t="s">
        <v>225</v>
      </c>
      <c r="B85" s="78" t="s">
        <v>345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3">
      <c r="A86" s="183" t="s">
        <v>227</v>
      </c>
      <c r="B86" s="78" t="s">
        <v>226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3">
      <c r="A87" s="183" t="s">
        <v>239</v>
      </c>
      <c r="B87" s="157" t="s">
        <v>348</v>
      </c>
      <c r="C87" s="143">
        <f>+C64+C68+C73+C76+C80+C86+C85</f>
        <v>0</v>
      </c>
      <c r="D87" s="143">
        <f>+D64+D68+D73+D76+D80+D86+D85</f>
        <v>0</v>
      </c>
      <c r="E87" s="143">
        <f>+E64+E68+E73+E76+E80+E86+E85</f>
        <v>0</v>
      </c>
      <c r="F87" s="143">
        <f>+F64+F68+F73+F76+F80+F86+F85</f>
        <v>0</v>
      </c>
      <c r="G87" s="179">
        <f>+G64+G68+G73+G76+G80+G86+G85</f>
        <v>0</v>
      </c>
    </row>
    <row r="88" spans="1:7" s="150" customFormat="1" ht="25.5" customHeight="1" thickBot="1" x14ac:dyDescent="0.3">
      <c r="A88" s="184" t="s">
        <v>347</v>
      </c>
      <c r="B88" s="158" t="s">
        <v>349</v>
      </c>
      <c r="C88" s="143">
        <f>+C63+C87</f>
        <v>0</v>
      </c>
      <c r="D88" s="143">
        <f>+D63+D87</f>
        <v>0</v>
      </c>
      <c r="E88" s="143">
        <f>+E63+E87</f>
        <v>0</v>
      </c>
      <c r="F88" s="143">
        <f>+F63+F87</f>
        <v>0</v>
      </c>
      <c r="G88" s="179">
        <f>+G63+G87</f>
        <v>0</v>
      </c>
    </row>
    <row r="89" spans="1:7" s="150" customFormat="1" ht="30.75" customHeight="1" x14ac:dyDescent="0.25">
      <c r="A89" s="3"/>
      <c r="B89" s="4"/>
      <c r="C89" s="82"/>
    </row>
    <row r="90" spans="1:7" ht="16.5" customHeight="1" x14ac:dyDescent="0.3">
      <c r="A90" s="348" t="s">
        <v>33</v>
      </c>
      <c r="B90" s="348"/>
      <c r="C90" s="348"/>
      <c r="D90" s="348"/>
      <c r="E90" s="348"/>
      <c r="F90" s="348"/>
      <c r="G90" s="348"/>
    </row>
    <row r="91" spans="1:7" s="159" customFormat="1" ht="16.5" customHeight="1" thickBot="1" x14ac:dyDescent="0.35">
      <c r="A91" s="350" t="s">
        <v>84</v>
      </c>
      <c r="B91" s="350"/>
      <c r="C91" s="52"/>
      <c r="G91" s="52" t="str">
        <f>G2</f>
        <v>Forintban!</v>
      </c>
    </row>
    <row r="92" spans="1:7" x14ac:dyDescent="0.3">
      <c r="A92" s="351" t="s">
        <v>48</v>
      </c>
      <c r="B92" s="353" t="s">
        <v>383</v>
      </c>
      <c r="C92" s="355" t="str">
        <f>+CONCATENATE(LEFT(ÖSSZEFÜGGÉSEK!A6,4),". évi")</f>
        <v>2018. évi</v>
      </c>
      <c r="D92" s="356"/>
      <c r="E92" s="357"/>
      <c r="F92" s="357"/>
      <c r="G92" s="358"/>
    </row>
    <row r="93" spans="1:7" ht="34.799999999999997" thickBot="1" x14ac:dyDescent="0.35">
      <c r="A93" s="352"/>
      <c r="B93" s="354"/>
      <c r="C93" s="316" t="s">
        <v>382</v>
      </c>
      <c r="D93" s="317" t="s">
        <v>464</v>
      </c>
      <c r="E93" s="317" t="s">
        <v>465</v>
      </c>
      <c r="F93" s="318" t="s">
        <v>457</v>
      </c>
      <c r="G93" s="319" t="s">
        <v>461</v>
      </c>
    </row>
    <row r="94" spans="1:7" s="149" customFormat="1" ht="12" customHeight="1" thickBot="1" x14ac:dyDescent="0.25">
      <c r="A94" s="25" t="s">
        <v>357</v>
      </c>
      <c r="B94" s="26" t="s">
        <v>358</v>
      </c>
      <c r="C94" s="320" t="s">
        <v>359</v>
      </c>
      <c r="D94" s="320" t="s">
        <v>361</v>
      </c>
      <c r="E94" s="321" t="s">
        <v>360</v>
      </c>
      <c r="F94" s="321" t="s">
        <v>466</v>
      </c>
      <c r="G94" s="322" t="s">
        <v>467</v>
      </c>
    </row>
    <row r="95" spans="1:7" ht="12" customHeight="1" thickBot="1" x14ac:dyDescent="0.35">
      <c r="A95" s="20" t="s">
        <v>5</v>
      </c>
      <c r="B95" s="24" t="s">
        <v>307</v>
      </c>
      <c r="C95" s="136">
        <f>C96+C97+C98+C99+C100+C113</f>
        <v>0</v>
      </c>
      <c r="D95" s="136">
        <f>D96+D97+D98+D99+D100+D113</f>
        <v>0</v>
      </c>
      <c r="E95" s="136">
        <f>E96+E97+E98+E99+E100+E113</f>
        <v>0</v>
      </c>
      <c r="F95" s="136">
        <f>F96+F97+F98+F99+F100+F113</f>
        <v>0</v>
      </c>
      <c r="G95" s="196">
        <f>G96+G97+G98+G99+G100+G113</f>
        <v>0</v>
      </c>
    </row>
    <row r="96" spans="1:7" ht="12" customHeight="1" x14ac:dyDescent="0.3">
      <c r="A96" s="15" t="s">
        <v>60</v>
      </c>
      <c r="B96" s="8" t="s">
        <v>34</v>
      </c>
      <c r="C96" s="301"/>
      <c r="D96" s="200"/>
      <c r="E96" s="200"/>
      <c r="F96" s="309">
        <f t="shared" ref="F96:F115" si="8">D96+E96</f>
        <v>0</v>
      </c>
      <c r="G96" s="245">
        <f t="shared" ref="G96:G115" si="9">C96+F96</f>
        <v>0</v>
      </c>
    </row>
    <row r="97" spans="1:7" ht="12" customHeight="1" x14ac:dyDescent="0.3">
      <c r="A97" s="12" t="s">
        <v>61</v>
      </c>
      <c r="B97" s="6" t="s">
        <v>105</v>
      </c>
      <c r="C97" s="138"/>
      <c r="D97" s="138"/>
      <c r="E97" s="138"/>
      <c r="F97" s="310">
        <f t="shared" si="8"/>
        <v>0</v>
      </c>
      <c r="G97" s="241">
        <f t="shared" si="9"/>
        <v>0</v>
      </c>
    </row>
    <row r="98" spans="1:7" ht="12" customHeight="1" x14ac:dyDescent="0.3">
      <c r="A98" s="12" t="s">
        <v>62</v>
      </c>
      <c r="B98" s="6" t="s">
        <v>79</v>
      </c>
      <c r="C98" s="140"/>
      <c r="D98" s="140"/>
      <c r="E98" s="140"/>
      <c r="F98" s="311">
        <f t="shared" si="8"/>
        <v>0</v>
      </c>
      <c r="G98" s="242">
        <f t="shared" si="9"/>
        <v>0</v>
      </c>
    </row>
    <row r="99" spans="1:7" ht="12" customHeight="1" x14ac:dyDescent="0.3">
      <c r="A99" s="12" t="s">
        <v>63</v>
      </c>
      <c r="B99" s="9" t="s">
        <v>106</v>
      </c>
      <c r="C99" s="140"/>
      <c r="D99" s="140"/>
      <c r="E99" s="140"/>
      <c r="F99" s="311">
        <f t="shared" si="8"/>
        <v>0</v>
      </c>
      <c r="G99" s="242">
        <f t="shared" si="9"/>
        <v>0</v>
      </c>
    </row>
    <row r="100" spans="1:7" ht="12" customHeight="1" x14ac:dyDescent="0.3">
      <c r="A100" s="12" t="s">
        <v>71</v>
      </c>
      <c r="B100" s="17" t="s">
        <v>107</v>
      </c>
      <c r="C100" s="140"/>
      <c r="D100" s="140"/>
      <c r="E100" s="140"/>
      <c r="F100" s="311">
        <f t="shared" si="8"/>
        <v>0</v>
      </c>
      <c r="G100" s="242">
        <f t="shared" si="9"/>
        <v>0</v>
      </c>
    </row>
    <row r="101" spans="1:7" ht="12" customHeight="1" x14ac:dyDescent="0.3">
      <c r="A101" s="12" t="s">
        <v>64</v>
      </c>
      <c r="B101" s="6" t="s">
        <v>312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3">
      <c r="A102" s="12" t="s">
        <v>65</v>
      </c>
      <c r="B102" s="55" t="s">
        <v>311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3">
      <c r="A103" s="12" t="s">
        <v>72</v>
      </c>
      <c r="B103" s="55" t="s">
        <v>310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3">
      <c r="A104" s="12" t="s">
        <v>73</v>
      </c>
      <c r="B104" s="53" t="s">
        <v>242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3">
      <c r="A105" s="12" t="s">
        <v>74</v>
      </c>
      <c r="B105" s="54" t="s">
        <v>243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3">
      <c r="A106" s="12" t="s">
        <v>75</v>
      </c>
      <c r="B106" s="54" t="s">
        <v>244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3">
      <c r="A107" s="12" t="s">
        <v>77</v>
      </c>
      <c r="B107" s="53" t="s">
        <v>245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 x14ac:dyDescent="0.3">
      <c r="A108" s="12" t="s">
        <v>108</v>
      </c>
      <c r="B108" s="53" t="s">
        <v>246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3">
      <c r="A109" s="12" t="s">
        <v>240</v>
      </c>
      <c r="B109" s="54" t="s">
        <v>247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3">
      <c r="A110" s="11" t="s">
        <v>241</v>
      </c>
      <c r="B110" s="55" t="s">
        <v>248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3">
      <c r="A111" s="12" t="s">
        <v>308</v>
      </c>
      <c r="B111" s="55" t="s">
        <v>249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3">
      <c r="A112" s="14" t="s">
        <v>309</v>
      </c>
      <c r="B112" s="55" t="s">
        <v>250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 x14ac:dyDescent="0.3">
      <c r="A113" s="12" t="s">
        <v>313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 x14ac:dyDescent="0.3">
      <c r="A114" s="12" t="s">
        <v>314</v>
      </c>
      <c r="B114" s="6" t="s">
        <v>316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5">
      <c r="A115" s="16" t="s">
        <v>315</v>
      </c>
      <c r="B115" s="192" t="s">
        <v>317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5">
      <c r="A116" s="190" t="s">
        <v>6</v>
      </c>
      <c r="B116" s="191" t="s">
        <v>251</v>
      </c>
      <c r="C116" s="202">
        <f>+C117+C119+C121</f>
        <v>0</v>
      </c>
      <c r="D116" s="137">
        <f>+D117+D119+D121</f>
        <v>0</v>
      </c>
      <c r="E116" s="202">
        <f>+E117+E119+E121</f>
        <v>0</v>
      </c>
      <c r="F116" s="202">
        <f>+F117+F119+F121</f>
        <v>0</v>
      </c>
      <c r="G116" s="197">
        <f>+G117+G119+G121</f>
        <v>0</v>
      </c>
    </row>
    <row r="117" spans="1:7" ht="12" customHeight="1" x14ac:dyDescent="0.3">
      <c r="A117" s="13" t="s">
        <v>66</v>
      </c>
      <c r="B117" s="6" t="s">
        <v>125</v>
      </c>
      <c r="C117" s="139"/>
      <c r="D117" s="209"/>
      <c r="E117" s="139"/>
      <c r="F117" s="181">
        <f t="shared" ref="F117:F129" si="10">D117+E117</f>
        <v>0</v>
      </c>
      <c r="G117" s="180">
        <f t="shared" ref="G117:G129" si="11">C117+F117</f>
        <v>0</v>
      </c>
    </row>
    <row r="118" spans="1:7" ht="12" customHeight="1" x14ac:dyDescent="0.3">
      <c r="A118" s="13" t="s">
        <v>67</v>
      </c>
      <c r="B118" s="10" t="s">
        <v>255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 x14ac:dyDescent="0.3">
      <c r="A119" s="13" t="s">
        <v>68</v>
      </c>
      <c r="B119" s="10" t="s">
        <v>109</v>
      </c>
      <c r="C119" s="138"/>
      <c r="D119" s="210"/>
      <c r="E119" s="138"/>
      <c r="F119" s="310">
        <f t="shared" si="10"/>
        <v>0</v>
      </c>
      <c r="G119" s="241">
        <f t="shared" si="11"/>
        <v>0</v>
      </c>
    </row>
    <row r="120" spans="1:7" ht="12" customHeight="1" x14ac:dyDescent="0.3">
      <c r="A120" s="13" t="s">
        <v>69</v>
      </c>
      <c r="B120" s="10" t="s">
        <v>256</v>
      </c>
      <c r="C120" s="138"/>
      <c r="D120" s="210"/>
      <c r="E120" s="138"/>
      <c r="F120" s="310">
        <f t="shared" si="10"/>
        <v>0</v>
      </c>
      <c r="G120" s="241">
        <f t="shared" si="11"/>
        <v>0</v>
      </c>
    </row>
    <row r="121" spans="1:7" ht="12" customHeight="1" x14ac:dyDescent="0.3">
      <c r="A121" s="13" t="s">
        <v>70</v>
      </c>
      <c r="B121" s="80" t="s">
        <v>127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3">
      <c r="A122" s="13" t="s">
        <v>76</v>
      </c>
      <c r="B122" s="79" t="s">
        <v>300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3">
      <c r="A123" s="13" t="s">
        <v>78</v>
      </c>
      <c r="B123" s="147" t="s">
        <v>261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x14ac:dyDescent="0.3">
      <c r="A124" s="13" t="s">
        <v>110</v>
      </c>
      <c r="B124" s="54" t="s">
        <v>244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3">
      <c r="A125" s="13" t="s">
        <v>111</v>
      </c>
      <c r="B125" s="54" t="s">
        <v>260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3">
      <c r="A126" s="13" t="s">
        <v>112</v>
      </c>
      <c r="B126" s="54" t="s">
        <v>259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3">
      <c r="A127" s="13" t="s">
        <v>252</v>
      </c>
      <c r="B127" s="54" t="s">
        <v>247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3">
      <c r="A128" s="13" t="s">
        <v>253</v>
      </c>
      <c r="B128" s="54" t="s">
        <v>258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16.2" thickBot="1" x14ac:dyDescent="0.35">
      <c r="A129" s="11" t="s">
        <v>254</v>
      </c>
      <c r="B129" s="54" t="s">
        <v>257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5">
      <c r="A130" s="18" t="s">
        <v>7</v>
      </c>
      <c r="B130" s="50" t="s">
        <v>318</v>
      </c>
      <c r="C130" s="137">
        <f>+C95+C116</f>
        <v>0</v>
      </c>
      <c r="D130" s="208">
        <f>+D95+D116</f>
        <v>0</v>
      </c>
      <c r="E130" s="137">
        <f>+E95+E116</f>
        <v>0</v>
      </c>
      <c r="F130" s="137">
        <f>+F95+F116</f>
        <v>0</v>
      </c>
      <c r="G130" s="77">
        <f>+G95+G116</f>
        <v>0</v>
      </c>
    </row>
    <row r="131" spans="1:7" ht="12" customHeight="1" thickBot="1" x14ac:dyDescent="0.35">
      <c r="A131" s="18" t="s">
        <v>8</v>
      </c>
      <c r="B131" s="50" t="s">
        <v>384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 x14ac:dyDescent="0.3">
      <c r="A132" s="13" t="s">
        <v>159</v>
      </c>
      <c r="B132" s="10" t="s">
        <v>326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3">
      <c r="A133" s="13" t="s">
        <v>160</v>
      </c>
      <c r="B133" s="10" t="s">
        <v>327</v>
      </c>
      <c r="C133" s="138"/>
      <c r="D133" s="210"/>
      <c r="E133" s="138"/>
      <c r="F133" s="310">
        <f>D133+E133</f>
        <v>0</v>
      </c>
      <c r="G133" s="241">
        <f>C133+F133</f>
        <v>0</v>
      </c>
    </row>
    <row r="134" spans="1:7" ht="12" customHeight="1" thickBot="1" x14ac:dyDescent="0.35">
      <c r="A134" s="11" t="s">
        <v>161</v>
      </c>
      <c r="B134" s="10" t="s">
        <v>328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 x14ac:dyDescent="0.35">
      <c r="A135" s="18" t="s">
        <v>9</v>
      </c>
      <c r="B135" s="50" t="s">
        <v>320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3">
      <c r="A136" s="13" t="s">
        <v>53</v>
      </c>
      <c r="B136" s="7" t="s">
        <v>329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3">
      <c r="A137" s="13" t="s">
        <v>54</v>
      </c>
      <c r="B137" s="7" t="s">
        <v>321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3">
      <c r="A138" s="13" t="s">
        <v>55</v>
      </c>
      <c r="B138" s="7" t="s">
        <v>322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3">
      <c r="A139" s="13" t="s">
        <v>97</v>
      </c>
      <c r="B139" s="7" t="s">
        <v>323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3">
      <c r="A140" s="13" t="s">
        <v>98</v>
      </c>
      <c r="B140" s="7" t="s">
        <v>324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5">
      <c r="A141" s="11" t="s">
        <v>99</v>
      </c>
      <c r="B141" s="7" t="s">
        <v>325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5">
      <c r="A142" s="18" t="s">
        <v>10</v>
      </c>
      <c r="B142" s="50" t="s">
        <v>333</v>
      </c>
      <c r="C142" s="143">
        <f>+C143+C144+C145+C146</f>
        <v>0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0</v>
      </c>
    </row>
    <row r="143" spans="1:7" ht="12" customHeight="1" x14ac:dyDescent="0.3">
      <c r="A143" s="13" t="s">
        <v>56</v>
      </c>
      <c r="B143" s="7" t="s">
        <v>262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3">
      <c r="A144" s="13" t="s">
        <v>57</v>
      </c>
      <c r="B144" s="7" t="s">
        <v>263</v>
      </c>
      <c r="C144" s="138"/>
      <c r="D144" s="210"/>
      <c r="E144" s="138"/>
      <c r="F144" s="310">
        <f>D144+E144</f>
        <v>0</v>
      </c>
      <c r="G144" s="241">
        <f>C144+F144</f>
        <v>0</v>
      </c>
    </row>
    <row r="145" spans="1:11" ht="12" customHeight="1" x14ac:dyDescent="0.3">
      <c r="A145" s="13" t="s">
        <v>179</v>
      </c>
      <c r="B145" s="7" t="s">
        <v>334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5">
      <c r="A146" s="11" t="s">
        <v>180</v>
      </c>
      <c r="B146" s="5" t="s">
        <v>282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5">
      <c r="A147" s="18" t="s">
        <v>11</v>
      </c>
      <c r="B147" s="50" t="s">
        <v>335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3">
      <c r="A148" s="13" t="s">
        <v>58</v>
      </c>
      <c r="B148" s="7" t="s">
        <v>330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3">
      <c r="A149" s="13" t="s">
        <v>59</v>
      </c>
      <c r="B149" s="7" t="s">
        <v>337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3">
      <c r="A150" s="13" t="s">
        <v>191</v>
      </c>
      <c r="B150" s="7" t="s">
        <v>332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3">
      <c r="A151" s="13" t="s">
        <v>192</v>
      </c>
      <c r="B151" s="7" t="s">
        <v>338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5">
      <c r="A152" s="13" t="s">
        <v>336</v>
      </c>
      <c r="B152" s="7" t="s">
        <v>339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5">
      <c r="A153" s="18" t="s">
        <v>12</v>
      </c>
      <c r="B153" s="50" t="s">
        <v>340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5">
      <c r="A154" s="18" t="s">
        <v>13</v>
      </c>
      <c r="B154" s="50" t="s">
        <v>341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5">
      <c r="A155" s="18" t="s">
        <v>14</v>
      </c>
      <c r="B155" s="50" t="s">
        <v>343</v>
      </c>
      <c r="C155" s="205">
        <f>+C131+C135+C142+C147+C153+C154</f>
        <v>0</v>
      </c>
      <c r="D155" s="215">
        <f>+D131+D135+D142+D147+D153+D154</f>
        <v>0</v>
      </c>
      <c r="E155" s="205">
        <f>+E131+E135+E142+E147+E153+E154</f>
        <v>0</v>
      </c>
      <c r="F155" s="205">
        <f>+F131+F135+F142+F147+F153+F154</f>
        <v>0</v>
      </c>
      <c r="G155" s="199">
        <f>C155+F155</f>
        <v>0</v>
      </c>
      <c r="H155" s="160"/>
      <c r="I155" s="161"/>
      <c r="J155" s="161"/>
      <c r="K155" s="161"/>
    </row>
    <row r="156" spans="1:11" s="150" customFormat="1" ht="12.9" customHeight="1" thickBot="1" x14ac:dyDescent="0.3">
      <c r="A156" s="81" t="s">
        <v>15</v>
      </c>
      <c r="B156" s="124" t="s">
        <v>342</v>
      </c>
      <c r="C156" s="205">
        <f>+C130+C155</f>
        <v>0</v>
      </c>
      <c r="D156" s="215">
        <f>+D130+D155</f>
        <v>0</v>
      </c>
      <c r="E156" s="205">
        <f>+E130+E155</f>
        <v>0</v>
      </c>
      <c r="F156" s="205">
        <f>+F130+F155</f>
        <v>0</v>
      </c>
      <c r="G156" s="199">
        <f>+G130+G155</f>
        <v>0</v>
      </c>
    </row>
    <row r="157" spans="1:11" ht="7.5" customHeight="1" x14ac:dyDescent="0.3"/>
    <row r="158" spans="1:11" x14ac:dyDescent="0.3">
      <c r="A158" s="359" t="s">
        <v>264</v>
      </c>
      <c r="B158" s="359"/>
      <c r="C158" s="359"/>
      <c r="D158" s="359"/>
      <c r="E158" s="359"/>
      <c r="F158" s="359"/>
      <c r="G158" s="359"/>
    </row>
    <row r="159" spans="1:11" ht="15" customHeight="1" thickBot="1" x14ac:dyDescent="0.35">
      <c r="A159" s="349" t="s">
        <v>85</v>
      </c>
      <c r="B159" s="349"/>
      <c r="C159" s="83"/>
      <c r="G159" s="83" t="str">
        <f>G91</f>
        <v>Forintban!</v>
      </c>
    </row>
    <row r="160" spans="1:11" ht="25.5" customHeight="1" thickBot="1" x14ac:dyDescent="0.35">
      <c r="A160" s="18">
        <v>1</v>
      </c>
      <c r="B160" s="23" t="s">
        <v>344</v>
      </c>
      <c r="C160" s="207">
        <f>+C63-C130</f>
        <v>0</v>
      </c>
      <c r="D160" s="137">
        <f>+D63-D130</f>
        <v>0</v>
      </c>
      <c r="E160" s="137">
        <f>+E63-E130</f>
        <v>0</v>
      </c>
      <c r="F160" s="137">
        <f>+F63-F130</f>
        <v>0</v>
      </c>
      <c r="G160" s="77">
        <f>+G63-G130</f>
        <v>0</v>
      </c>
    </row>
    <row r="161" spans="1:7" ht="32.25" customHeight="1" thickBot="1" x14ac:dyDescent="0.35">
      <c r="A161" s="18" t="s">
        <v>6</v>
      </c>
      <c r="B161" s="23" t="s">
        <v>350</v>
      </c>
      <c r="C161" s="137">
        <f>+C87-C155</f>
        <v>0</v>
      </c>
      <c r="D161" s="137">
        <f>+D87-D155</f>
        <v>0</v>
      </c>
      <c r="E161" s="137">
        <f>+E87-E155</f>
        <v>0</v>
      </c>
      <c r="F161" s="137">
        <f>+F87-F155</f>
        <v>0</v>
      </c>
      <c r="G161" s="77">
        <f>+G87-G155</f>
        <v>0</v>
      </c>
    </row>
  </sheetData>
  <sheetProtection sheet="1" objects="1" scenarios="1"/>
  <mergeCells count="12">
    <mergeCell ref="A91:B91"/>
    <mergeCell ref="A92:A93"/>
    <mergeCell ref="B92:B93"/>
    <mergeCell ref="C92:G92"/>
    <mergeCell ref="A158:G158"/>
    <mergeCell ref="A159:B159"/>
    <mergeCell ref="A1:G1"/>
    <mergeCell ref="A2:B2"/>
    <mergeCell ref="A3:A4"/>
    <mergeCell ref="B3:B4"/>
    <mergeCell ref="C3:G3"/>
    <mergeCell ref="A90:G90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8" fitToHeight="2" orientation="portrait" r:id="rId1"/>
  <headerFooter alignWithMargins="0">
    <oddHeader xml:space="preserve">&amp;C&amp;"Times New Roman CE,Félkövér"&amp;12
..............................Önkormányzat
2018. ÉVI KÖLTSÉGVETÉS ÁLLAMIGAZGATÁSI FELADATOK MÓDOSÍTOTT MÉRLEGE&amp;10
&amp;R&amp;"Times New Roman CE,Félkövér dőlt"&amp;11 1.1. melléklet </oddHeader>
  </headerFooter>
  <rowBreaks count="3" manualBreakCount="3">
    <brk id="67" max="6" man="1"/>
    <brk id="89" max="4" man="1"/>
    <brk id="15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13" zoomScale="130" zoomScaleNormal="130" zoomScaleSheetLayoutView="100" workbookViewId="0">
      <selection activeCell="H11" sqref="H11"/>
    </sheetView>
  </sheetViews>
  <sheetFormatPr defaultColWidth="9.33203125" defaultRowHeight="13.2" x14ac:dyDescent="0.25"/>
  <cols>
    <col min="1" max="1" width="6.77734375" style="34" customWidth="1"/>
    <col min="2" max="2" width="48" style="58" customWidth="1"/>
    <col min="3" max="5" width="15.44140625" style="34" customWidth="1"/>
    <col min="6" max="6" width="55.109375" style="34" customWidth="1"/>
    <col min="7" max="9" width="15.44140625" style="34" customWidth="1"/>
    <col min="10" max="10" width="4.77734375" style="34" customWidth="1"/>
    <col min="11" max="16384" width="9.33203125" style="34"/>
  </cols>
  <sheetData>
    <row r="1" spans="1:10" ht="39.75" customHeight="1" x14ac:dyDescent="0.25">
      <c r="B1" s="90" t="s">
        <v>89</v>
      </c>
      <c r="C1" s="91"/>
      <c r="D1" s="91"/>
      <c r="E1" s="91"/>
      <c r="F1" s="91"/>
      <c r="G1" s="91"/>
      <c r="H1" s="91"/>
      <c r="I1" s="91"/>
      <c r="J1" s="362" t="s">
        <v>385</v>
      </c>
    </row>
    <row r="2" spans="1:10" ht="14.4" thickBot="1" x14ac:dyDescent="0.3">
      <c r="G2" s="92"/>
      <c r="H2" s="92"/>
      <c r="I2" s="92" t="e">
        <f>#REF!</f>
        <v>#REF!</v>
      </c>
      <c r="J2" s="362"/>
    </row>
    <row r="3" spans="1:10" ht="18" customHeight="1" thickBot="1" x14ac:dyDescent="0.3">
      <c r="A3" s="360" t="s">
        <v>48</v>
      </c>
      <c r="B3" s="93" t="s">
        <v>37</v>
      </c>
      <c r="C3" s="94"/>
      <c r="D3" s="216"/>
      <c r="E3" s="216"/>
      <c r="F3" s="93" t="s">
        <v>38</v>
      </c>
      <c r="G3" s="95"/>
      <c r="H3" s="219"/>
      <c r="I3" s="220"/>
      <c r="J3" s="362"/>
    </row>
    <row r="4" spans="1:10" s="96" customFormat="1" ht="42.75" customHeight="1" thickBot="1" x14ac:dyDescent="0.3">
      <c r="A4" s="361"/>
      <c r="B4" s="59" t="s">
        <v>41</v>
      </c>
      <c r="C4" s="333" t="str">
        <f>+CONCATENATE('1.1.sz.mell.'!C3," eredeti előirányzat")</f>
        <v>2018. évi eredeti előirányzat</v>
      </c>
      <c r="D4" s="334" t="s">
        <v>505</v>
      </c>
      <c r="E4" s="334" t="str">
        <f>+CONCATENATE(LEFT('1.1.sz.mell.'!C3,4),". 08.31 Módisítás után" )</f>
        <v>2018. 08.31 Módisítás után</v>
      </c>
      <c r="F4" s="335" t="s">
        <v>41</v>
      </c>
      <c r="G4" s="333" t="str">
        <f>+C4</f>
        <v>2018. évi eredeti előirányzat</v>
      </c>
      <c r="H4" s="336" t="str">
        <f>+D4</f>
        <v>Halmozott módosítás 2018. 08.31-ig</v>
      </c>
      <c r="I4" s="337" t="str">
        <f>+E4</f>
        <v>2018. 08.31 Módisítás után</v>
      </c>
      <c r="J4" s="362"/>
    </row>
    <row r="5" spans="1:10" s="100" customFormat="1" ht="12" customHeight="1" thickBot="1" x14ac:dyDescent="0.3">
      <c r="A5" s="97" t="s">
        <v>357</v>
      </c>
      <c r="B5" s="98" t="s">
        <v>358</v>
      </c>
      <c r="C5" s="99" t="s">
        <v>359</v>
      </c>
      <c r="D5" s="217" t="s">
        <v>361</v>
      </c>
      <c r="E5" s="217" t="s">
        <v>443</v>
      </c>
      <c r="F5" s="98" t="s">
        <v>386</v>
      </c>
      <c r="G5" s="99" t="s">
        <v>363</v>
      </c>
      <c r="H5" s="99" t="s">
        <v>364</v>
      </c>
      <c r="I5" s="259" t="s">
        <v>444</v>
      </c>
      <c r="J5" s="362"/>
    </row>
    <row r="6" spans="1:10" ht="12.9" customHeight="1" x14ac:dyDescent="0.25">
      <c r="A6" s="101" t="s">
        <v>5</v>
      </c>
      <c r="B6" s="102" t="s">
        <v>265</v>
      </c>
      <c r="C6" s="84">
        <v>51864433</v>
      </c>
      <c r="D6" s="84">
        <v>-349067</v>
      </c>
      <c r="E6" s="247">
        <f>C6+D6</f>
        <v>51515366</v>
      </c>
      <c r="F6" s="102" t="s">
        <v>42</v>
      </c>
      <c r="G6" s="84">
        <v>189237119</v>
      </c>
      <c r="H6" s="84">
        <v>6496531</v>
      </c>
      <c r="I6" s="251">
        <f>G6+H6</f>
        <v>195733650</v>
      </c>
      <c r="J6" s="362"/>
    </row>
    <row r="7" spans="1:10" ht="12.9" customHeight="1" x14ac:dyDescent="0.25">
      <c r="A7" s="103" t="s">
        <v>6</v>
      </c>
      <c r="B7" s="104" t="s">
        <v>266</v>
      </c>
      <c r="C7" s="85">
        <v>31996917</v>
      </c>
      <c r="D7" s="85">
        <v>174554244</v>
      </c>
      <c r="E7" s="247">
        <f t="shared" ref="E7:E16" si="0">C7+D7</f>
        <v>206551161</v>
      </c>
      <c r="F7" s="104" t="s">
        <v>105</v>
      </c>
      <c r="G7" s="85">
        <v>32226977</v>
      </c>
      <c r="H7" s="85">
        <v>2600570</v>
      </c>
      <c r="I7" s="251">
        <f t="shared" ref="I7:I17" si="1">G7+H7</f>
        <v>34827547</v>
      </c>
      <c r="J7" s="362"/>
    </row>
    <row r="8" spans="1:10" ht="12.9" customHeight="1" x14ac:dyDescent="0.25">
      <c r="A8" s="103" t="s">
        <v>7</v>
      </c>
      <c r="B8" s="104" t="s">
        <v>287</v>
      </c>
      <c r="C8" s="85"/>
      <c r="D8" s="85"/>
      <c r="E8" s="247">
        <f t="shared" si="0"/>
        <v>0</v>
      </c>
      <c r="F8" s="104" t="s">
        <v>130</v>
      </c>
      <c r="G8" s="85">
        <v>108963640</v>
      </c>
      <c r="H8" s="85">
        <v>10875389</v>
      </c>
      <c r="I8" s="251">
        <f t="shared" si="1"/>
        <v>119839029</v>
      </c>
      <c r="J8" s="362"/>
    </row>
    <row r="9" spans="1:10" ht="12.9" customHeight="1" x14ac:dyDescent="0.25">
      <c r="A9" s="103" t="s">
        <v>8</v>
      </c>
      <c r="B9" s="104" t="s">
        <v>96</v>
      </c>
      <c r="C9" s="85">
        <v>29275342</v>
      </c>
      <c r="D9" s="85"/>
      <c r="E9" s="247">
        <f t="shared" si="0"/>
        <v>29275342</v>
      </c>
      <c r="F9" s="104" t="s">
        <v>106</v>
      </c>
      <c r="G9" s="85">
        <v>7582000</v>
      </c>
      <c r="H9" s="85">
        <v>-1330000</v>
      </c>
      <c r="I9" s="251">
        <f t="shared" si="1"/>
        <v>6252000</v>
      </c>
      <c r="J9" s="362"/>
    </row>
    <row r="10" spans="1:10" ht="12.9" customHeight="1" x14ac:dyDescent="0.25">
      <c r="A10" s="103" t="s">
        <v>9</v>
      </c>
      <c r="B10" s="105" t="s">
        <v>293</v>
      </c>
      <c r="C10" s="85">
        <v>86380936</v>
      </c>
      <c r="D10" s="85">
        <v>3773144</v>
      </c>
      <c r="E10" s="247">
        <f t="shared" si="0"/>
        <v>90154080</v>
      </c>
      <c r="F10" s="104" t="s">
        <v>107</v>
      </c>
      <c r="G10" s="85">
        <v>16400000</v>
      </c>
      <c r="H10" s="85">
        <v>-872875</v>
      </c>
      <c r="I10" s="251">
        <f t="shared" si="1"/>
        <v>15527125</v>
      </c>
      <c r="J10" s="362"/>
    </row>
    <row r="11" spans="1:10" ht="12.9" customHeight="1" x14ac:dyDescent="0.25">
      <c r="A11" s="103" t="s">
        <v>10</v>
      </c>
      <c r="B11" s="104" t="s">
        <v>267</v>
      </c>
      <c r="C11" s="86">
        <v>174554244</v>
      </c>
      <c r="D11" s="86">
        <v>-174554244</v>
      </c>
      <c r="E11" s="247">
        <f t="shared" si="0"/>
        <v>0</v>
      </c>
      <c r="F11" s="104" t="s">
        <v>35</v>
      </c>
      <c r="G11" s="85"/>
      <c r="H11" s="85"/>
      <c r="I11" s="251">
        <f t="shared" si="1"/>
        <v>0</v>
      </c>
      <c r="J11" s="362"/>
    </row>
    <row r="12" spans="1:10" ht="12.9" customHeight="1" x14ac:dyDescent="0.25">
      <c r="A12" s="103" t="s">
        <v>11</v>
      </c>
      <c r="B12" s="104" t="s">
        <v>351</v>
      </c>
      <c r="C12" s="85"/>
      <c r="D12" s="85"/>
      <c r="E12" s="247">
        <f t="shared" si="0"/>
        <v>0</v>
      </c>
      <c r="F12" s="30"/>
      <c r="G12" s="85"/>
      <c r="H12" s="85"/>
      <c r="I12" s="251">
        <f t="shared" si="1"/>
        <v>0</v>
      </c>
      <c r="J12" s="362"/>
    </row>
    <row r="13" spans="1:10" ht="12.9" customHeight="1" x14ac:dyDescent="0.25">
      <c r="A13" s="103" t="s">
        <v>12</v>
      </c>
      <c r="B13" s="30"/>
      <c r="C13" s="85"/>
      <c r="D13" s="85"/>
      <c r="E13" s="247">
        <f t="shared" si="0"/>
        <v>0</v>
      </c>
      <c r="F13" s="30"/>
      <c r="G13" s="85"/>
      <c r="H13" s="85"/>
      <c r="I13" s="251">
        <f t="shared" si="1"/>
        <v>0</v>
      </c>
      <c r="J13" s="362"/>
    </row>
    <row r="14" spans="1:10" ht="12.9" customHeight="1" x14ac:dyDescent="0.25">
      <c r="A14" s="103" t="s">
        <v>13</v>
      </c>
      <c r="B14" s="162"/>
      <c r="C14" s="86"/>
      <c r="D14" s="86"/>
      <c r="E14" s="247">
        <f t="shared" si="0"/>
        <v>0</v>
      </c>
      <c r="F14" s="30"/>
      <c r="G14" s="85"/>
      <c r="H14" s="85"/>
      <c r="I14" s="251">
        <f t="shared" si="1"/>
        <v>0</v>
      </c>
      <c r="J14" s="362"/>
    </row>
    <row r="15" spans="1:10" ht="12.9" customHeight="1" x14ac:dyDescent="0.25">
      <c r="A15" s="103" t="s">
        <v>14</v>
      </c>
      <c r="B15" s="30"/>
      <c r="C15" s="85"/>
      <c r="D15" s="85"/>
      <c r="E15" s="247">
        <f t="shared" si="0"/>
        <v>0</v>
      </c>
      <c r="F15" s="30"/>
      <c r="G15" s="85"/>
      <c r="H15" s="85"/>
      <c r="I15" s="251">
        <f t="shared" si="1"/>
        <v>0</v>
      </c>
      <c r="J15" s="362"/>
    </row>
    <row r="16" spans="1:10" ht="12.9" customHeight="1" x14ac:dyDescent="0.25">
      <c r="A16" s="103" t="s">
        <v>15</v>
      </c>
      <c r="B16" s="30"/>
      <c r="C16" s="85"/>
      <c r="D16" s="85"/>
      <c r="E16" s="247">
        <f t="shared" si="0"/>
        <v>0</v>
      </c>
      <c r="F16" s="30"/>
      <c r="G16" s="85"/>
      <c r="H16" s="85"/>
      <c r="I16" s="251">
        <f t="shared" si="1"/>
        <v>0</v>
      </c>
      <c r="J16" s="362"/>
    </row>
    <row r="17" spans="1:10" ht="12.9" customHeight="1" thickBot="1" x14ac:dyDescent="0.3">
      <c r="A17" s="103" t="s">
        <v>16</v>
      </c>
      <c r="B17" s="36"/>
      <c r="C17" s="87"/>
      <c r="D17" s="87"/>
      <c r="E17" s="248"/>
      <c r="F17" s="30"/>
      <c r="G17" s="87"/>
      <c r="H17" s="87"/>
      <c r="I17" s="251">
        <f t="shared" si="1"/>
        <v>0</v>
      </c>
      <c r="J17" s="362"/>
    </row>
    <row r="18" spans="1:10" ht="13.8" thickBot="1" x14ac:dyDescent="0.3">
      <c r="A18" s="106" t="s">
        <v>17</v>
      </c>
      <c r="B18" s="51" t="s">
        <v>352</v>
      </c>
      <c r="C18" s="88">
        <f>SUM(C6:C17)</f>
        <v>374071872</v>
      </c>
      <c r="D18" s="88">
        <f>SUM(D6:D17)</f>
        <v>3424077</v>
      </c>
      <c r="E18" s="88">
        <f>SUM(E6:E17)</f>
        <v>377495949</v>
      </c>
      <c r="F18" s="51" t="s">
        <v>273</v>
      </c>
      <c r="G18" s="88">
        <f>SUM(G6:G17)</f>
        <v>354409736</v>
      </c>
      <c r="H18" s="88">
        <f>SUM(H6:H17)</f>
        <v>17769615</v>
      </c>
      <c r="I18" s="122">
        <f>SUM(I6:I17)</f>
        <v>372179351</v>
      </c>
      <c r="J18" s="362"/>
    </row>
    <row r="19" spans="1:10" ht="12.9" customHeight="1" x14ac:dyDescent="0.25">
      <c r="A19" s="107" t="s">
        <v>18</v>
      </c>
      <c r="B19" s="108" t="s">
        <v>270</v>
      </c>
      <c r="C19" s="194">
        <f>+C20+C21+C22+C23</f>
        <v>0</v>
      </c>
      <c r="D19" s="194">
        <f>+D20+D21+D22+D23</f>
        <v>0</v>
      </c>
      <c r="E19" s="194">
        <f>+E20+E21+E22+E23</f>
        <v>0</v>
      </c>
      <c r="F19" s="109" t="s">
        <v>113</v>
      </c>
      <c r="G19" s="89"/>
      <c r="H19" s="89"/>
      <c r="I19" s="252">
        <f>G19+H19</f>
        <v>0</v>
      </c>
      <c r="J19" s="362"/>
    </row>
    <row r="20" spans="1:10" ht="12.9" customHeight="1" x14ac:dyDescent="0.25">
      <c r="A20" s="110" t="s">
        <v>19</v>
      </c>
      <c r="B20" s="109" t="s">
        <v>123</v>
      </c>
      <c r="C20" s="42"/>
      <c r="D20" s="42"/>
      <c r="E20" s="249">
        <f>C20+D20</f>
        <v>0</v>
      </c>
      <c r="F20" s="109" t="s">
        <v>272</v>
      </c>
      <c r="G20" s="42"/>
      <c r="H20" s="42">
        <v>18463353</v>
      </c>
      <c r="I20" s="253">
        <f t="shared" ref="I20:I28" si="2">G20+H20</f>
        <v>18463353</v>
      </c>
      <c r="J20" s="362"/>
    </row>
    <row r="21" spans="1:10" ht="12.9" customHeight="1" x14ac:dyDescent="0.25">
      <c r="A21" s="110" t="s">
        <v>20</v>
      </c>
      <c r="B21" s="109" t="s">
        <v>124</v>
      </c>
      <c r="C21" s="42"/>
      <c r="D21" s="42"/>
      <c r="E21" s="249">
        <f>C21+D21</f>
        <v>0</v>
      </c>
      <c r="F21" s="109" t="s">
        <v>87</v>
      </c>
      <c r="G21" s="42"/>
      <c r="H21" s="42">
        <v>1665368</v>
      </c>
      <c r="I21" s="253">
        <f t="shared" si="2"/>
        <v>1665368</v>
      </c>
      <c r="J21" s="362"/>
    </row>
    <row r="22" spans="1:10" ht="12.9" customHeight="1" x14ac:dyDescent="0.25">
      <c r="A22" s="110" t="s">
        <v>21</v>
      </c>
      <c r="B22" s="109" t="s">
        <v>128</v>
      </c>
      <c r="C22" s="42"/>
      <c r="D22" s="42"/>
      <c r="E22" s="249">
        <f>C22+D22</f>
        <v>0</v>
      </c>
      <c r="F22" s="109" t="s">
        <v>88</v>
      </c>
      <c r="G22" s="42"/>
      <c r="H22" s="42"/>
      <c r="I22" s="253">
        <f t="shared" si="2"/>
        <v>0</v>
      </c>
      <c r="J22" s="362"/>
    </row>
    <row r="23" spans="1:10" ht="12.9" customHeight="1" x14ac:dyDescent="0.25">
      <c r="A23" s="110" t="s">
        <v>22</v>
      </c>
      <c r="B23" s="109" t="s">
        <v>129</v>
      </c>
      <c r="C23" s="42"/>
      <c r="D23" s="42"/>
      <c r="E23" s="249">
        <f>C23+D23</f>
        <v>0</v>
      </c>
      <c r="F23" s="108" t="s">
        <v>131</v>
      </c>
      <c r="G23" s="42"/>
      <c r="H23" s="42"/>
      <c r="I23" s="253">
        <f t="shared" si="2"/>
        <v>0</v>
      </c>
      <c r="J23" s="362"/>
    </row>
    <row r="24" spans="1:10" ht="12.9" customHeight="1" x14ac:dyDescent="0.25">
      <c r="A24" s="110" t="s">
        <v>23</v>
      </c>
      <c r="B24" s="109" t="s">
        <v>271</v>
      </c>
      <c r="C24" s="111">
        <f>+C25+C26</f>
        <v>0</v>
      </c>
      <c r="D24" s="111">
        <f>+D25+D26</f>
        <v>18340381</v>
      </c>
      <c r="E24" s="111">
        <f>+E25+E26</f>
        <v>18340381</v>
      </c>
      <c r="F24" s="109" t="s">
        <v>114</v>
      </c>
      <c r="G24" s="42"/>
      <c r="H24" s="42"/>
      <c r="I24" s="253">
        <f t="shared" si="2"/>
        <v>0</v>
      </c>
      <c r="J24" s="362"/>
    </row>
    <row r="25" spans="1:10" ht="12.9" customHeight="1" x14ac:dyDescent="0.25">
      <c r="A25" s="107" t="s">
        <v>24</v>
      </c>
      <c r="B25" s="108" t="s">
        <v>268</v>
      </c>
      <c r="C25" s="89"/>
      <c r="D25" s="89">
        <v>18340381</v>
      </c>
      <c r="E25" s="250">
        <f>C25+D25</f>
        <v>18340381</v>
      </c>
      <c r="F25" s="102" t="s">
        <v>334</v>
      </c>
      <c r="G25" s="89"/>
      <c r="H25" s="89"/>
      <c r="I25" s="252">
        <f t="shared" si="2"/>
        <v>0</v>
      </c>
      <c r="J25" s="362"/>
    </row>
    <row r="26" spans="1:10" ht="12.9" customHeight="1" x14ac:dyDescent="0.25">
      <c r="A26" s="110" t="s">
        <v>25</v>
      </c>
      <c r="B26" s="109" t="s">
        <v>269</v>
      </c>
      <c r="C26" s="42"/>
      <c r="D26" s="42"/>
      <c r="E26" s="249">
        <f>C26+D26</f>
        <v>0</v>
      </c>
      <c r="F26" s="104" t="s">
        <v>340</v>
      </c>
      <c r="G26" s="42"/>
      <c r="H26" s="42"/>
      <c r="I26" s="253">
        <f t="shared" si="2"/>
        <v>0</v>
      </c>
      <c r="J26" s="362"/>
    </row>
    <row r="27" spans="1:10" ht="12.9" customHeight="1" x14ac:dyDescent="0.25">
      <c r="A27" s="103" t="s">
        <v>26</v>
      </c>
      <c r="B27" s="109" t="s">
        <v>438</v>
      </c>
      <c r="C27" s="42"/>
      <c r="D27" s="42"/>
      <c r="E27" s="249">
        <f>C27+D27</f>
        <v>0</v>
      </c>
      <c r="F27" s="104" t="s">
        <v>341</v>
      </c>
      <c r="G27" s="42"/>
      <c r="H27" s="42"/>
      <c r="I27" s="253">
        <f t="shared" si="2"/>
        <v>0</v>
      </c>
      <c r="J27" s="362"/>
    </row>
    <row r="28" spans="1:10" ht="12.9" customHeight="1" thickBot="1" x14ac:dyDescent="0.3">
      <c r="A28" s="133" t="s">
        <v>27</v>
      </c>
      <c r="B28" s="108" t="s">
        <v>226</v>
      </c>
      <c r="C28" s="89"/>
      <c r="D28" s="89"/>
      <c r="E28" s="250">
        <f>C28+D28</f>
        <v>0</v>
      </c>
      <c r="F28" s="164"/>
      <c r="G28" s="89"/>
      <c r="H28" s="89"/>
      <c r="I28" s="252">
        <f t="shared" si="2"/>
        <v>0</v>
      </c>
      <c r="J28" s="362"/>
    </row>
    <row r="29" spans="1:10" ht="24" customHeight="1" thickBot="1" x14ac:dyDescent="0.3">
      <c r="A29" s="106" t="s">
        <v>28</v>
      </c>
      <c r="B29" s="51" t="s">
        <v>353</v>
      </c>
      <c r="C29" s="88">
        <f>+C19+C24+C27+C28</f>
        <v>0</v>
      </c>
      <c r="D29" s="88">
        <f>+D19+D24+D27+D28</f>
        <v>18340381</v>
      </c>
      <c r="E29" s="218">
        <f>+E19+E24+E27+E28</f>
        <v>18340381</v>
      </c>
      <c r="F29" s="51" t="s">
        <v>355</v>
      </c>
      <c r="G29" s="88">
        <f>SUM(G19:G28)</f>
        <v>0</v>
      </c>
      <c r="H29" s="88">
        <f>SUM(H19:H28)</f>
        <v>20128721</v>
      </c>
      <c r="I29" s="122">
        <f>SUM(I19:I28)</f>
        <v>20128721</v>
      </c>
      <c r="J29" s="362"/>
    </row>
    <row r="30" spans="1:10" ht="13.8" thickBot="1" x14ac:dyDescent="0.3">
      <c r="A30" s="106" t="s">
        <v>29</v>
      </c>
      <c r="B30" s="112" t="s">
        <v>354</v>
      </c>
      <c r="C30" s="260">
        <f>+C18+C29</f>
        <v>374071872</v>
      </c>
      <c r="D30" s="260">
        <f>+D18+D29</f>
        <v>21764458</v>
      </c>
      <c r="E30" s="261">
        <f>+E18+E29</f>
        <v>395836330</v>
      </c>
      <c r="F30" s="112" t="s">
        <v>356</v>
      </c>
      <c r="G30" s="260">
        <f>+G18+G29</f>
        <v>354409736</v>
      </c>
      <c r="H30" s="260">
        <f>+H18+H29</f>
        <v>37898336</v>
      </c>
      <c r="I30" s="261">
        <f>+I18+I29</f>
        <v>392308072</v>
      </c>
      <c r="J30" s="362"/>
    </row>
    <row r="31" spans="1:10" ht="13.8" thickBot="1" x14ac:dyDescent="0.3">
      <c r="A31" s="106" t="s">
        <v>30</v>
      </c>
      <c r="B31" s="112" t="s">
        <v>91</v>
      </c>
      <c r="C31" s="260" t="str">
        <f>IF(C18-G18&lt;0,G18-C18,"-")</f>
        <v>-</v>
      </c>
      <c r="D31" s="260">
        <f>IF(D18-H18&lt;0,H18-D18,"-")</f>
        <v>14345538</v>
      </c>
      <c r="E31" s="261" t="str">
        <f>IF(E18-I18&lt;0,I18-E18,"-")</f>
        <v>-</v>
      </c>
      <c r="F31" s="112" t="s">
        <v>92</v>
      </c>
      <c r="G31" s="260">
        <f>IF(C18-G18&gt;0,C18-G18,"-")</f>
        <v>19662136</v>
      </c>
      <c r="H31" s="260" t="str">
        <f>IF(D18-H18&gt;0,D18-H18,"-")</f>
        <v>-</v>
      </c>
      <c r="I31" s="261">
        <f>IF(E18-I18&gt;0,E18-I18,"-")</f>
        <v>5316598</v>
      </c>
      <c r="J31" s="362"/>
    </row>
    <row r="32" spans="1:10" ht="13.8" thickBot="1" x14ac:dyDescent="0.3">
      <c r="A32" s="106" t="s">
        <v>31</v>
      </c>
      <c r="B32" s="112" t="s">
        <v>449</v>
      </c>
      <c r="C32" s="260" t="str">
        <f>IF(C30-G30&lt;0,G30-C30,"-")</f>
        <v>-</v>
      </c>
      <c r="D32" s="260">
        <f>IF(D30-H30&lt;0,H30-D30,"-")</f>
        <v>16133878</v>
      </c>
      <c r="E32" s="260" t="str">
        <f>IF(E30-I30&lt;0,I30-E30,"-")</f>
        <v>-</v>
      </c>
      <c r="F32" s="112" t="s">
        <v>450</v>
      </c>
      <c r="G32" s="260">
        <f>IF(C30-G30&gt;0,C30-G30,"-")</f>
        <v>19662136</v>
      </c>
      <c r="H32" s="260" t="str">
        <f>IF(D30-H30&gt;0,D30-H30,"-")</f>
        <v>-</v>
      </c>
      <c r="I32" s="262">
        <f>IF(E30-I30&gt;0,E30-I30,"-")</f>
        <v>3528258</v>
      </c>
      <c r="J32" s="362"/>
    </row>
    <row r="33" spans="2:6" ht="17.399999999999999" x14ac:dyDescent="0.25">
      <c r="B33" s="363"/>
      <c r="C33" s="363"/>
      <c r="D33" s="363"/>
      <c r="E33" s="363"/>
      <c r="F33" s="363"/>
    </row>
  </sheetData>
  <sheetProtection sheet="1"/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Normal="100" zoomScaleSheetLayoutView="115" workbookViewId="0">
      <selection activeCell="M26" sqref="M26"/>
    </sheetView>
  </sheetViews>
  <sheetFormatPr defaultColWidth="9.33203125" defaultRowHeight="13.2" x14ac:dyDescent="0.25"/>
  <cols>
    <col min="1" max="1" width="6.77734375" style="34" customWidth="1"/>
    <col min="2" max="2" width="49.77734375" style="58" customWidth="1"/>
    <col min="3" max="5" width="15.44140625" style="34" customWidth="1"/>
    <col min="6" max="6" width="49.77734375" style="34" customWidth="1"/>
    <col min="7" max="9" width="15.44140625" style="34" customWidth="1"/>
    <col min="10" max="10" width="4.77734375" style="34" customWidth="1"/>
    <col min="11" max="16384" width="9.33203125" style="34"/>
  </cols>
  <sheetData>
    <row r="1" spans="1:10" ht="31.2" x14ac:dyDescent="0.25">
      <c r="B1" s="90" t="s">
        <v>90</v>
      </c>
      <c r="C1" s="91"/>
      <c r="D1" s="91"/>
      <c r="E1" s="91"/>
      <c r="F1" s="91"/>
      <c r="G1" s="91"/>
      <c r="H1" s="91"/>
      <c r="I1" s="91"/>
      <c r="J1" s="362" t="s">
        <v>387</v>
      </c>
    </row>
    <row r="2" spans="1:10" ht="14.4" thickBot="1" x14ac:dyDescent="0.3">
      <c r="G2" s="92"/>
      <c r="H2" s="92"/>
      <c r="I2" s="92" t="e">
        <f>'2.1.sz.mell  '!I2</f>
        <v>#REF!</v>
      </c>
      <c r="J2" s="362"/>
    </row>
    <row r="3" spans="1:10" ht="13.5" customHeight="1" thickBot="1" x14ac:dyDescent="0.3">
      <c r="A3" s="360" t="s">
        <v>48</v>
      </c>
      <c r="B3" s="93" t="s">
        <v>37</v>
      </c>
      <c r="C3" s="94"/>
      <c r="D3" s="216"/>
      <c r="E3" s="216"/>
      <c r="F3" s="93" t="s">
        <v>38</v>
      </c>
      <c r="G3" s="95"/>
      <c r="H3" s="219"/>
      <c r="I3" s="220"/>
      <c r="J3" s="362"/>
    </row>
    <row r="4" spans="1:10" s="96" customFormat="1" ht="34.799999999999997" thickBot="1" x14ac:dyDescent="0.3">
      <c r="A4" s="361"/>
      <c r="B4" s="59" t="s">
        <v>41</v>
      </c>
      <c r="C4" s="333" t="str">
        <f>+CONCATENATE('1.1.sz.mell.'!C3," eredeti előirányzat")</f>
        <v>2018. évi eredeti előirányzat</v>
      </c>
      <c r="D4" s="334" t="s">
        <v>462</v>
      </c>
      <c r="E4" s="334" t="str">
        <f>+CONCATENATE(LEFT('1.1.sz.mell.'!C3,4),". …….. Módisítás után" )</f>
        <v>2018. …….. Módisítás után</v>
      </c>
      <c r="F4" s="335" t="s">
        <v>41</v>
      </c>
      <c r="G4" s="333" t="str">
        <f>+C4</f>
        <v>2018. évi eredeti előirányzat</v>
      </c>
      <c r="H4" s="336" t="str">
        <f>+D4</f>
        <v>Halmozott módosítás 2018. …….-ig</v>
      </c>
      <c r="I4" s="337" t="str">
        <f>+E4</f>
        <v>2018. …….. Módisítás után</v>
      </c>
      <c r="J4" s="362"/>
    </row>
    <row r="5" spans="1:10" s="96" customFormat="1" ht="13.8" thickBot="1" x14ac:dyDescent="0.3">
      <c r="A5" s="97" t="s">
        <v>357</v>
      </c>
      <c r="B5" s="98" t="s">
        <v>358</v>
      </c>
      <c r="C5" s="99" t="s">
        <v>359</v>
      </c>
      <c r="D5" s="217" t="s">
        <v>361</v>
      </c>
      <c r="E5" s="217" t="s">
        <v>443</v>
      </c>
      <c r="F5" s="98" t="s">
        <v>386</v>
      </c>
      <c r="G5" s="99" t="s">
        <v>363</v>
      </c>
      <c r="H5" s="99" t="s">
        <v>364</v>
      </c>
      <c r="I5" s="259" t="s">
        <v>444</v>
      </c>
      <c r="J5" s="362"/>
    </row>
    <row r="6" spans="1:10" ht="12.9" customHeight="1" x14ac:dyDescent="0.25">
      <c r="A6" s="101" t="s">
        <v>5</v>
      </c>
      <c r="B6" s="102" t="s">
        <v>274</v>
      </c>
      <c r="C6" s="84"/>
      <c r="D6" s="84"/>
      <c r="E6" s="247">
        <f>C6+D6</f>
        <v>0</v>
      </c>
      <c r="F6" s="102" t="s">
        <v>125</v>
      </c>
      <c r="G6" s="84"/>
      <c r="H6" s="223"/>
      <c r="I6" s="254">
        <f>G6+H6</f>
        <v>0</v>
      </c>
      <c r="J6" s="362"/>
    </row>
    <row r="7" spans="1:10" x14ac:dyDescent="0.25">
      <c r="A7" s="103" t="s">
        <v>6</v>
      </c>
      <c r="B7" s="104" t="s">
        <v>275</v>
      </c>
      <c r="C7" s="85"/>
      <c r="D7" s="85"/>
      <c r="E7" s="247">
        <f t="shared" ref="E7:E16" si="0">C7+D7</f>
        <v>0</v>
      </c>
      <c r="F7" s="104" t="s">
        <v>280</v>
      </c>
      <c r="G7" s="85"/>
      <c r="H7" s="85"/>
      <c r="I7" s="255">
        <f t="shared" ref="I7:I29" si="1">G7+H7</f>
        <v>0</v>
      </c>
      <c r="J7" s="362"/>
    </row>
    <row r="8" spans="1:10" ht="12.9" customHeight="1" x14ac:dyDescent="0.25">
      <c r="A8" s="103" t="s">
        <v>7</v>
      </c>
      <c r="B8" s="104" t="s">
        <v>2</v>
      </c>
      <c r="C8" s="85"/>
      <c r="D8" s="85"/>
      <c r="E8" s="247">
        <f t="shared" si="0"/>
        <v>0</v>
      </c>
      <c r="F8" s="104" t="s">
        <v>109</v>
      </c>
      <c r="G8" s="85"/>
      <c r="H8" s="85"/>
      <c r="I8" s="255">
        <f t="shared" si="1"/>
        <v>0</v>
      </c>
      <c r="J8" s="362"/>
    </row>
    <row r="9" spans="1:10" ht="12.9" customHeight="1" x14ac:dyDescent="0.25">
      <c r="A9" s="103" t="s">
        <v>8</v>
      </c>
      <c r="B9" s="104" t="s">
        <v>276</v>
      </c>
      <c r="C9" s="85"/>
      <c r="D9" s="85"/>
      <c r="E9" s="247">
        <f t="shared" si="0"/>
        <v>0</v>
      </c>
      <c r="F9" s="104" t="s">
        <v>281</v>
      </c>
      <c r="G9" s="85"/>
      <c r="H9" s="85"/>
      <c r="I9" s="255">
        <f t="shared" si="1"/>
        <v>0</v>
      </c>
      <c r="J9" s="362"/>
    </row>
    <row r="10" spans="1:10" ht="12.75" customHeight="1" x14ac:dyDescent="0.25">
      <c r="A10" s="103" t="s">
        <v>9</v>
      </c>
      <c r="B10" s="104" t="s">
        <v>277</v>
      </c>
      <c r="C10" s="85"/>
      <c r="D10" s="85"/>
      <c r="E10" s="247">
        <f t="shared" si="0"/>
        <v>0</v>
      </c>
      <c r="F10" s="104" t="s">
        <v>127</v>
      </c>
      <c r="G10" s="85"/>
      <c r="H10" s="85"/>
      <c r="I10" s="255">
        <f t="shared" si="1"/>
        <v>0</v>
      </c>
      <c r="J10" s="362"/>
    </row>
    <row r="11" spans="1:10" ht="12.9" customHeight="1" x14ac:dyDescent="0.25">
      <c r="A11" s="103" t="s">
        <v>10</v>
      </c>
      <c r="B11" s="104" t="s">
        <v>278</v>
      </c>
      <c r="C11" s="86"/>
      <c r="D11" s="86"/>
      <c r="E11" s="247">
        <f t="shared" si="0"/>
        <v>0</v>
      </c>
      <c r="F11" s="165"/>
      <c r="G11" s="85"/>
      <c r="H11" s="85"/>
      <c r="I11" s="255">
        <f t="shared" si="1"/>
        <v>0</v>
      </c>
      <c r="J11" s="362"/>
    </row>
    <row r="12" spans="1:10" ht="12.9" customHeight="1" x14ac:dyDescent="0.25">
      <c r="A12" s="103" t="s">
        <v>11</v>
      </c>
      <c r="B12" s="30"/>
      <c r="C12" s="85"/>
      <c r="D12" s="85"/>
      <c r="E12" s="247">
        <f t="shared" si="0"/>
        <v>0</v>
      </c>
      <c r="F12" s="165"/>
      <c r="G12" s="85"/>
      <c r="H12" s="85"/>
      <c r="I12" s="255">
        <f t="shared" si="1"/>
        <v>0</v>
      </c>
      <c r="J12" s="362"/>
    </row>
    <row r="13" spans="1:10" ht="12.9" customHeight="1" x14ac:dyDescent="0.25">
      <c r="A13" s="103" t="s">
        <v>12</v>
      </c>
      <c r="B13" s="30"/>
      <c r="C13" s="85"/>
      <c r="D13" s="85"/>
      <c r="E13" s="247">
        <f t="shared" si="0"/>
        <v>0</v>
      </c>
      <c r="F13" s="166"/>
      <c r="G13" s="85"/>
      <c r="H13" s="85"/>
      <c r="I13" s="255">
        <f t="shared" si="1"/>
        <v>0</v>
      </c>
      <c r="J13" s="362"/>
    </row>
    <row r="14" spans="1:10" ht="12.9" customHeight="1" x14ac:dyDescent="0.25">
      <c r="A14" s="103" t="s">
        <v>13</v>
      </c>
      <c r="B14" s="163"/>
      <c r="C14" s="86"/>
      <c r="D14" s="86"/>
      <c r="E14" s="247">
        <f t="shared" si="0"/>
        <v>0</v>
      </c>
      <c r="F14" s="165"/>
      <c r="G14" s="85"/>
      <c r="H14" s="85"/>
      <c r="I14" s="255">
        <f t="shared" si="1"/>
        <v>0</v>
      </c>
      <c r="J14" s="362"/>
    </row>
    <row r="15" spans="1:10" x14ac:dyDescent="0.25">
      <c r="A15" s="103" t="s">
        <v>14</v>
      </c>
      <c r="B15" s="30"/>
      <c r="C15" s="86"/>
      <c r="D15" s="86"/>
      <c r="E15" s="247">
        <f t="shared" si="0"/>
        <v>0</v>
      </c>
      <c r="F15" s="165"/>
      <c r="G15" s="85"/>
      <c r="H15" s="85"/>
      <c r="I15" s="255">
        <f t="shared" si="1"/>
        <v>0</v>
      </c>
      <c r="J15" s="362"/>
    </row>
    <row r="16" spans="1:10" ht="12.9" customHeight="1" thickBot="1" x14ac:dyDescent="0.3">
      <c r="A16" s="133" t="s">
        <v>15</v>
      </c>
      <c r="B16" s="164"/>
      <c r="C16" s="135"/>
      <c r="D16" s="135"/>
      <c r="E16" s="247">
        <f t="shared" si="0"/>
        <v>0</v>
      </c>
      <c r="F16" s="134" t="s">
        <v>35</v>
      </c>
      <c r="G16" s="221"/>
      <c r="H16" s="221"/>
      <c r="I16" s="256">
        <f t="shared" si="1"/>
        <v>0</v>
      </c>
      <c r="J16" s="362"/>
    </row>
    <row r="17" spans="1:10" ht="15.9" customHeight="1" thickBot="1" x14ac:dyDescent="0.3">
      <c r="A17" s="106" t="s">
        <v>16</v>
      </c>
      <c r="B17" s="51" t="s">
        <v>288</v>
      </c>
      <c r="C17" s="88">
        <f>+C6+C8+C9+C11+C12+C13+C14+C15+C16</f>
        <v>0</v>
      </c>
      <c r="D17" s="88">
        <f>+D6+D8+D9+D11+D12+D13+D14+D15+D16</f>
        <v>0</v>
      </c>
      <c r="E17" s="88">
        <f>+E6+E8+E9+E11+E12+E13+E14+E15+E16</f>
        <v>0</v>
      </c>
      <c r="F17" s="51" t="s">
        <v>289</v>
      </c>
      <c r="G17" s="88">
        <f>+G6+G8+G10+G11+G12+G13+G14+G15+G16</f>
        <v>0</v>
      </c>
      <c r="H17" s="88">
        <f>+H6+H8+H10+H11+H12+H13+H14+H15+H16</f>
        <v>0</v>
      </c>
      <c r="I17" s="122">
        <f>+I6+I8+I10+I11+I12+I13+I14+I15+I16</f>
        <v>0</v>
      </c>
      <c r="J17" s="362"/>
    </row>
    <row r="18" spans="1:10" ht="12.9" customHeight="1" x14ac:dyDescent="0.25">
      <c r="A18" s="101" t="s">
        <v>17</v>
      </c>
      <c r="B18" s="114" t="s">
        <v>143</v>
      </c>
      <c r="C18" s="121">
        <f>+C19+C20+C21+C22+C23</f>
        <v>0</v>
      </c>
      <c r="D18" s="121">
        <f>+D19+D20+D21+D22+D23</f>
        <v>0</v>
      </c>
      <c r="E18" s="121">
        <f>+E19+E20+E21+E22+E23</f>
        <v>0</v>
      </c>
      <c r="F18" s="109" t="s">
        <v>113</v>
      </c>
      <c r="G18" s="222"/>
      <c r="H18" s="222"/>
      <c r="I18" s="257">
        <f t="shared" si="1"/>
        <v>0</v>
      </c>
      <c r="J18" s="362"/>
    </row>
    <row r="19" spans="1:10" ht="12.9" customHeight="1" x14ac:dyDescent="0.25">
      <c r="A19" s="103" t="s">
        <v>18</v>
      </c>
      <c r="B19" s="115" t="s">
        <v>132</v>
      </c>
      <c r="C19" s="42"/>
      <c r="D19" s="42"/>
      <c r="E19" s="249">
        <f t="shared" ref="E19:E29" si="2">C19+D19</f>
        <v>0</v>
      </c>
      <c r="F19" s="109" t="s">
        <v>116</v>
      </c>
      <c r="G19" s="42"/>
      <c r="H19" s="42"/>
      <c r="I19" s="253">
        <f t="shared" si="1"/>
        <v>0</v>
      </c>
      <c r="J19" s="362"/>
    </row>
    <row r="20" spans="1:10" ht="12.9" customHeight="1" x14ac:dyDescent="0.25">
      <c r="A20" s="101" t="s">
        <v>19</v>
      </c>
      <c r="B20" s="115" t="s">
        <v>133</v>
      </c>
      <c r="C20" s="42"/>
      <c r="D20" s="42"/>
      <c r="E20" s="249">
        <f t="shared" si="2"/>
        <v>0</v>
      </c>
      <c r="F20" s="109" t="s">
        <v>87</v>
      </c>
      <c r="G20" s="42"/>
      <c r="H20" s="42"/>
      <c r="I20" s="253">
        <f t="shared" si="1"/>
        <v>0</v>
      </c>
      <c r="J20" s="362"/>
    </row>
    <row r="21" spans="1:10" ht="12.9" customHeight="1" x14ac:dyDescent="0.25">
      <c r="A21" s="103" t="s">
        <v>20</v>
      </c>
      <c r="B21" s="115" t="s">
        <v>134</v>
      </c>
      <c r="C21" s="42"/>
      <c r="D21" s="42"/>
      <c r="E21" s="249">
        <f t="shared" si="2"/>
        <v>0</v>
      </c>
      <c r="F21" s="109" t="s">
        <v>88</v>
      </c>
      <c r="G21" s="42"/>
      <c r="H21" s="42"/>
      <c r="I21" s="253">
        <f t="shared" si="1"/>
        <v>0</v>
      </c>
      <c r="J21" s="362"/>
    </row>
    <row r="22" spans="1:10" ht="12.9" customHeight="1" x14ac:dyDescent="0.25">
      <c r="A22" s="101" t="s">
        <v>21</v>
      </c>
      <c r="B22" s="115" t="s">
        <v>135</v>
      </c>
      <c r="C22" s="42"/>
      <c r="D22" s="42"/>
      <c r="E22" s="249">
        <f t="shared" si="2"/>
        <v>0</v>
      </c>
      <c r="F22" s="108" t="s">
        <v>131</v>
      </c>
      <c r="G22" s="42"/>
      <c r="H22" s="42"/>
      <c r="I22" s="253">
        <f t="shared" si="1"/>
        <v>0</v>
      </c>
      <c r="J22" s="362"/>
    </row>
    <row r="23" spans="1:10" ht="12.9" customHeight="1" x14ac:dyDescent="0.25">
      <c r="A23" s="103" t="s">
        <v>22</v>
      </c>
      <c r="B23" s="116" t="s">
        <v>136</v>
      </c>
      <c r="C23" s="42"/>
      <c r="D23" s="42"/>
      <c r="E23" s="249">
        <f t="shared" si="2"/>
        <v>0</v>
      </c>
      <c r="F23" s="109" t="s">
        <v>117</v>
      </c>
      <c r="G23" s="42"/>
      <c r="H23" s="42"/>
      <c r="I23" s="253">
        <f t="shared" si="1"/>
        <v>0</v>
      </c>
      <c r="J23" s="362"/>
    </row>
    <row r="24" spans="1:10" ht="12.9" customHeight="1" x14ac:dyDescent="0.25">
      <c r="A24" s="101" t="s">
        <v>23</v>
      </c>
      <c r="B24" s="117" t="s">
        <v>137</v>
      </c>
      <c r="C24" s="111">
        <f>+C25+C26+C27+C28+C29</f>
        <v>0</v>
      </c>
      <c r="D24" s="111">
        <f>+D25+D26+D27+D28+D29</f>
        <v>0</v>
      </c>
      <c r="E24" s="111">
        <f>+E25+E26+E27+E28+E29</f>
        <v>0</v>
      </c>
      <c r="F24" s="118" t="s">
        <v>115</v>
      </c>
      <c r="G24" s="42"/>
      <c r="H24" s="42"/>
      <c r="I24" s="253">
        <f t="shared" si="1"/>
        <v>0</v>
      </c>
      <c r="J24" s="362"/>
    </row>
    <row r="25" spans="1:10" ht="12.9" customHeight="1" x14ac:dyDescent="0.25">
      <c r="A25" s="103" t="s">
        <v>24</v>
      </c>
      <c r="B25" s="116" t="s">
        <v>138</v>
      </c>
      <c r="C25" s="42"/>
      <c r="D25" s="42"/>
      <c r="E25" s="249">
        <f t="shared" si="2"/>
        <v>0</v>
      </c>
      <c r="F25" s="118" t="s">
        <v>282</v>
      </c>
      <c r="G25" s="42"/>
      <c r="H25" s="42"/>
      <c r="I25" s="253">
        <f t="shared" si="1"/>
        <v>0</v>
      </c>
      <c r="J25" s="362"/>
    </row>
    <row r="26" spans="1:10" ht="12.9" customHeight="1" x14ac:dyDescent="0.25">
      <c r="A26" s="101" t="s">
        <v>25</v>
      </c>
      <c r="B26" s="116" t="s">
        <v>139</v>
      </c>
      <c r="C26" s="42"/>
      <c r="D26" s="42"/>
      <c r="E26" s="249">
        <f t="shared" si="2"/>
        <v>0</v>
      </c>
      <c r="F26" s="113"/>
      <c r="G26" s="42"/>
      <c r="H26" s="42"/>
      <c r="I26" s="253">
        <f t="shared" si="1"/>
        <v>0</v>
      </c>
      <c r="J26" s="362"/>
    </row>
    <row r="27" spans="1:10" ht="12.9" customHeight="1" x14ac:dyDescent="0.25">
      <c r="A27" s="103" t="s">
        <v>26</v>
      </c>
      <c r="B27" s="115" t="s">
        <v>140</v>
      </c>
      <c r="C27" s="42"/>
      <c r="D27" s="42"/>
      <c r="E27" s="249">
        <f t="shared" si="2"/>
        <v>0</v>
      </c>
      <c r="F27" s="49"/>
      <c r="G27" s="42"/>
      <c r="H27" s="42"/>
      <c r="I27" s="253">
        <f t="shared" si="1"/>
        <v>0</v>
      </c>
      <c r="J27" s="362"/>
    </row>
    <row r="28" spans="1:10" ht="12.9" customHeight="1" x14ac:dyDescent="0.25">
      <c r="A28" s="101" t="s">
        <v>27</v>
      </c>
      <c r="B28" s="119" t="s">
        <v>141</v>
      </c>
      <c r="C28" s="42"/>
      <c r="D28" s="42"/>
      <c r="E28" s="249">
        <f t="shared" si="2"/>
        <v>0</v>
      </c>
      <c r="F28" s="30"/>
      <c r="G28" s="42"/>
      <c r="H28" s="42"/>
      <c r="I28" s="253">
        <f t="shared" si="1"/>
        <v>0</v>
      </c>
      <c r="J28" s="362"/>
    </row>
    <row r="29" spans="1:10" ht="12.9" customHeight="1" thickBot="1" x14ac:dyDescent="0.3">
      <c r="A29" s="103" t="s">
        <v>28</v>
      </c>
      <c r="B29" s="120" t="s">
        <v>142</v>
      </c>
      <c r="C29" s="42"/>
      <c r="D29" s="42"/>
      <c r="E29" s="249">
        <f t="shared" si="2"/>
        <v>0</v>
      </c>
      <c r="F29" s="49"/>
      <c r="G29" s="42"/>
      <c r="H29" s="42"/>
      <c r="I29" s="253">
        <f t="shared" si="1"/>
        <v>0</v>
      </c>
      <c r="J29" s="362"/>
    </row>
    <row r="30" spans="1:10" ht="21.75" customHeight="1" thickBot="1" x14ac:dyDescent="0.3">
      <c r="A30" s="106" t="s">
        <v>29</v>
      </c>
      <c r="B30" s="51" t="s">
        <v>279</v>
      </c>
      <c r="C30" s="88">
        <f>+C18+C24</f>
        <v>0</v>
      </c>
      <c r="D30" s="88">
        <f>+D18+D24</f>
        <v>0</v>
      </c>
      <c r="E30" s="88">
        <f>+E18+E24</f>
        <v>0</v>
      </c>
      <c r="F30" s="51" t="s">
        <v>283</v>
      </c>
      <c r="G30" s="88">
        <f>SUM(G18:G29)</f>
        <v>0</v>
      </c>
      <c r="H30" s="88">
        <f>SUM(H18:H29)</f>
        <v>0</v>
      </c>
      <c r="I30" s="122">
        <f>SUM(I18:I29)</f>
        <v>0</v>
      </c>
      <c r="J30" s="362"/>
    </row>
    <row r="31" spans="1:10" ht="13.8" thickBot="1" x14ac:dyDescent="0.3">
      <c r="A31" s="106" t="s">
        <v>30</v>
      </c>
      <c r="B31" s="112" t="s">
        <v>284</v>
      </c>
      <c r="C31" s="260">
        <f>+C17+C30</f>
        <v>0</v>
      </c>
      <c r="D31" s="260">
        <f>+D17+D30</f>
        <v>0</v>
      </c>
      <c r="E31" s="261">
        <f>+E17+E30</f>
        <v>0</v>
      </c>
      <c r="F31" s="112" t="s">
        <v>285</v>
      </c>
      <c r="G31" s="260">
        <f>+G17+G30</f>
        <v>0</v>
      </c>
      <c r="H31" s="260">
        <f>+H17+H30</f>
        <v>0</v>
      </c>
      <c r="I31" s="261">
        <f>+I17+I30</f>
        <v>0</v>
      </c>
      <c r="J31" s="362"/>
    </row>
    <row r="32" spans="1:10" ht="13.8" thickBot="1" x14ac:dyDescent="0.3">
      <c r="A32" s="106" t="s">
        <v>31</v>
      </c>
      <c r="B32" s="112" t="s">
        <v>91</v>
      </c>
      <c r="C32" s="260" t="str">
        <f>IF(C17-G17&lt;0,G17-C17,"-")</f>
        <v>-</v>
      </c>
      <c r="D32" s="260" t="str">
        <f>IF(D17-H17&lt;0,H17-D17,"-")</f>
        <v>-</v>
      </c>
      <c r="E32" s="261" t="str">
        <f>IF(E17-I17&lt;0,I17-E17,"-")</f>
        <v>-</v>
      </c>
      <c r="F32" s="112" t="s">
        <v>92</v>
      </c>
      <c r="G32" s="260" t="str">
        <f>IF(C17-G17&gt;0,C17-G17,"-")</f>
        <v>-</v>
      </c>
      <c r="H32" s="260" t="str">
        <f>IF(D17-H17&gt;0,D17-H17,"-")</f>
        <v>-</v>
      </c>
      <c r="I32" s="261" t="str">
        <f>IF(E17-I17&gt;0,E17-I17,"-")</f>
        <v>-</v>
      </c>
      <c r="J32" s="362"/>
    </row>
    <row r="33" spans="1:10" ht="13.8" thickBot="1" x14ac:dyDescent="0.3">
      <c r="A33" s="106" t="s">
        <v>32</v>
      </c>
      <c r="B33" s="112" t="s">
        <v>449</v>
      </c>
      <c r="C33" s="260" t="str">
        <f>IF(C31-G31&lt;0,G31-C31,"-")</f>
        <v>-</v>
      </c>
      <c r="D33" s="260" t="str">
        <f>IF(D31-H31&lt;0,H31-D31,"-")</f>
        <v>-</v>
      </c>
      <c r="E33" s="260" t="str">
        <f>IF(E31-I31&lt;0,I31-E31,"-")</f>
        <v>-</v>
      </c>
      <c r="F33" s="112" t="s">
        <v>450</v>
      </c>
      <c r="G33" s="260" t="str">
        <f>IF(C31-G31&gt;0,C31-G31,"-")</f>
        <v>-</v>
      </c>
      <c r="H33" s="260" t="str">
        <f>IF(D31-H31&gt;0,D31-H31,"-")</f>
        <v>-</v>
      </c>
      <c r="I33" s="262" t="str">
        <f>IF(E31-I31&gt;0,E31-I31,"-")</f>
        <v>-</v>
      </c>
      <c r="J33" s="362"/>
    </row>
  </sheetData>
  <sheetProtection sheet="1" objects="1" scenarios="1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L18" sqref="L18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224" t="s">
        <v>442</v>
      </c>
      <c r="B1" s="64"/>
      <c r="C1" s="64"/>
      <c r="D1" s="64"/>
      <c r="E1" s="225" t="s">
        <v>86</v>
      </c>
    </row>
    <row r="2" spans="1:5" x14ac:dyDescent="0.25">
      <c r="A2" s="64"/>
      <c r="B2" s="64"/>
      <c r="C2" s="64"/>
      <c r="D2" s="64"/>
      <c r="E2" s="64"/>
    </row>
    <row r="3" spans="1:5" x14ac:dyDescent="0.25">
      <c r="A3" s="226"/>
      <c r="B3" s="227"/>
      <c r="C3" s="226"/>
      <c r="D3" s="228"/>
      <c r="E3" s="227"/>
    </row>
    <row r="4" spans="1:5" ht="15.6" x14ac:dyDescent="0.3">
      <c r="A4" s="66" t="str">
        <f>+ÖSSZEFÜGGÉSEK!A6</f>
        <v>2018. évi eredeti előirányzat BEVÉTELEK</v>
      </c>
      <c r="B4" s="229"/>
      <c r="C4" s="230"/>
      <c r="D4" s="228"/>
      <c r="E4" s="227"/>
    </row>
    <row r="5" spans="1:5" x14ac:dyDescent="0.25">
      <c r="A5" s="226"/>
      <c r="B5" s="227"/>
      <c r="C5" s="226"/>
      <c r="D5" s="228"/>
      <c r="E5" s="227"/>
    </row>
    <row r="6" spans="1:5" x14ac:dyDescent="0.25">
      <c r="A6" s="226" t="s">
        <v>408</v>
      </c>
      <c r="B6" s="227">
        <f>+'1.1.sz.mell.'!C63</f>
        <v>555531332</v>
      </c>
      <c r="C6" s="226" t="s">
        <v>388</v>
      </c>
      <c r="D6" s="228">
        <f>+'2.1.sz.mell  '!C18+'2.2.sz.mell  '!C17</f>
        <v>374071872</v>
      </c>
      <c r="E6" s="227">
        <f>+B6-D6</f>
        <v>181459460</v>
      </c>
    </row>
    <row r="7" spans="1:5" x14ac:dyDescent="0.25">
      <c r="A7" s="226" t="s">
        <v>424</v>
      </c>
      <c r="B7" s="227">
        <f>+'1.1.sz.mell.'!C87</f>
        <v>0</v>
      </c>
      <c r="C7" s="226" t="s">
        <v>394</v>
      </c>
      <c r="D7" s="228">
        <f>+'2.1.sz.mell  '!C29+'2.2.sz.mell  '!C30</f>
        <v>0</v>
      </c>
      <c r="E7" s="227">
        <f>+B7-D7</f>
        <v>0</v>
      </c>
    </row>
    <row r="8" spans="1:5" x14ac:dyDescent="0.25">
      <c r="A8" s="226" t="s">
        <v>425</v>
      </c>
      <c r="B8" s="227">
        <f>+'1.1.sz.mell.'!C88</f>
        <v>555531332</v>
      </c>
      <c r="C8" s="226" t="s">
        <v>395</v>
      </c>
      <c r="D8" s="228">
        <f>+'2.1.sz.mell  '!C30+'2.2.sz.mell  '!C31</f>
        <v>374071872</v>
      </c>
      <c r="E8" s="227">
        <f>+B8-D8</f>
        <v>181459460</v>
      </c>
    </row>
    <row r="9" spans="1:5" x14ac:dyDescent="0.25">
      <c r="A9" s="226"/>
      <c r="B9" s="227"/>
      <c r="C9" s="226"/>
      <c r="D9" s="228"/>
      <c r="E9" s="227"/>
    </row>
    <row r="10" spans="1:5" ht="15.6" x14ac:dyDescent="0.3">
      <c r="A10" s="66" t="str">
        <f>+ÖSSZEFÜGGÉSEK!A13</f>
        <v>2018. évi előirányzat módosítások BEVÉTELEK</v>
      </c>
      <c r="B10" s="229"/>
      <c r="C10" s="230"/>
      <c r="D10" s="228"/>
      <c r="E10" s="227"/>
    </row>
    <row r="11" spans="1:5" x14ac:dyDescent="0.25">
      <c r="A11" s="226"/>
      <c r="B11" s="227"/>
      <c r="C11" s="226"/>
      <c r="D11" s="228"/>
      <c r="E11" s="227"/>
    </row>
    <row r="12" spans="1:5" x14ac:dyDescent="0.25">
      <c r="A12" s="226" t="s">
        <v>409</v>
      </c>
      <c r="B12" s="227">
        <f>+'1.1.sz.mell.'!F63</f>
        <v>26922391</v>
      </c>
      <c r="C12" s="226" t="s">
        <v>389</v>
      </c>
      <c r="D12" s="228">
        <f>+'2.1.sz.mell  '!D18+'2.2.sz.mell  '!D17</f>
        <v>3424077</v>
      </c>
      <c r="E12" s="227">
        <f>+B12-D12</f>
        <v>23498314</v>
      </c>
    </row>
    <row r="13" spans="1:5" x14ac:dyDescent="0.25">
      <c r="A13" s="226" t="s">
        <v>410</v>
      </c>
      <c r="B13" s="227">
        <f>+'1.1.sz.mell.'!F87</f>
        <v>40541881</v>
      </c>
      <c r="C13" s="226" t="s">
        <v>396</v>
      </c>
      <c r="D13" s="228">
        <f>+'2.1.sz.mell  '!D29+'2.2.sz.mell  '!D30</f>
        <v>18340381</v>
      </c>
      <c r="E13" s="227">
        <f>+B13-D13</f>
        <v>22201500</v>
      </c>
    </row>
    <row r="14" spans="1:5" x14ac:dyDescent="0.25">
      <c r="A14" s="226" t="s">
        <v>411</v>
      </c>
      <c r="B14" s="227">
        <f>+'1.1.sz.mell.'!F88</f>
        <v>67464272</v>
      </c>
      <c r="C14" s="226" t="s">
        <v>397</v>
      </c>
      <c r="D14" s="228">
        <f>+'2.1.sz.mell  '!D30+'2.2.sz.mell  '!D31</f>
        <v>21764458</v>
      </c>
      <c r="E14" s="227">
        <f>+B14-D14</f>
        <v>45699814</v>
      </c>
    </row>
    <row r="15" spans="1:5" x14ac:dyDescent="0.25">
      <c r="A15" s="226"/>
      <c r="B15" s="227"/>
      <c r="C15" s="226"/>
      <c r="D15" s="228"/>
      <c r="E15" s="227"/>
    </row>
    <row r="16" spans="1:5" ht="13.8" x14ac:dyDescent="0.25">
      <c r="A16" s="231" t="str">
        <f>+ÖSSZEFÜGGÉSEK!A19</f>
        <v>2018. módosítás utáni módosított előrirányzatok BEVÉTELEK</v>
      </c>
      <c r="B16" s="65"/>
      <c r="C16" s="230"/>
      <c r="D16" s="228"/>
      <c r="E16" s="227"/>
    </row>
    <row r="17" spans="1:5" x14ac:dyDescent="0.25">
      <c r="A17" s="226"/>
      <c r="B17" s="227"/>
      <c r="C17" s="226"/>
      <c r="D17" s="228"/>
      <c r="E17" s="227"/>
    </row>
    <row r="18" spans="1:5" x14ac:dyDescent="0.25">
      <c r="A18" s="226" t="s">
        <v>412</v>
      </c>
      <c r="B18" s="227">
        <f>+'1.1.sz.mell.'!G63</f>
        <v>582453723</v>
      </c>
      <c r="C18" s="226" t="s">
        <v>390</v>
      </c>
      <c r="D18" s="228">
        <f>+'2.1.sz.mell  '!E18+'2.2.sz.mell  '!E17</f>
        <v>377495949</v>
      </c>
      <c r="E18" s="227">
        <f>+B18-D18</f>
        <v>204957774</v>
      </c>
    </row>
    <row r="19" spans="1:5" x14ac:dyDescent="0.25">
      <c r="A19" s="226" t="s">
        <v>413</v>
      </c>
      <c r="B19" s="227">
        <f>+'1.1.sz.mell.'!G87</f>
        <v>40541881</v>
      </c>
      <c r="C19" s="226" t="s">
        <v>398</v>
      </c>
      <c r="D19" s="228">
        <f>+'2.1.sz.mell  '!E29+'2.2.sz.mell  '!E30</f>
        <v>18340381</v>
      </c>
      <c r="E19" s="227">
        <f>+B19-D19</f>
        <v>22201500</v>
      </c>
    </row>
    <row r="20" spans="1:5" x14ac:dyDescent="0.25">
      <c r="A20" s="226" t="s">
        <v>414</v>
      </c>
      <c r="B20" s="227">
        <f>+'1.1.sz.mell.'!G88</f>
        <v>622995604</v>
      </c>
      <c r="C20" s="226" t="s">
        <v>399</v>
      </c>
      <c r="D20" s="228">
        <f>+'2.1.sz.mell  '!E30+'2.2.sz.mell  '!E31</f>
        <v>395836330</v>
      </c>
      <c r="E20" s="227">
        <f>+B20-D20</f>
        <v>227159274</v>
      </c>
    </row>
    <row r="21" spans="1:5" x14ac:dyDescent="0.25">
      <c r="A21" s="226"/>
      <c r="B21" s="227"/>
      <c r="C21" s="226"/>
      <c r="D21" s="228"/>
      <c r="E21" s="227"/>
    </row>
    <row r="22" spans="1:5" ht="15.6" x14ac:dyDescent="0.3">
      <c r="A22" s="66" t="str">
        <f>+ÖSSZEFÜGGÉSEK!A25</f>
        <v>2018. évi eredeti előirányzat KIADÁSOK</v>
      </c>
      <c r="B22" s="229"/>
      <c r="C22" s="230"/>
      <c r="D22" s="228"/>
      <c r="E22" s="227"/>
    </row>
    <row r="23" spans="1:5" x14ac:dyDescent="0.25">
      <c r="A23" s="226"/>
      <c r="B23" s="227"/>
      <c r="C23" s="226"/>
      <c r="D23" s="228"/>
      <c r="E23" s="227"/>
    </row>
    <row r="24" spans="1:5" x14ac:dyDescent="0.25">
      <c r="A24" s="226" t="s">
        <v>426</v>
      </c>
      <c r="B24" s="227">
        <f>+'1.1.sz.mell.'!C130</f>
        <v>555531332</v>
      </c>
      <c r="C24" s="226" t="s">
        <v>391</v>
      </c>
      <c r="D24" s="228">
        <f>+'2.1.sz.mell  '!G18+'2.2.sz.mell  '!G17</f>
        <v>354409736</v>
      </c>
      <c r="E24" s="227">
        <f>+B24-D24</f>
        <v>201121596</v>
      </c>
    </row>
    <row r="25" spans="1:5" x14ac:dyDescent="0.25">
      <c r="A25" s="226" t="s">
        <v>416</v>
      </c>
      <c r="B25" s="227">
        <f>+'1.1.sz.mell.'!C155</f>
        <v>0</v>
      </c>
      <c r="C25" s="226" t="s">
        <v>400</v>
      </c>
      <c r="D25" s="228">
        <f>+'2.1.sz.mell  '!G29+'2.2.sz.mell  '!G30</f>
        <v>0</v>
      </c>
      <c r="E25" s="227">
        <f>+B25-D25</f>
        <v>0</v>
      </c>
    </row>
    <row r="26" spans="1:5" x14ac:dyDescent="0.25">
      <c r="A26" s="226" t="s">
        <v>417</v>
      </c>
      <c r="B26" s="227">
        <f>+'1.1.sz.mell.'!C156</f>
        <v>555531332</v>
      </c>
      <c r="C26" s="226" t="s">
        <v>401</v>
      </c>
      <c r="D26" s="228">
        <f>+'2.1.sz.mell  '!G30+'2.2.sz.mell  '!G31</f>
        <v>354409736</v>
      </c>
      <c r="E26" s="227">
        <f>+B26-D26</f>
        <v>201121596</v>
      </c>
    </row>
    <row r="27" spans="1:5" x14ac:dyDescent="0.25">
      <c r="A27" s="226"/>
      <c r="B27" s="227"/>
      <c r="C27" s="226"/>
      <c r="D27" s="228"/>
      <c r="E27" s="227"/>
    </row>
    <row r="28" spans="1:5" ht="15.6" x14ac:dyDescent="0.3">
      <c r="A28" s="66" t="str">
        <f>+ÖSSZEFÜGGÉSEK!A31</f>
        <v>2018. évi előirányzat módosítások KIADÁSOK</v>
      </c>
      <c r="B28" s="229"/>
      <c r="C28" s="230"/>
      <c r="D28" s="228"/>
      <c r="E28" s="227"/>
    </row>
    <row r="29" spans="1:5" x14ac:dyDescent="0.25">
      <c r="A29" s="226"/>
      <c r="B29" s="227"/>
      <c r="C29" s="226"/>
      <c r="D29" s="228"/>
      <c r="E29" s="227"/>
    </row>
    <row r="30" spans="1:5" x14ac:dyDescent="0.25">
      <c r="A30" s="226" t="s">
        <v>418</v>
      </c>
      <c r="B30" s="227">
        <f>+'1.1.sz.mell.'!F130</f>
        <v>23177715</v>
      </c>
      <c r="C30" s="226" t="s">
        <v>392</v>
      </c>
      <c r="D30" s="228">
        <f>+'2.1.sz.mell  '!H18+'2.2.sz.mell  '!H17</f>
        <v>17769615</v>
      </c>
      <c r="E30" s="227">
        <f>+B30-D30</f>
        <v>5408100</v>
      </c>
    </row>
    <row r="31" spans="1:5" x14ac:dyDescent="0.25">
      <c r="A31" s="226" t="s">
        <v>419</v>
      </c>
      <c r="B31" s="227">
        <f>+'1.1.sz.mell.'!F155</f>
        <v>44286557</v>
      </c>
      <c r="C31" s="226" t="s">
        <v>402</v>
      </c>
      <c r="D31" s="228">
        <f>+'2.1.sz.mell  '!H29+'2.2.sz.mell  '!H30</f>
        <v>20128721</v>
      </c>
      <c r="E31" s="227">
        <f>+B31-D31</f>
        <v>24157836</v>
      </c>
    </row>
    <row r="32" spans="1:5" x14ac:dyDescent="0.25">
      <c r="A32" s="226" t="s">
        <v>420</v>
      </c>
      <c r="B32" s="227">
        <f>+'1.1.sz.mell.'!F156</f>
        <v>67464272</v>
      </c>
      <c r="C32" s="226" t="s">
        <v>403</v>
      </c>
      <c r="D32" s="228">
        <f>+'2.1.sz.mell  '!H30+'2.2.sz.mell  '!H31</f>
        <v>37898336</v>
      </c>
      <c r="E32" s="227">
        <f>+B32-D32</f>
        <v>29565936</v>
      </c>
    </row>
    <row r="33" spans="1:5" x14ac:dyDescent="0.25">
      <c r="A33" s="226"/>
      <c r="B33" s="227"/>
      <c r="C33" s="226"/>
      <c r="D33" s="228"/>
      <c r="E33" s="227"/>
    </row>
    <row r="34" spans="1:5" ht="15.6" x14ac:dyDescent="0.3">
      <c r="A34" s="232" t="str">
        <f>+ÖSSZEFÜGGÉSEK!A37</f>
        <v>2018. módosítás utáni módosított előirányzatok KIADÁSOK</v>
      </c>
      <c r="B34" s="229"/>
      <c r="C34" s="230"/>
      <c r="D34" s="228"/>
      <c r="E34" s="227"/>
    </row>
    <row r="35" spans="1:5" x14ac:dyDescent="0.25">
      <c r="A35" s="226"/>
      <c r="B35" s="227"/>
      <c r="C35" s="226"/>
      <c r="D35" s="228"/>
      <c r="E35" s="227"/>
    </row>
    <row r="36" spans="1:5" x14ac:dyDescent="0.25">
      <c r="A36" s="226" t="s">
        <v>421</v>
      </c>
      <c r="B36" s="227">
        <f>+'1.1.sz.mell.'!G130</f>
        <v>578709047</v>
      </c>
      <c r="C36" s="226" t="s">
        <v>393</v>
      </c>
      <c r="D36" s="228">
        <f>+'2.1.sz.mell  '!I18+'2.2.sz.mell  '!I17</f>
        <v>372179351</v>
      </c>
      <c r="E36" s="227">
        <f>+B36-D36</f>
        <v>206529696</v>
      </c>
    </row>
    <row r="37" spans="1:5" x14ac:dyDescent="0.25">
      <c r="A37" s="226" t="s">
        <v>422</v>
      </c>
      <c r="B37" s="227">
        <f>+'1.1.sz.mell.'!G155</f>
        <v>44286557</v>
      </c>
      <c r="C37" s="226" t="s">
        <v>404</v>
      </c>
      <c r="D37" s="228">
        <f>+'2.1.sz.mell  '!I29+'2.2.sz.mell  '!I30</f>
        <v>20128721</v>
      </c>
      <c r="E37" s="227">
        <f>+B37-D37</f>
        <v>24157836</v>
      </c>
    </row>
    <row r="38" spans="1:5" x14ac:dyDescent="0.25">
      <c r="A38" s="226" t="s">
        <v>427</v>
      </c>
      <c r="B38" s="227">
        <f>+'1.1.sz.mell.'!G156</f>
        <v>622995604</v>
      </c>
      <c r="C38" s="226" t="s">
        <v>405</v>
      </c>
      <c r="D38" s="228">
        <f>+'2.1.sz.mell  '!I30+'2.2.sz.mell  '!I31</f>
        <v>392308072</v>
      </c>
      <c r="E38" s="227">
        <f>+B38-D38</f>
        <v>230687532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3"/>
  <sheetViews>
    <sheetView zoomScaleNormal="100" workbookViewId="0">
      <selection activeCell="P13" sqref="P13"/>
    </sheetView>
  </sheetViews>
  <sheetFormatPr defaultColWidth="9.33203125" defaultRowHeight="13.2" x14ac:dyDescent="0.25"/>
  <cols>
    <col min="1" max="1" width="38.77734375" style="28" customWidth="1"/>
    <col min="2" max="8" width="15.77734375" style="27" customWidth="1"/>
    <col min="9" max="9" width="15.77734375" style="34" customWidth="1"/>
    <col min="10" max="11" width="12.77734375" style="27" customWidth="1"/>
    <col min="12" max="12" width="13.77734375" style="27" customWidth="1"/>
    <col min="13" max="16384" width="9.33203125" style="27"/>
  </cols>
  <sheetData>
    <row r="1" spans="1:9" ht="25.5" customHeight="1" x14ac:dyDescent="0.25">
      <c r="A1" s="364" t="s">
        <v>0</v>
      </c>
      <c r="B1" s="364"/>
      <c r="C1" s="364"/>
      <c r="D1" s="364"/>
      <c r="E1" s="364"/>
      <c r="F1" s="364"/>
      <c r="G1" s="364"/>
      <c r="H1" s="364"/>
      <c r="I1" s="364"/>
    </row>
    <row r="2" spans="1:9" ht="22.5" customHeight="1" thickBot="1" x14ac:dyDescent="0.35">
      <c r="A2" s="58"/>
      <c r="B2" s="34"/>
      <c r="C2" s="34"/>
      <c r="D2" s="34"/>
      <c r="E2" s="34"/>
      <c r="F2" s="34"/>
      <c r="G2" s="34"/>
      <c r="H2" s="34"/>
      <c r="I2" s="31" t="e">
        <f>'2.2.sz.mell  '!I2</f>
        <v>#REF!</v>
      </c>
    </row>
    <row r="3" spans="1:9" s="29" customFormat="1" ht="44.25" customHeight="1" thickBot="1" x14ac:dyDescent="0.3">
      <c r="A3" s="59" t="s">
        <v>44</v>
      </c>
      <c r="B3" s="60" t="s">
        <v>45</v>
      </c>
      <c r="C3" s="60" t="s">
        <v>46</v>
      </c>
      <c r="D3" s="60" t="str">
        <f>+CONCATENATE("Felhasználás   ",LEFT(ÖSSZEFÜGGÉSEK!A6,4)-1,". XII. 31-ig")</f>
        <v>Felhasználás   2017. XII. 31-ig</v>
      </c>
      <c r="E3" s="60" t="str">
        <f>+CONCATENATE(LEFT(ÖSSZEFÜGGÉSEK!A6,4),". évi",CHAR(10),"eredeti előirányzat")</f>
        <v>2018. évi
eredeti előirányzat</v>
      </c>
      <c r="F3" s="336" t="s">
        <v>456</v>
      </c>
      <c r="G3" s="336" t="s">
        <v>455</v>
      </c>
      <c r="H3" s="336" t="s">
        <v>463</v>
      </c>
      <c r="I3" s="338" t="s">
        <v>460</v>
      </c>
    </row>
    <row r="4" spans="1:9" s="34" customFormat="1" ht="12" customHeight="1" thickBot="1" x14ac:dyDescent="0.3">
      <c r="A4" s="32" t="s">
        <v>357</v>
      </c>
      <c r="B4" s="33" t="s">
        <v>358</v>
      </c>
      <c r="C4" s="33" t="s">
        <v>359</v>
      </c>
      <c r="D4" s="33" t="s">
        <v>361</v>
      </c>
      <c r="E4" s="33" t="s">
        <v>360</v>
      </c>
      <c r="F4" s="33" t="s">
        <v>362</v>
      </c>
      <c r="G4" s="33" t="s">
        <v>363</v>
      </c>
      <c r="H4" s="339" t="s">
        <v>459</v>
      </c>
      <c r="I4" s="340" t="s">
        <v>458</v>
      </c>
    </row>
    <row r="5" spans="1:9" ht="15.9" customHeight="1" x14ac:dyDescent="0.25">
      <c r="A5" s="186"/>
      <c r="B5" s="21"/>
      <c r="C5" s="188"/>
      <c r="D5" s="21"/>
      <c r="E5" s="21"/>
      <c r="F5" s="21"/>
      <c r="G5" s="21"/>
      <c r="H5" s="21">
        <f>F5+G5</f>
        <v>0</v>
      </c>
      <c r="I5" s="35">
        <f>E5+H5</f>
        <v>0</v>
      </c>
    </row>
    <row r="6" spans="1:9" ht="15.9" customHeight="1" x14ac:dyDescent="0.25">
      <c r="A6" s="186"/>
      <c r="B6" s="21"/>
      <c r="C6" s="188"/>
      <c r="D6" s="21"/>
      <c r="E6" s="21"/>
      <c r="F6" s="21"/>
      <c r="G6" s="21"/>
      <c r="H6" s="21">
        <f>F6+G6</f>
        <v>0</v>
      </c>
      <c r="I6" s="35">
        <f>E6+H6</f>
        <v>0</v>
      </c>
    </row>
    <row r="7" spans="1:9" ht="15.9" customHeight="1" x14ac:dyDescent="0.25">
      <c r="A7" s="186"/>
      <c r="B7" s="21"/>
      <c r="C7" s="188"/>
      <c r="D7" s="21"/>
      <c r="E7" s="21"/>
      <c r="F7" s="21"/>
      <c r="G7" s="21"/>
      <c r="H7" s="21">
        <f t="shared" ref="H7:H22" si="0">F7+G7</f>
        <v>0</v>
      </c>
      <c r="I7" s="35">
        <f t="shared" ref="I7:I22" si="1">E7+H7</f>
        <v>0</v>
      </c>
    </row>
    <row r="8" spans="1:9" ht="15.9" customHeight="1" x14ac:dyDescent="0.25">
      <c r="A8" s="187"/>
      <c r="B8" s="21"/>
      <c r="C8" s="188"/>
      <c r="D8" s="21"/>
      <c r="E8" s="21"/>
      <c r="F8" s="21"/>
      <c r="G8" s="21"/>
      <c r="H8" s="21">
        <f t="shared" si="0"/>
        <v>0</v>
      </c>
      <c r="I8" s="35">
        <f t="shared" si="1"/>
        <v>0</v>
      </c>
    </row>
    <row r="9" spans="1:9" ht="15.9" customHeight="1" x14ac:dyDescent="0.25">
      <c r="A9" s="186"/>
      <c r="B9" s="21"/>
      <c r="C9" s="188"/>
      <c r="D9" s="21"/>
      <c r="E9" s="21"/>
      <c r="F9" s="21"/>
      <c r="G9" s="21"/>
      <c r="H9" s="21">
        <f t="shared" si="0"/>
        <v>0</v>
      </c>
      <c r="I9" s="35">
        <f t="shared" si="1"/>
        <v>0</v>
      </c>
    </row>
    <row r="10" spans="1:9" ht="15.9" customHeight="1" x14ac:dyDescent="0.25">
      <c r="A10" s="187"/>
      <c r="B10" s="21"/>
      <c r="C10" s="188"/>
      <c r="D10" s="21"/>
      <c r="E10" s="21"/>
      <c r="F10" s="21"/>
      <c r="G10" s="21"/>
      <c r="H10" s="21">
        <f t="shared" si="0"/>
        <v>0</v>
      </c>
      <c r="I10" s="35">
        <f t="shared" si="1"/>
        <v>0</v>
      </c>
    </row>
    <row r="11" spans="1:9" ht="15.9" customHeight="1" x14ac:dyDescent="0.25">
      <c r="A11" s="186"/>
      <c r="B11" s="21"/>
      <c r="C11" s="188"/>
      <c r="D11" s="21"/>
      <c r="E11" s="21"/>
      <c r="F11" s="21"/>
      <c r="G11" s="21"/>
      <c r="H11" s="21">
        <f t="shared" si="0"/>
        <v>0</v>
      </c>
      <c r="I11" s="35">
        <f t="shared" si="1"/>
        <v>0</v>
      </c>
    </row>
    <row r="12" spans="1:9" ht="15.9" customHeight="1" x14ac:dyDescent="0.25">
      <c r="A12" s="186"/>
      <c r="B12" s="21"/>
      <c r="C12" s="188"/>
      <c r="D12" s="21"/>
      <c r="E12" s="21"/>
      <c r="F12" s="21"/>
      <c r="G12" s="21"/>
      <c r="H12" s="21">
        <f t="shared" si="0"/>
        <v>0</v>
      </c>
      <c r="I12" s="35">
        <f t="shared" si="1"/>
        <v>0</v>
      </c>
    </row>
    <row r="13" spans="1:9" ht="15.9" customHeight="1" x14ac:dyDescent="0.25">
      <c r="A13" s="186"/>
      <c r="B13" s="21"/>
      <c r="C13" s="188"/>
      <c r="D13" s="21"/>
      <c r="E13" s="21"/>
      <c r="F13" s="21"/>
      <c r="G13" s="21"/>
      <c r="H13" s="21">
        <f t="shared" si="0"/>
        <v>0</v>
      </c>
      <c r="I13" s="35">
        <f t="shared" si="1"/>
        <v>0</v>
      </c>
    </row>
    <row r="14" spans="1:9" ht="15.9" customHeight="1" x14ac:dyDescent="0.25">
      <c r="A14" s="186"/>
      <c r="B14" s="21"/>
      <c r="C14" s="188"/>
      <c r="D14" s="21"/>
      <c r="E14" s="21"/>
      <c r="F14" s="21"/>
      <c r="G14" s="21"/>
      <c r="H14" s="21">
        <f t="shared" si="0"/>
        <v>0</v>
      </c>
      <c r="I14" s="35">
        <f t="shared" si="1"/>
        <v>0</v>
      </c>
    </row>
    <row r="15" spans="1:9" ht="15.9" customHeight="1" x14ac:dyDescent="0.25">
      <c r="A15" s="186"/>
      <c r="B15" s="21"/>
      <c r="C15" s="188"/>
      <c r="D15" s="21"/>
      <c r="E15" s="21"/>
      <c r="F15" s="21"/>
      <c r="G15" s="21"/>
      <c r="H15" s="21">
        <f t="shared" si="0"/>
        <v>0</v>
      </c>
      <c r="I15" s="35">
        <f t="shared" si="1"/>
        <v>0</v>
      </c>
    </row>
    <row r="16" spans="1:9" ht="15.9" customHeight="1" x14ac:dyDescent="0.25">
      <c r="A16" s="186"/>
      <c r="B16" s="21"/>
      <c r="C16" s="188"/>
      <c r="D16" s="21"/>
      <c r="E16" s="21"/>
      <c r="F16" s="21"/>
      <c r="G16" s="21"/>
      <c r="H16" s="21">
        <f t="shared" si="0"/>
        <v>0</v>
      </c>
      <c r="I16" s="35">
        <f t="shared" si="1"/>
        <v>0</v>
      </c>
    </row>
    <row r="17" spans="1:9" ht="15.9" customHeight="1" x14ac:dyDescent="0.25">
      <c r="A17" s="186"/>
      <c r="B17" s="21"/>
      <c r="C17" s="188"/>
      <c r="D17" s="21"/>
      <c r="E17" s="21"/>
      <c r="F17" s="21"/>
      <c r="G17" s="21"/>
      <c r="H17" s="21">
        <f t="shared" si="0"/>
        <v>0</v>
      </c>
      <c r="I17" s="35">
        <f t="shared" si="1"/>
        <v>0</v>
      </c>
    </row>
    <row r="18" spans="1:9" ht="15.9" customHeight="1" x14ac:dyDescent="0.25">
      <c r="A18" s="186"/>
      <c r="B18" s="21"/>
      <c r="C18" s="188"/>
      <c r="D18" s="21"/>
      <c r="E18" s="21"/>
      <c r="F18" s="21"/>
      <c r="G18" s="21"/>
      <c r="H18" s="21">
        <f t="shared" si="0"/>
        <v>0</v>
      </c>
      <c r="I18" s="35">
        <f t="shared" si="1"/>
        <v>0</v>
      </c>
    </row>
    <row r="19" spans="1:9" ht="15.9" customHeight="1" x14ac:dyDescent="0.25">
      <c r="A19" s="186"/>
      <c r="B19" s="21"/>
      <c r="C19" s="188"/>
      <c r="D19" s="21"/>
      <c r="E19" s="21"/>
      <c r="F19" s="21"/>
      <c r="G19" s="21"/>
      <c r="H19" s="21">
        <f t="shared" si="0"/>
        <v>0</v>
      </c>
      <c r="I19" s="35">
        <f t="shared" si="1"/>
        <v>0</v>
      </c>
    </row>
    <row r="20" spans="1:9" ht="15.9" customHeight="1" x14ac:dyDescent="0.25">
      <c r="A20" s="186"/>
      <c r="B20" s="21"/>
      <c r="C20" s="188"/>
      <c r="D20" s="21"/>
      <c r="E20" s="21"/>
      <c r="F20" s="21"/>
      <c r="G20" s="21"/>
      <c r="H20" s="21">
        <f t="shared" si="0"/>
        <v>0</v>
      </c>
      <c r="I20" s="35">
        <f t="shared" si="1"/>
        <v>0</v>
      </c>
    </row>
    <row r="21" spans="1:9" ht="15.9" customHeight="1" x14ac:dyDescent="0.25">
      <c r="A21" s="186"/>
      <c r="B21" s="21"/>
      <c r="C21" s="188"/>
      <c r="D21" s="21"/>
      <c r="E21" s="21"/>
      <c r="F21" s="21"/>
      <c r="G21" s="21"/>
      <c r="H21" s="21">
        <f t="shared" si="0"/>
        <v>0</v>
      </c>
      <c r="I21" s="35">
        <f t="shared" si="1"/>
        <v>0</v>
      </c>
    </row>
    <row r="22" spans="1:9" ht="15.9" customHeight="1" thickBot="1" x14ac:dyDescent="0.3">
      <c r="A22" s="36"/>
      <c r="B22" s="22"/>
      <c r="C22" s="189"/>
      <c r="D22" s="22"/>
      <c r="E22" s="22"/>
      <c r="F22" s="22"/>
      <c r="G22" s="22"/>
      <c r="H22" s="21">
        <f t="shared" si="0"/>
        <v>0</v>
      </c>
      <c r="I22" s="37">
        <f t="shared" si="1"/>
        <v>0</v>
      </c>
    </row>
    <row r="23" spans="1:9" s="40" customFormat="1" ht="18" customHeight="1" thickBot="1" x14ac:dyDescent="0.3">
      <c r="A23" s="61" t="s">
        <v>43</v>
      </c>
      <c r="B23" s="38">
        <f>SUM(B5:B22)</f>
        <v>0</v>
      </c>
      <c r="C23" s="48"/>
      <c r="D23" s="38">
        <f>SUM(D5:D22)</f>
        <v>0</v>
      </c>
      <c r="E23" s="38">
        <f>SUM(E5:E22)</f>
        <v>0</v>
      </c>
      <c r="F23" s="38"/>
      <c r="G23" s="38"/>
      <c r="H23" s="38">
        <f>SUM(H5:H22)</f>
        <v>0</v>
      </c>
      <c r="I23" s="39">
        <f>SUM(I5:I22)</f>
        <v>0</v>
      </c>
    </row>
  </sheetData>
  <sheetProtection sheet="1"/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36</vt:i4>
      </vt:variant>
      <vt:variant>
        <vt:lpstr>Névvel ellátott tartományok</vt:lpstr>
      </vt:variant>
      <vt:variant>
        <vt:i4>28</vt:i4>
      </vt:variant>
    </vt:vector>
  </HeadingPairs>
  <TitlesOfParts>
    <vt:vector size="64" baseType="lpstr">
      <vt:lpstr>ÖSSZEFÜGGÉSEK</vt:lpstr>
      <vt:lpstr>1.1.sz.mell.</vt:lpstr>
      <vt:lpstr>1.2.sz.mell. </vt:lpstr>
      <vt:lpstr>1.3.sz.mell. </vt:lpstr>
      <vt:lpstr>1.4.sz.mell. </vt:lpstr>
      <vt:lpstr>2.1.sz.mell  </vt:lpstr>
      <vt:lpstr>2.2.sz.mell  </vt:lpstr>
      <vt:lpstr>ELLENŐRZÉS-1.sz.2.a.sz.2.b.sz.</vt:lpstr>
      <vt:lpstr>3.sz.mell.</vt:lpstr>
      <vt:lpstr>4.sz.mell. </vt:lpstr>
      <vt:lpstr>5.1. sz. mell</vt:lpstr>
      <vt:lpstr>5.1.1. sz. mell </vt:lpstr>
      <vt:lpstr>5.1.2. sz. mell </vt:lpstr>
      <vt:lpstr>5.1.3. sz. mell </vt:lpstr>
      <vt:lpstr>5.2. sz. mell </vt:lpstr>
      <vt:lpstr>5.2.1. sz. mell  </vt:lpstr>
      <vt:lpstr>5.2.2. sz. mell  </vt:lpstr>
      <vt:lpstr>5.2.3. sz. mell  </vt:lpstr>
      <vt:lpstr>5.3. sz. mell  </vt:lpstr>
      <vt:lpstr>5.3.1. sz. mell   </vt:lpstr>
      <vt:lpstr>5.3.2. sz. mell   </vt:lpstr>
      <vt:lpstr>5.3.3. sz. mell   </vt:lpstr>
      <vt:lpstr>5.4. sz. mell  </vt:lpstr>
      <vt:lpstr>5.4.1. sz. mell   </vt:lpstr>
      <vt:lpstr>5.4.2. sz. mell    </vt:lpstr>
      <vt:lpstr>5.4.3. sz. mell    </vt:lpstr>
      <vt:lpstr>5.5. sz. mell   </vt:lpstr>
      <vt:lpstr>5.5.1. sz. mell    </vt:lpstr>
      <vt:lpstr>5.5.2. sz. mell   </vt:lpstr>
      <vt:lpstr>5.5.3. sz. mell   </vt:lpstr>
      <vt:lpstr>5...n. sz. mell   </vt:lpstr>
      <vt:lpstr>5...n.1. sz. mell  </vt:lpstr>
      <vt:lpstr>5...n.2. sz. mell    </vt:lpstr>
      <vt:lpstr>5...n.3. sz. mell   </vt:lpstr>
      <vt:lpstr>Munka1</vt:lpstr>
      <vt:lpstr>Munka2</vt:lpstr>
      <vt:lpstr>'5...n. sz. mell   '!Nyomtatási_cím</vt:lpstr>
      <vt:lpstr>'5...n.1. sz. mell  '!Nyomtatási_cím</vt:lpstr>
      <vt:lpstr>'5...n.2. sz. mell    '!Nyomtatási_cím</vt:lpstr>
      <vt:lpstr>'5...n.3. sz. mell   '!Nyomtatási_cím</vt:lpstr>
      <vt:lpstr>'5.1. sz. mell'!Nyomtatási_cím</vt:lpstr>
      <vt:lpstr>'5.1.1. sz. mell '!Nyomtatási_cím</vt:lpstr>
      <vt:lpstr>'5.1.2. sz. mell '!Nyomtatási_cím</vt:lpstr>
      <vt:lpstr>'5.1.3. sz. mell '!Nyomtatási_cím</vt:lpstr>
      <vt:lpstr>'5.2. sz. mell '!Nyomtatási_cím</vt:lpstr>
      <vt:lpstr>'5.2.1. sz. mell  '!Nyomtatási_cím</vt:lpstr>
      <vt:lpstr>'5.2.2. sz. mell  '!Nyomtatási_cím</vt:lpstr>
      <vt:lpstr>'5.2.3. sz. mell  '!Nyomtatási_cím</vt:lpstr>
      <vt:lpstr>'5.3. sz. mell  '!Nyomtatási_cím</vt:lpstr>
      <vt:lpstr>'5.3.1. sz. mell   '!Nyomtatási_cím</vt:lpstr>
      <vt:lpstr>'5.3.2. sz. mell   '!Nyomtatási_cím</vt:lpstr>
      <vt:lpstr>'5.3.3. sz. mell   '!Nyomtatási_cím</vt:lpstr>
      <vt:lpstr>'5.4. sz. mell  '!Nyomtatási_cím</vt:lpstr>
      <vt:lpstr>'5.4.1. sz. mell   '!Nyomtatási_cím</vt:lpstr>
      <vt:lpstr>'5.4.2. sz. mell    '!Nyomtatási_cím</vt:lpstr>
      <vt:lpstr>'5.4.3. sz. mell    '!Nyomtatási_cím</vt:lpstr>
      <vt:lpstr>'5.5. sz. mell   '!Nyomtatási_cím</vt:lpstr>
      <vt:lpstr>'5.5.1. sz. mell    '!Nyomtatási_cím</vt:lpstr>
      <vt:lpstr>'5.5.2. sz. mell   '!Nyomtatási_cím</vt:lpstr>
      <vt:lpstr>'5.5.3. sz. mell   '!Nyomtatási_cím</vt:lpstr>
      <vt:lpstr>'1.1.sz.mell.'!Nyomtatási_terület</vt:lpstr>
      <vt:lpstr>'1.2.sz.mell. '!Nyomtatási_terület</vt:lpstr>
      <vt:lpstr>'1.3.sz.mell. '!Nyomtatási_terület</vt:lpstr>
      <vt:lpstr>'1.4.sz.mell.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Tépe</cp:lastModifiedBy>
  <cp:lastPrinted>2018-09-26T06:22:32Z</cp:lastPrinted>
  <dcterms:created xsi:type="dcterms:W3CDTF">1999-10-30T10:30:45Z</dcterms:created>
  <dcterms:modified xsi:type="dcterms:W3CDTF">2021-05-04T07:42:13Z</dcterms:modified>
</cp:coreProperties>
</file>