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976" activeTab="12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3.sz.mell." sheetId="63" r:id="rId11"/>
    <sheet name="RM_4.sz.mell." sheetId="147" r:id="rId12"/>
    <sheet name="RM_5.1.sz.mell" sheetId="3" r:id="rId13"/>
    <sheet name="RM_5.1.1.sz.mell" sheetId="177" r:id="rId14"/>
    <sheet name="RM_5.1.2.sz.mell" sheetId="178" r:id="rId15"/>
    <sheet name="RM_5.1.3.sz.mell" sheetId="179" r:id="rId16"/>
    <sheet name="RM_5.2.sz.mell" sheetId="184" r:id="rId17"/>
    <sheet name="RM_5.2.1.sz.mell" sheetId="185" r:id="rId18"/>
    <sheet name="RM_5.2.2.sz.mell" sheetId="186" r:id="rId19"/>
    <sheet name="RM_5.2.3.sz.mell" sheetId="187" r:id="rId20"/>
    <sheet name="RM_5.3.sz.mell" sheetId="188" r:id="rId21"/>
    <sheet name="RM_5.3.1.sz.mell" sheetId="189" r:id="rId22"/>
    <sheet name="RM_5.3.2.sz.mell" sheetId="190" r:id="rId23"/>
    <sheet name="RM_5.3.3.sz.mell" sheetId="191" r:id="rId24"/>
    <sheet name="RM_5.4.sz.mell" sheetId="193" r:id="rId25"/>
    <sheet name="RM_5.4.1.sz.mell" sheetId="194" r:id="rId26"/>
    <sheet name="RM_5.4.2.sz.mell" sheetId="195" r:id="rId27"/>
    <sheet name="RM_5.4.3.sz.mell" sheetId="196" r:id="rId28"/>
    <sheet name="RM_5.5.sz.mell" sheetId="197" r:id="rId29"/>
    <sheet name="RM_5.5.1.sz.mell" sheetId="198" r:id="rId30"/>
    <sheet name="RM_5.5.2.sz.mell" sheetId="199" r:id="rId31"/>
    <sheet name="RM_5.5.3.sz.mell" sheetId="200" r:id="rId32"/>
    <sheet name="RM_5.6.sz.mell" sheetId="201" r:id="rId33"/>
    <sheet name="RM_5.6.1.sz.mell" sheetId="202" r:id="rId34"/>
    <sheet name="RM_5.6.2.sz.mell" sheetId="203" r:id="rId35"/>
    <sheet name="RM_5.6.3.sz.mell" sheetId="204" r:id="rId36"/>
    <sheet name="RM_5.7.sz.mell" sheetId="205" r:id="rId37"/>
    <sheet name="RM_5.7.1.sz.mell" sheetId="206" r:id="rId38"/>
    <sheet name="RM_5.7.2.sz.mell" sheetId="207" r:id="rId39"/>
    <sheet name="RM_5.7.3.sz.mell" sheetId="208" r:id="rId40"/>
    <sheet name="RM_5.8.sz.mell" sheetId="209" r:id="rId41"/>
    <sheet name="RM_5.8.1.sz.mell" sheetId="210" r:id="rId42"/>
    <sheet name="RM_5.8.2.sz.mell" sheetId="211" r:id="rId43"/>
    <sheet name="RM_5.8.3.sz.mell" sheetId="212" r:id="rId44"/>
    <sheet name="RM_5.9.sz.mell" sheetId="221" r:id="rId45"/>
    <sheet name="RM_5.9.1.sz.mell" sheetId="222" r:id="rId46"/>
    <sheet name="RM_5.9.2.sz.mell" sheetId="223" r:id="rId47"/>
    <sheet name="RM_5.9.3.sz.mell" sheetId="224" r:id="rId48"/>
    <sheet name="RM_5.10.sz.mell" sheetId="225" r:id="rId49"/>
    <sheet name="RM_5.10.1.sz.mell" sheetId="226" r:id="rId50"/>
    <sheet name="RM_5.10.2.sz.mell" sheetId="227" r:id="rId51"/>
    <sheet name="RM_5.10.3.sz.mell" sheetId="228" r:id="rId52"/>
    <sheet name="RM_5.11.sz.mell" sheetId="229" r:id="rId53"/>
    <sheet name="RM_5.11.1.sz.mell" sheetId="230" r:id="rId54"/>
    <sheet name="RM_5.11.2.sz.mell" sheetId="231" r:id="rId55"/>
    <sheet name="RM_5.11.3.sz.mell" sheetId="232" r:id="rId56"/>
    <sheet name="RM_5.12.sz.mell" sheetId="233" r:id="rId57"/>
    <sheet name="RM_5.12.1.sz.mell" sheetId="234" r:id="rId58"/>
    <sheet name="RM_5.12.2.sz.mell" sheetId="235" r:id="rId59"/>
    <sheet name="RM_5.12.3.sz.mell" sheetId="236" r:id="rId60"/>
    <sheet name="RM_6.sz.mell" sheetId="240" r:id="rId61"/>
    <sheet name="Munka1" sheetId="238" r:id="rId62"/>
  </sheets>
  <definedNames>
    <definedName name="_xlnm.Print_Titles" localSheetId="13">RM_5.1.1.sz.mell!$1:$6</definedName>
    <definedName name="_xlnm.Print_Titles" localSheetId="14">RM_5.1.2.sz.mell!$1:$6</definedName>
    <definedName name="_xlnm.Print_Titles" localSheetId="15">RM_5.1.3.sz.mell!$1:$6</definedName>
    <definedName name="_xlnm.Print_Titles" localSheetId="12">RM_5.1.sz.mell!$1:$6</definedName>
    <definedName name="_xlnm.Print_Titles" localSheetId="49">RM_5.10.1.sz.mell!$1:$7</definedName>
    <definedName name="_xlnm.Print_Titles" localSheetId="50">RM_5.10.2.sz.mell!$1:$7</definedName>
    <definedName name="_xlnm.Print_Titles" localSheetId="51">RM_5.10.3.sz.mell!$1:$7</definedName>
    <definedName name="_xlnm.Print_Titles" localSheetId="48">RM_5.10.sz.mell!$1:$7</definedName>
    <definedName name="_xlnm.Print_Titles" localSheetId="53">RM_5.11.1.sz.mell!$1:$7</definedName>
    <definedName name="_xlnm.Print_Titles" localSheetId="54">RM_5.11.2.sz.mell!$1:$7</definedName>
    <definedName name="_xlnm.Print_Titles" localSheetId="55">RM_5.11.3.sz.mell!$1:$7</definedName>
    <definedName name="_xlnm.Print_Titles" localSheetId="52">RM_5.11.sz.mell!$1:$7</definedName>
    <definedName name="_xlnm.Print_Titles" localSheetId="57">RM_5.12.1.sz.mell!$1:$7</definedName>
    <definedName name="_xlnm.Print_Titles" localSheetId="58">RM_5.12.2.sz.mell!$1:$7</definedName>
    <definedName name="_xlnm.Print_Titles" localSheetId="59">RM_5.12.3.sz.mell!$1:$7</definedName>
    <definedName name="_xlnm.Print_Titles" localSheetId="56">RM_5.12.sz.mell!$1:$7</definedName>
    <definedName name="_xlnm.Print_Titles" localSheetId="17">RM_5.2.1.sz.mell!$1:$7</definedName>
    <definedName name="_xlnm.Print_Titles" localSheetId="18">RM_5.2.2.sz.mell!$1:$7</definedName>
    <definedName name="_xlnm.Print_Titles" localSheetId="19">RM_5.2.3.sz.mell!$1:$7</definedName>
    <definedName name="_xlnm.Print_Titles" localSheetId="16">RM_5.2.sz.mell!$1:$7</definedName>
    <definedName name="_xlnm.Print_Titles" localSheetId="21">RM_5.3.1.sz.mell!$1:$7</definedName>
    <definedName name="_xlnm.Print_Titles" localSheetId="22">RM_5.3.2.sz.mell!$1:$7</definedName>
    <definedName name="_xlnm.Print_Titles" localSheetId="23">RM_5.3.3.sz.mell!$1:$7</definedName>
    <definedName name="_xlnm.Print_Titles" localSheetId="20">RM_5.3.sz.mell!$1:$7</definedName>
    <definedName name="_xlnm.Print_Titles" localSheetId="25">RM_5.4.1.sz.mell!$1:$7</definedName>
    <definedName name="_xlnm.Print_Titles" localSheetId="26">RM_5.4.2.sz.mell!$1:$7</definedName>
    <definedName name="_xlnm.Print_Titles" localSheetId="27">RM_5.4.3.sz.mell!$1:$7</definedName>
    <definedName name="_xlnm.Print_Titles" localSheetId="24">RM_5.4.sz.mell!$1:$7</definedName>
    <definedName name="_xlnm.Print_Titles" localSheetId="29">RM_5.5.1.sz.mell!$1:$7</definedName>
    <definedName name="_xlnm.Print_Titles" localSheetId="30">RM_5.5.2.sz.mell!$1:$7</definedName>
    <definedName name="_xlnm.Print_Titles" localSheetId="31">RM_5.5.3.sz.mell!$1:$7</definedName>
    <definedName name="_xlnm.Print_Titles" localSheetId="28">RM_5.5.sz.mell!$1:$7</definedName>
    <definedName name="_xlnm.Print_Titles" localSheetId="33">RM_5.6.1.sz.mell!$1:$7</definedName>
    <definedName name="_xlnm.Print_Titles" localSheetId="34">RM_5.6.2.sz.mell!$1:$7</definedName>
    <definedName name="_xlnm.Print_Titles" localSheetId="35">RM_5.6.3.sz.mell!$1:$7</definedName>
    <definedName name="_xlnm.Print_Titles" localSheetId="32">RM_5.6.sz.mell!$1:$7</definedName>
    <definedName name="_xlnm.Print_Titles" localSheetId="37">RM_5.7.1.sz.mell!$1:$7</definedName>
    <definedName name="_xlnm.Print_Titles" localSheetId="38">RM_5.7.2.sz.mell!$1:$7</definedName>
    <definedName name="_xlnm.Print_Titles" localSheetId="39">RM_5.7.3.sz.mell!$1:$7</definedName>
    <definedName name="_xlnm.Print_Titles" localSheetId="36">RM_5.7.sz.mell!$1:$7</definedName>
    <definedName name="_xlnm.Print_Titles" localSheetId="41">RM_5.8.1.sz.mell!$1:$7</definedName>
    <definedName name="_xlnm.Print_Titles" localSheetId="42">RM_5.8.2.sz.mell!$1:$7</definedName>
    <definedName name="_xlnm.Print_Titles" localSheetId="43">RM_5.8.3.sz.mell!$1:$7</definedName>
    <definedName name="_xlnm.Print_Titles" localSheetId="40">RM_5.8.sz.mell!$1:$7</definedName>
    <definedName name="_xlnm.Print_Titles" localSheetId="45">RM_5.9.1.sz.mell!$1:$7</definedName>
    <definedName name="_xlnm.Print_Titles" localSheetId="46">RM_5.9.2.sz.mell!$1:$7</definedName>
    <definedName name="_xlnm.Print_Titles" localSheetId="47">RM_5.9.3.sz.mell!$1:$7</definedName>
    <definedName name="_xlnm.Print_Titles" localSheetId="44">RM_5.9.sz.mell!$1:$7</definedName>
    <definedName name="_xlnm.Print_Area" localSheetId="3">RM_1.1.sz.mell.!$A$1:$K$166</definedName>
    <definedName name="_xlnm.Print_Area" localSheetId="4">RM_1.2.sz.mell!$A$1:$K$166</definedName>
    <definedName name="_xlnm.Print_Area" localSheetId="5">RM_1.3.sz.mell.!$A$1:$K$166</definedName>
    <definedName name="_xlnm.Print_Area" localSheetId="6">RM_1.4.sz.mell.!$A$1:$K$166</definedName>
  </definedNames>
  <calcPr calcId="145621" fullCalcOnLoad="1"/>
</workbook>
</file>

<file path=xl/calcChain.xml><?xml version="1.0" encoding="utf-8"?>
<calcChain xmlns="http://schemas.openxmlformats.org/spreadsheetml/2006/main">
  <c r="E4" i="61" l="1"/>
  <c r="E4" i="73"/>
  <c r="I4" i="73"/>
  <c r="C26" i="240"/>
  <c r="D26" i="240"/>
  <c r="D18" i="73"/>
  <c r="C18" i="73"/>
  <c r="C3" i="240"/>
  <c r="B1" i="240"/>
  <c r="B33" i="237"/>
  <c r="B2" i="187"/>
  <c r="B2" i="186"/>
  <c r="B2" i="184"/>
  <c r="B2" i="185"/>
  <c r="E1" i="240"/>
  <c r="K5" i="177"/>
  <c r="K5" i="178"/>
  <c r="K5" i="179"/>
  <c r="K5" i="184"/>
  <c r="K5" i="185"/>
  <c r="K5" i="186"/>
  <c r="K5" i="187"/>
  <c r="K5" i="188"/>
  <c r="K5" i="189"/>
  <c r="K5" i="190"/>
  <c r="K5" i="191"/>
  <c r="K5" i="193"/>
  <c r="K5" i="194"/>
  <c r="K5" i="195"/>
  <c r="K5" i="196"/>
  <c r="K5" i="197"/>
  <c r="K5" i="198"/>
  <c r="K5" i="199"/>
  <c r="K5" i="200"/>
  <c r="K5" i="201"/>
  <c r="K5" i="202"/>
  <c r="K5" i="203"/>
  <c r="K5" i="204"/>
  <c r="K5" i="205"/>
  <c r="K5" i="206"/>
  <c r="K5" i="207"/>
  <c r="K5" i="208"/>
  <c r="K5" i="209"/>
  <c r="K5" i="210"/>
  <c r="K5" i="211"/>
  <c r="K5" i="212"/>
  <c r="K5" i="221"/>
  <c r="K5" i="222"/>
  <c r="K5" i="223"/>
  <c r="K5" i="224"/>
  <c r="K5" i="225"/>
  <c r="K5" i="226"/>
  <c r="K5" i="227"/>
  <c r="K5" i="228"/>
  <c r="K5" i="229"/>
  <c r="K5" i="230"/>
  <c r="K5" i="231"/>
  <c r="K5" i="232"/>
  <c r="K5" i="233"/>
  <c r="K5" i="234"/>
  <c r="K5" i="235"/>
  <c r="K5" i="236"/>
  <c r="I5" i="147"/>
  <c r="H5" i="147"/>
  <c r="G5" i="147"/>
  <c r="F5" i="147"/>
  <c r="D4" i="61"/>
  <c r="H4" i="61"/>
  <c r="I9" i="175"/>
  <c r="I98" i="175"/>
  <c r="I9" i="176"/>
  <c r="I98" i="176"/>
  <c r="G9" i="175"/>
  <c r="G98" i="175"/>
  <c r="G9" i="176"/>
  <c r="G98" i="176"/>
  <c r="G9" i="174"/>
  <c r="G98" i="174"/>
  <c r="K9" i="174"/>
  <c r="K9" i="175"/>
  <c r="K98" i="175"/>
  <c r="K9" i="176"/>
  <c r="K98" i="176"/>
  <c r="I9" i="174"/>
  <c r="I98" i="174"/>
  <c r="H9" i="174"/>
  <c r="H9" i="175"/>
  <c r="H98" i="175"/>
  <c r="H9" i="176"/>
  <c r="H98" i="176"/>
  <c r="F9" i="174"/>
  <c r="E9" i="174"/>
  <c r="E9" i="175"/>
  <c r="E98" i="175"/>
  <c r="E9" i="176"/>
  <c r="E98" i="176"/>
  <c r="D9" i="174"/>
  <c r="D9" i="175"/>
  <c r="D98" i="175"/>
  <c r="D9" i="176"/>
  <c r="D98" i="176"/>
  <c r="K98" i="1"/>
  <c r="I98" i="1"/>
  <c r="H98" i="1"/>
  <c r="G98" i="1"/>
  <c r="F98" i="1"/>
  <c r="E98" i="1"/>
  <c r="D98" i="1"/>
  <c r="B2" i="179"/>
  <c r="B2" i="233"/>
  <c r="B2" i="234"/>
  <c r="B2" i="235"/>
  <c r="B2" i="236"/>
  <c r="B2" i="229"/>
  <c r="B2" i="230"/>
  <c r="B2" i="231"/>
  <c r="B2" i="232"/>
  <c r="B2" i="225"/>
  <c r="B2" i="226"/>
  <c r="B2" i="227"/>
  <c r="B2" i="228"/>
  <c r="B2" i="221"/>
  <c r="B2" i="209"/>
  <c r="B2" i="210"/>
  <c r="B2" i="211"/>
  <c r="B2" i="212"/>
  <c r="B2" i="205"/>
  <c r="B2" i="206"/>
  <c r="B2" i="207"/>
  <c r="B2" i="208"/>
  <c r="B2" i="201"/>
  <c r="B2" i="197"/>
  <c r="B22" i="237"/>
  <c r="B32" i="237"/>
  <c r="B31" i="237"/>
  <c r="B30" i="237"/>
  <c r="B29" i="237"/>
  <c r="B28" i="237"/>
  <c r="B27" i="237"/>
  <c r="B26" i="237"/>
  <c r="B25" i="237"/>
  <c r="B24" i="237"/>
  <c r="B23" i="237"/>
  <c r="K1" i="236"/>
  <c r="K1" i="235"/>
  <c r="K1" i="234"/>
  <c r="K1" i="233"/>
  <c r="K1" i="232"/>
  <c r="K1" i="231"/>
  <c r="K1" i="230"/>
  <c r="K1" i="229"/>
  <c r="K1" i="228"/>
  <c r="K1" i="227"/>
  <c r="K1" i="226"/>
  <c r="K1" i="225"/>
  <c r="K1" i="224"/>
  <c r="K1" i="223"/>
  <c r="K1" i="222"/>
  <c r="K1" i="221"/>
  <c r="K1" i="212"/>
  <c r="K1" i="211"/>
  <c r="K1" i="210"/>
  <c r="K1" i="209"/>
  <c r="K1" i="208"/>
  <c r="K1" i="207"/>
  <c r="K1" i="206"/>
  <c r="K1" i="205"/>
  <c r="K1" i="204"/>
  <c r="K1" i="203"/>
  <c r="K1" i="202"/>
  <c r="K1" i="201"/>
  <c r="K1" i="200"/>
  <c r="K1" i="199"/>
  <c r="K1" i="198"/>
  <c r="K1" i="197"/>
  <c r="K1" i="196"/>
  <c r="K1" i="195"/>
  <c r="K1" i="194"/>
  <c r="K1" i="193"/>
  <c r="K1" i="191"/>
  <c r="K1" i="190"/>
  <c r="K1" i="189"/>
  <c r="K1" i="188"/>
  <c r="K1" i="187"/>
  <c r="K1" i="186"/>
  <c r="K1" i="184"/>
  <c r="K1" i="185"/>
  <c r="B1" i="179"/>
  <c r="B1" i="178"/>
  <c r="B1" i="177"/>
  <c r="B1" i="3"/>
  <c r="C1" i="147"/>
  <c r="C1" i="63"/>
  <c r="J1" i="61"/>
  <c r="J1" i="73"/>
  <c r="B1" i="176"/>
  <c r="B1" i="175"/>
  <c r="B1" i="174"/>
  <c r="B1" i="1"/>
  <c r="J60" i="236"/>
  <c r="K60" i="236"/>
  <c r="J59" i="236"/>
  <c r="K59" i="236"/>
  <c r="J56" i="236"/>
  <c r="K56" i="236"/>
  <c r="J55" i="236"/>
  <c r="K55" i="236"/>
  <c r="J54" i="236"/>
  <c r="K54" i="236"/>
  <c r="J53" i="236"/>
  <c r="K53" i="236"/>
  <c r="J52" i="236"/>
  <c r="K52" i="236"/>
  <c r="I51" i="236"/>
  <c r="H51" i="236"/>
  <c r="G51" i="236"/>
  <c r="G57" i="236"/>
  <c r="F51" i="236"/>
  <c r="E51" i="236"/>
  <c r="D51" i="236"/>
  <c r="C51" i="236"/>
  <c r="J50" i="236"/>
  <c r="K50" i="236"/>
  <c r="J49" i="236"/>
  <c r="K49" i="236"/>
  <c r="J48" i="236"/>
  <c r="K48" i="236"/>
  <c r="J47" i="236"/>
  <c r="K47" i="236"/>
  <c r="J46" i="236"/>
  <c r="I45" i="236"/>
  <c r="I57" i="236"/>
  <c r="H45" i="236"/>
  <c r="H57" i="236"/>
  <c r="G45" i="236"/>
  <c r="F45" i="236"/>
  <c r="F57" i="236"/>
  <c r="E45" i="236"/>
  <c r="D45" i="236"/>
  <c r="D57" i="236"/>
  <c r="C45" i="236"/>
  <c r="J42" i="236"/>
  <c r="K42" i="236"/>
  <c r="J41" i="236"/>
  <c r="J40" i="236"/>
  <c r="K40" i="236"/>
  <c r="I39" i="236"/>
  <c r="H39" i="236"/>
  <c r="G39" i="236"/>
  <c r="F39" i="236"/>
  <c r="E39" i="236"/>
  <c r="D39" i="236"/>
  <c r="C39" i="236"/>
  <c r="J37" i="236"/>
  <c r="K37" i="236"/>
  <c r="J36" i="236"/>
  <c r="K36" i="236"/>
  <c r="J35" i="236"/>
  <c r="K35" i="236"/>
  <c r="J34" i="236"/>
  <c r="K34" i="236"/>
  <c r="J33" i="236"/>
  <c r="I32" i="236"/>
  <c r="H32" i="236"/>
  <c r="G32" i="236"/>
  <c r="F32" i="236"/>
  <c r="E32" i="236"/>
  <c r="D32" i="236"/>
  <c r="C32" i="236"/>
  <c r="J31" i="236"/>
  <c r="K31" i="236"/>
  <c r="J30" i="236"/>
  <c r="J29" i="236"/>
  <c r="I28" i="236"/>
  <c r="H28" i="236"/>
  <c r="G28" i="236"/>
  <c r="F28" i="236"/>
  <c r="E28" i="236"/>
  <c r="D28" i="236"/>
  <c r="C28" i="236"/>
  <c r="J26" i="236"/>
  <c r="K26" i="236"/>
  <c r="J25" i="236"/>
  <c r="K25" i="236"/>
  <c r="J24" i="236"/>
  <c r="K24" i="236"/>
  <c r="J23" i="236"/>
  <c r="I22" i="236"/>
  <c r="H22" i="236"/>
  <c r="G22" i="236"/>
  <c r="F22" i="236"/>
  <c r="E22" i="236"/>
  <c r="D22" i="236"/>
  <c r="C22" i="236"/>
  <c r="J21" i="236"/>
  <c r="K21" i="236"/>
  <c r="J20" i="236"/>
  <c r="K20" i="236"/>
  <c r="J19" i="236"/>
  <c r="K19" i="236"/>
  <c r="J18" i="236"/>
  <c r="K18" i="236"/>
  <c r="J17" i="236"/>
  <c r="K17" i="236"/>
  <c r="J16" i="236"/>
  <c r="K16" i="236"/>
  <c r="J15" i="236"/>
  <c r="K15" i="236"/>
  <c r="J14" i="236"/>
  <c r="K14" i="236"/>
  <c r="J13" i="236"/>
  <c r="K13" i="236"/>
  <c r="J12" i="236"/>
  <c r="K12" i="236"/>
  <c r="J11" i="236"/>
  <c r="K11" i="236"/>
  <c r="I10" i="236"/>
  <c r="H10" i="236"/>
  <c r="G10" i="236"/>
  <c r="G38" i="236"/>
  <c r="F10" i="236"/>
  <c r="F38" i="236"/>
  <c r="F43" i="236"/>
  <c r="E10" i="236"/>
  <c r="D10" i="236"/>
  <c r="C10" i="236"/>
  <c r="B3" i="236"/>
  <c r="J60" i="235"/>
  <c r="K60" i="235"/>
  <c r="J59" i="235"/>
  <c r="K59" i="235"/>
  <c r="J56" i="235"/>
  <c r="K56" i="235"/>
  <c r="J55" i="235"/>
  <c r="K55" i="235"/>
  <c r="J54" i="235"/>
  <c r="K54" i="235"/>
  <c r="J53" i="235"/>
  <c r="K53" i="235"/>
  <c r="J52" i="235"/>
  <c r="I51" i="235"/>
  <c r="H51" i="235"/>
  <c r="H57" i="235"/>
  <c r="G51" i="235"/>
  <c r="F51" i="235"/>
  <c r="E51" i="235"/>
  <c r="E57" i="235"/>
  <c r="D51" i="235"/>
  <c r="C51" i="235"/>
  <c r="J50" i="235"/>
  <c r="K50" i="235"/>
  <c r="J49" i="235"/>
  <c r="K49" i="235"/>
  <c r="J48" i="235"/>
  <c r="K48" i="235"/>
  <c r="J47" i="235"/>
  <c r="J46" i="235"/>
  <c r="K46" i="235"/>
  <c r="I45" i="235"/>
  <c r="I57" i="235"/>
  <c r="H45" i="235"/>
  <c r="G45" i="235"/>
  <c r="F45" i="235"/>
  <c r="F57" i="235"/>
  <c r="E45" i="235"/>
  <c r="D45" i="235"/>
  <c r="D57" i="235"/>
  <c r="C45" i="235"/>
  <c r="J42" i="235"/>
  <c r="K42" i="235"/>
  <c r="J41" i="235"/>
  <c r="K41" i="235"/>
  <c r="J40" i="235"/>
  <c r="I39" i="235"/>
  <c r="H39" i="235"/>
  <c r="G39" i="235"/>
  <c r="F39" i="235"/>
  <c r="E39" i="235"/>
  <c r="D39" i="235"/>
  <c r="C39" i="235"/>
  <c r="J37" i="235"/>
  <c r="K37" i="235"/>
  <c r="J36" i="235"/>
  <c r="K36" i="235"/>
  <c r="J35" i="235"/>
  <c r="K35" i="235"/>
  <c r="K34" i="235"/>
  <c r="J34" i="235"/>
  <c r="J33" i="235"/>
  <c r="I32" i="235"/>
  <c r="H32" i="235"/>
  <c r="G32" i="235"/>
  <c r="F32" i="235"/>
  <c r="E32" i="235"/>
  <c r="D32" i="235"/>
  <c r="C32" i="235"/>
  <c r="J31" i="235"/>
  <c r="K31" i="235"/>
  <c r="J30" i="235"/>
  <c r="K30" i="235"/>
  <c r="J29" i="235"/>
  <c r="K29" i="235"/>
  <c r="I28" i="235"/>
  <c r="H28" i="235"/>
  <c r="G28" i="235"/>
  <c r="F28" i="235"/>
  <c r="E28" i="235"/>
  <c r="D28" i="235"/>
  <c r="C28" i="235"/>
  <c r="J26" i="235"/>
  <c r="K26" i="235"/>
  <c r="J25" i="235"/>
  <c r="K25" i="235"/>
  <c r="J24" i="235"/>
  <c r="K24" i="235"/>
  <c r="J23" i="235"/>
  <c r="I22" i="235"/>
  <c r="H22" i="235"/>
  <c r="G22" i="235"/>
  <c r="F22" i="235"/>
  <c r="E22" i="235"/>
  <c r="D22" i="235"/>
  <c r="C22" i="235"/>
  <c r="J21" i="235"/>
  <c r="K21" i="235"/>
  <c r="J20" i="235"/>
  <c r="K20" i="235"/>
  <c r="J19" i="235"/>
  <c r="K19" i="235"/>
  <c r="J18" i="235"/>
  <c r="K18" i="235"/>
  <c r="J17" i="235"/>
  <c r="K17" i="235"/>
  <c r="J16" i="235"/>
  <c r="K16" i="235"/>
  <c r="J15" i="235"/>
  <c r="K15" i="235"/>
  <c r="J14" i="235"/>
  <c r="K14" i="235"/>
  <c r="J13" i="235"/>
  <c r="K13" i="235"/>
  <c r="J12" i="235"/>
  <c r="K12" i="235"/>
  <c r="J11" i="235"/>
  <c r="K11" i="235"/>
  <c r="I10" i="235"/>
  <c r="I38" i="235"/>
  <c r="I43" i="235"/>
  <c r="H10" i="235"/>
  <c r="G10" i="235"/>
  <c r="G38" i="235"/>
  <c r="G43" i="235"/>
  <c r="F10" i="235"/>
  <c r="F38" i="235"/>
  <c r="F43" i="235"/>
  <c r="E10" i="235"/>
  <c r="E38" i="235"/>
  <c r="E43" i="235"/>
  <c r="D10" i="235"/>
  <c r="C10" i="235"/>
  <c r="B3" i="235"/>
  <c r="J60" i="234"/>
  <c r="K60" i="234"/>
  <c r="J59" i="234"/>
  <c r="K59" i="234"/>
  <c r="J56" i="234"/>
  <c r="K56" i="234"/>
  <c r="J55" i="234"/>
  <c r="K55" i="234"/>
  <c r="J54" i="234"/>
  <c r="K54" i="234"/>
  <c r="J53" i="234"/>
  <c r="K53" i="234"/>
  <c r="K52" i="234"/>
  <c r="J52" i="234"/>
  <c r="I51" i="234"/>
  <c r="H51" i="234"/>
  <c r="G51" i="234"/>
  <c r="F51" i="234"/>
  <c r="E51" i="234"/>
  <c r="D51" i="234"/>
  <c r="D57" i="234"/>
  <c r="C51" i="234"/>
  <c r="J50" i="234"/>
  <c r="K50" i="234"/>
  <c r="J49" i="234"/>
  <c r="K49" i="234"/>
  <c r="J48" i="234"/>
  <c r="K48" i="234"/>
  <c r="J47" i="234"/>
  <c r="K47" i="234"/>
  <c r="J46" i="234"/>
  <c r="K46" i="234"/>
  <c r="I45" i="234"/>
  <c r="H45" i="234"/>
  <c r="H57" i="234"/>
  <c r="G45" i="234"/>
  <c r="F45" i="234"/>
  <c r="E45" i="234"/>
  <c r="E57" i="234"/>
  <c r="D45" i="234"/>
  <c r="C45" i="234"/>
  <c r="C57" i="234"/>
  <c r="J42" i="234"/>
  <c r="K42" i="234"/>
  <c r="J41" i="234"/>
  <c r="K41" i="234"/>
  <c r="J40" i="234"/>
  <c r="I39" i="234"/>
  <c r="H39" i="234"/>
  <c r="G39" i="234"/>
  <c r="F39" i="234"/>
  <c r="E39" i="234"/>
  <c r="D39" i="234"/>
  <c r="C39" i="234"/>
  <c r="J37" i="234"/>
  <c r="K37" i="234"/>
  <c r="J36" i="234"/>
  <c r="K36" i="234"/>
  <c r="J35" i="234"/>
  <c r="K35" i="234"/>
  <c r="J34" i="234"/>
  <c r="K34" i="234"/>
  <c r="J33" i="234"/>
  <c r="K33" i="234"/>
  <c r="I32" i="234"/>
  <c r="H32" i="234"/>
  <c r="G32" i="234"/>
  <c r="F32" i="234"/>
  <c r="E32" i="234"/>
  <c r="D32" i="234"/>
  <c r="C32" i="234"/>
  <c r="J31" i="234"/>
  <c r="K31" i="234"/>
  <c r="J30" i="234"/>
  <c r="J29" i="234"/>
  <c r="I28" i="234"/>
  <c r="H28" i="234"/>
  <c r="G28" i="234"/>
  <c r="F28" i="234"/>
  <c r="E28" i="234"/>
  <c r="D28" i="234"/>
  <c r="C28" i="234"/>
  <c r="J26" i="234"/>
  <c r="K26" i="234"/>
  <c r="J25" i="234"/>
  <c r="K25" i="234"/>
  <c r="J24" i="234"/>
  <c r="K24" i="234"/>
  <c r="J23" i="234"/>
  <c r="K23" i="234"/>
  <c r="I22" i="234"/>
  <c r="H22" i="234"/>
  <c r="G22" i="234"/>
  <c r="F22" i="234"/>
  <c r="E22" i="234"/>
  <c r="D22" i="234"/>
  <c r="C22" i="234"/>
  <c r="J21" i="234"/>
  <c r="K21" i="234"/>
  <c r="J20" i="234"/>
  <c r="K20" i="234"/>
  <c r="J19" i="234"/>
  <c r="K19" i="234"/>
  <c r="J18" i="234"/>
  <c r="K18" i="234"/>
  <c r="J17" i="234"/>
  <c r="K17" i="234"/>
  <c r="J16" i="234"/>
  <c r="K16" i="234"/>
  <c r="J15" i="234"/>
  <c r="K15" i="234"/>
  <c r="J14" i="234"/>
  <c r="K14" i="234"/>
  <c r="J13" i="234"/>
  <c r="K13" i="234"/>
  <c r="J12" i="234"/>
  <c r="J11" i="234"/>
  <c r="K11" i="234"/>
  <c r="I10" i="234"/>
  <c r="I38" i="234"/>
  <c r="H10" i="234"/>
  <c r="G10" i="234"/>
  <c r="F10" i="234"/>
  <c r="E10" i="234"/>
  <c r="E38" i="234"/>
  <c r="E43" i="234"/>
  <c r="D10" i="234"/>
  <c r="C10" i="234"/>
  <c r="B3" i="234"/>
  <c r="J60" i="233"/>
  <c r="K60" i="233"/>
  <c r="J59" i="233"/>
  <c r="K59" i="233"/>
  <c r="J56" i="233"/>
  <c r="K56" i="233"/>
  <c r="J55" i="233"/>
  <c r="K55" i="233"/>
  <c r="J54" i="233"/>
  <c r="K54" i="233"/>
  <c r="J53" i="233"/>
  <c r="J52" i="233"/>
  <c r="K52" i="233"/>
  <c r="I51" i="233"/>
  <c r="I57" i="233"/>
  <c r="H51" i="233"/>
  <c r="G51" i="233"/>
  <c r="F51" i="233"/>
  <c r="E51" i="233"/>
  <c r="D51" i="233"/>
  <c r="C51" i="233"/>
  <c r="J50" i="233"/>
  <c r="K50" i="233"/>
  <c r="J49" i="233"/>
  <c r="K49" i="233"/>
  <c r="J48" i="233"/>
  <c r="K48" i="233"/>
  <c r="J47" i="233"/>
  <c r="J46" i="233"/>
  <c r="K46" i="233"/>
  <c r="I45" i="233"/>
  <c r="H45" i="233"/>
  <c r="H57" i="233"/>
  <c r="G45" i="233"/>
  <c r="G57" i="233"/>
  <c r="F45" i="233"/>
  <c r="E45" i="233"/>
  <c r="D45" i="233"/>
  <c r="D57" i="233"/>
  <c r="C45" i="233"/>
  <c r="J42" i="233"/>
  <c r="K42" i="233"/>
  <c r="J41" i="233"/>
  <c r="K41" i="233"/>
  <c r="J40" i="233"/>
  <c r="I39" i="233"/>
  <c r="H39" i="233"/>
  <c r="G39" i="233"/>
  <c r="F39" i="233"/>
  <c r="E39" i="233"/>
  <c r="D39" i="233"/>
  <c r="C39" i="233"/>
  <c r="J37" i="233"/>
  <c r="K37" i="233"/>
  <c r="J36" i="233"/>
  <c r="K36" i="233"/>
  <c r="J35" i="233"/>
  <c r="K35" i="233"/>
  <c r="J34" i="233"/>
  <c r="K34" i="233"/>
  <c r="J33" i="233"/>
  <c r="I32" i="233"/>
  <c r="H32" i="233"/>
  <c r="G32" i="233"/>
  <c r="F32" i="233"/>
  <c r="E32" i="233"/>
  <c r="D32" i="233"/>
  <c r="C32" i="233"/>
  <c r="J31" i="233"/>
  <c r="K31" i="233"/>
  <c r="J30" i="233"/>
  <c r="K30" i="233"/>
  <c r="J29" i="233"/>
  <c r="K29" i="233"/>
  <c r="J28" i="233"/>
  <c r="I28" i="233"/>
  <c r="H28" i="233"/>
  <c r="G28" i="233"/>
  <c r="F28" i="233"/>
  <c r="E28" i="233"/>
  <c r="D28" i="233"/>
  <c r="C28" i="233"/>
  <c r="J26" i="233"/>
  <c r="K26" i="233"/>
  <c r="J25" i="233"/>
  <c r="K25" i="233"/>
  <c r="J24" i="233"/>
  <c r="K24" i="233"/>
  <c r="K22" i="233"/>
  <c r="J23" i="233"/>
  <c r="K23" i="233"/>
  <c r="I22" i="233"/>
  <c r="H22" i="233"/>
  <c r="G22" i="233"/>
  <c r="F22" i="233"/>
  <c r="E22" i="233"/>
  <c r="D22" i="233"/>
  <c r="C22" i="233"/>
  <c r="J21" i="233"/>
  <c r="K21" i="233"/>
  <c r="J20" i="233"/>
  <c r="K20" i="233"/>
  <c r="J19" i="233"/>
  <c r="K19" i="233"/>
  <c r="J18" i="233"/>
  <c r="K18" i="233"/>
  <c r="J17" i="233"/>
  <c r="K17" i="233"/>
  <c r="J16" i="233"/>
  <c r="K16" i="233"/>
  <c r="J15" i="233"/>
  <c r="K15" i="233"/>
  <c r="J14" i="233"/>
  <c r="K14" i="233"/>
  <c r="J13" i="233"/>
  <c r="K13" i="233"/>
  <c r="J12" i="233"/>
  <c r="K12" i="233"/>
  <c r="J11" i="233"/>
  <c r="K11" i="233"/>
  <c r="I10" i="233"/>
  <c r="H10" i="233"/>
  <c r="H38" i="233"/>
  <c r="H43" i="233"/>
  <c r="G10" i="233"/>
  <c r="F10" i="233"/>
  <c r="F38" i="233"/>
  <c r="F43" i="233"/>
  <c r="E10" i="233"/>
  <c r="D10" i="233"/>
  <c r="D38" i="233"/>
  <c r="D43" i="233"/>
  <c r="C10" i="233"/>
  <c r="C38" i="233"/>
  <c r="C43" i="233"/>
  <c r="J60" i="232"/>
  <c r="K60" i="232"/>
  <c r="J59" i="232"/>
  <c r="K59" i="232"/>
  <c r="J56" i="232"/>
  <c r="K56" i="232"/>
  <c r="J55" i="232"/>
  <c r="K55" i="232"/>
  <c r="J54" i="232"/>
  <c r="K54" i="232"/>
  <c r="J53" i="232"/>
  <c r="K53" i="232"/>
  <c r="J52" i="232"/>
  <c r="I51" i="232"/>
  <c r="H51" i="232"/>
  <c r="G51" i="232"/>
  <c r="F51" i="232"/>
  <c r="E51" i="232"/>
  <c r="D51" i="232"/>
  <c r="C51" i="232"/>
  <c r="J50" i="232"/>
  <c r="K50" i="232"/>
  <c r="J49" i="232"/>
  <c r="K49" i="232"/>
  <c r="J48" i="232"/>
  <c r="K48" i="232"/>
  <c r="J47" i="232"/>
  <c r="K47" i="232"/>
  <c r="J46" i="232"/>
  <c r="K46" i="232"/>
  <c r="K45" i="232"/>
  <c r="I45" i="232"/>
  <c r="I57" i="232"/>
  <c r="H45" i="232"/>
  <c r="H57" i="232"/>
  <c r="G45" i="232"/>
  <c r="G57" i="232"/>
  <c r="F45" i="232"/>
  <c r="F57" i="232"/>
  <c r="E45" i="232"/>
  <c r="E57" i="232"/>
  <c r="D45" i="232"/>
  <c r="D57" i="232"/>
  <c r="C45" i="232"/>
  <c r="C57" i="232"/>
  <c r="J42" i="232"/>
  <c r="K42" i="232"/>
  <c r="J41" i="232"/>
  <c r="J40" i="232"/>
  <c r="K40" i="232"/>
  <c r="I39" i="232"/>
  <c r="H39" i="232"/>
  <c r="G39" i="232"/>
  <c r="F39" i="232"/>
  <c r="E39" i="232"/>
  <c r="D39" i="232"/>
  <c r="C39" i="232"/>
  <c r="J37" i="232"/>
  <c r="K37" i="232"/>
  <c r="J36" i="232"/>
  <c r="K36" i="232"/>
  <c r="J35" i="232"/>
  <c r="K35" i="232"/>
  <c r="J34" i="232"/>
  <c r="K34" i="232"/>
  <c r="J33" i="232"/>
  <c r="I32" i="232"/>
  <c r="H32" i="232"/>
  <c r="G32" i="232"/>
  <c r="F32" i="232"/>
  <c r="E32" i="232"/>
  <c r="D32" i="232"/>
  <c r="C32" i="232"/>
  <c r="J31" i="232"/>
  <c r="K31" i="232"/>
  <c r="J30" i="232"/>
  <c r="K30" i="232"/>
  <c r="J29" i="232"/>
  <c r="I28" i="232"/>
  <c r="H28" i="232"/>
  <c r="G28" i="232"/>
  <c r="F28" i="232"/>
  <c r="F38" i="232"/>
  <c r="F43" i="232"/>
  <c r="E28" i="232"/>
  <c r="D28" i="232"/>
  <c r="C28" i="232"/>
  <c r="J26" i="232"/>
  <c r="K26" i="232"/>
  <c r="J25" i="232"/>
  <c r="K25" i="232"/>
  <c r="J24" i="232"/>
  <c r="J22" i="232"/>
  <c r="K24" i="232"/>
  <c r="J23" i="232"/>
  <c r="I22" i="232"/>
  <c r="H22" i="232"/>
  <c r="G22" i="232"/>
  <c r="F22" i="232"/>
  <c r="E22" i="232"/>
  <c r="D22" i="232"/>
  <c r="D38" i="232"/>
  <c r="D43" i="232"/>
  <c r="C22" i="232"/>
  <c r="J21" i="232"/>
  <c r="K21" i="232"/>
  <c r="K20" i="232"/>
  <c r="J20" i="232"/>
  <c r="J19" i="232"/>
  <c r="K19" i="232"/>
  <c r="J18" i="232"/>
  <c r="K18" i="232"/>
  <c r="J17" i="232"/>
  <c r="K17" i="232"/>
  <c r="K16" i="232"/>
  <c r="J16" i="232"/>
  <c r="J15" i="232"/>
  <c r="K15" i="232"/>
  <c r="K14" i="232"/>
  <c r="J14" i="232"/>
  <c r="J13" i="232"/>
  <c r="K13" i="232"/>
  <c r="K12" i="232"/>
  <c r="J12" i="232"/>
  <c r="J11" i="232"/>
  <c r="I10" i="232"/>
  <c r="H10" i="232"/>
  <c r="G10" i="232"/>
  <c r="G38" i="232"/>
  <c r="G43" i="232"/>
  <c r="F10" i="232"/>
  <c r="E10" i="232"/>
  <c r="D10" i="232"/>
  <c r="C10" i="232"/>
  <c r="B3" i="232"/>
  <c r="J60" i="231"/>
  <c r="K60" i="231"/>
  <c r="J59" i="231"/>
  <c r="K59" i="231"/>
  <c r="J56" i="231"/>
  <c r="K56" i="231"/>
  <c r="J55" i="231"/>
  <c r="K55" i="231"/>
  <c r="J54" i="231"/>
  <c r="K54" i="231"/>
  <c r="J53" i="231"/>
  <c r="J52" i="231"/>
  <c r="K52" i="231"/>
  <c r="I51" i="231"/>
  <c r="H51" i="231"/>
  <c r="G51" i="231"/>
  <c r="F51" i="231"/>
  <c r="E51" i="231"/>
  <c r="D51" i="231"/>
  <c r="C51" i="231"/>
  <c r="J50" i="231"/>
  <c r="K50" i="231"/>
  <c r="J49" i="231"/>
  <c r="K49" i="231"/>
  <c r="J48" i="231"/>
  <c r="K48" i="231"/>
  <c r="J47" i="231"/>
  <c r="J46" i="231"/>
  <c r="K46" i="231"/>
  <c r="I45" i="231"/>
  <c r="I57" i="231"/>
  <c r="H45" i="231"/>
  <c r="H57" i="231"/>
  <c r="G45" i="231"/>
  <c r="G57" i="231"/>
  <c r="F45" i="231"/>
  <c r="E45" i="231"/>
  <c r="E57" i="231"/>
  <c r="D45" i="231"/>
  <c r="D57" i="231"/>
  <c r="C45" i="231"/>
  <c r="C57" i="231"/>
  <c r="J42" i="231"/>
  <c r="K42" i="231"/>
  <c r="J41" i="231"/>
  <c r="K41" i="231"/>
  <c r="J40" i="231"/>
  <c r="I39" i="231"/>
  <c r="H39" i="231"/>
  <c r="G39" i="231"/>
  <c r="F39" i="231"/>
  <c r="E39" i="231"/>
  <c r="D39" i="231"/>
  <c r="C39" i="231"/>
  <c r="J37" i="231"/>
  <c r="K37" i="231"/>
  <c r="J36" i="231"/>
  <c r="K36" i="231"/>
  <c r="J35" i="231"/>
  <c r="K35" i="231"/>
  <c r="J34" i="231"/>
  <c r="J32" i="231"/>
  <c r="K34" i="231"/>
  <c r="J33" i="231"/>
  <c r="K33" i="231"/>
  <c r="I32" i="231"/>
  <c r="I38" i="231"/>
  <c r="I43" i="231"/>
  <c r="H32" i="231"/>
  <c r="G32" i="231"/>
  <c r="F32" i="231"/>
  <c r="E32" i="231"/>
  <c r="D32" i="231"/>
  <c r="C32" i="231"/>
  <c r="J31" i="231"/>
  <c r="K31" i="231"/>
  <c r="J30" i="231"/>
  <c r="K30" i="231"/>
  <c r="J29" i="231"/>
  <c r="I28" i="231"/>
  <c r="H28" i="231"/>
  <c r="G28" i="231"/>
  <c r="F28" i="231"/>
  <c r="E28" i="231"/>
  <c r="D28" i="231"/>
  <c r="C28" i="231"/>
  <c r="J26" i="231"/>
  <c r="K26" i="231"/>
  <c r="K25" i="231"/>
  <c r="J25" i="231"/>
  <c r="J24" i="231"/>
  <c r="J23" i="231"/>
  <c r="K23" i="231"/>
  <c r="I22" i="231"/>
  <c r="H22" i="231"/>
  <c r="G22" i="231"/>
  <c r="F22" i="231"/>
  <c r="E22" i="231"/>
  <c r="D22" i="231"/>
  <c r="C22" i="231"/>
  <c r="J21" i="231"/>
  <c r="K21" i="231"/>
  <c r="J20" i="231"/>
  <c r="K20" i="231"/>
  <c r="J19" i="231"/>
  <c r="K19" i="231"/>
  <c r="J18" i="231"/>
  <c r="K18" i="231"/>
  <c r="J17" i="231"/>
  <c r="K17" i="231"/>
  <c r="J16" i="231"/>
  <c r="K16" i="231"/>
  <c r="J15" i="231"/>
  <c r="K15" i="231"/>
  <c r="J14" i="231"/>
  <c r="K14" i="231"/>
  <c r="J13" i="231"/>
  <c r="K13" i="231"/>
  <c r="J12" i="231"/>
  <c r="K12" i="231"/>
  <c r="J11" i="231"/>
  <c r="I10" i="231"/>
  <c r="H10" i="231"/>
  <c r="G10" i="231"/>
  <c r="G38" i="231"/>
  <c r="G43" i="231"/>
  <c r="F10" i="231"/>
  <c r="E10" i="231"/>
  <c r="D10" i="231"/>
  <c r="D38" i="231"/>
  <c r="C10" i="231"/>
  <c r="C38" i="231"/>
  <c r="C43" i="231"/>
  <c r="C58" i="231"/>
  <c r="B3" i="231"/>
  <c r="J60" i="230"/>
  <c r="K60" i="230"/>
  <c r="J59" i="230"/>
  <c r="K59" i="230"/>
  <c r="J56" i="230"/>
  <c r="K56" i="230"/>
  <c r="J55" i="230"/>
  <c r="K55" i="230"/>
  <c r="J54" i="230"/>
  <c r="K54" i="230"/>
  <c r="J53" i="230"/>
  <c r="K52" i="230"/>
  <c r="J52" i="230"/>
  <c r="I51" i="230"/>
  <c r="H51" i="230"/>
  <c r="G51" i="230"/>
  <c r="F51" i="230"/>
  <c r="E51" i="230"/>
  <c r="D51" i="230"/>
  <c r="D57" i="230"/>
  <c r="C51" i="230"/>
  <c r="J50" i="230"/>
  <c r="K50" i="230"/>
  <c r="J49" i="230"/>
  <c r="K49" i="230"/>
  <c r="J48" i="230"/>
  <c r="K48" i="230"/>
  <c r="J47" i="230"/>
  <c r="J46" i="230"/>
  <c r="K46" i="230"/>
  <c r="I45" i="230"/>
  <c r="I57" i="230"/>
  <c r="H45" i="230"/>
  <c r="G45" i="230"/>
  <c r="F45" i="230"/>
  <c r="F57" i="230"/>
  <c r="E45" i="230"/>
  <c r="E57" i="230"/>
  <c r="D45" i="230"/>
  <c r="C45" i="230"/>
  <c r="C57" i="230"/>
  <c r="J42" i="230"/>
  <c r="K42" i="230"/>
  <c r="J41" i="230"/>
  <c r="K41" i="230"/>
  <c r="J40" i="230"/>
  <c r="I39" i="230"/>
  <c r="H39" i="230"/>
  <c r="G39" i="230"/>
  <c r="F39" i="230"/>
  <c r="E39" i="230"/>
  <c r="D39" i="230"/>
  <c r="C39" i="230"/>
  <c r="J37" i="230"/>
  <c r="K37" i="230"/>
  <c r="J36" i="230"/>
  <c r="K36" i="230"/>
  <c r="J35" i="230"/>
  <c r="K35" i="230"/>
  <c r="J34" i="230"/>
  <c r="K34" i="230"/>
  <c r="J33" i="230"/>
  <c r="K33" i="230"/>
  <c r="I32" i="230"/>
  <c r="H32" i="230"/>
  <c r="G32" i="230"/>
  <c r="F32" i="230"/>
  <c r="E32" i="230"/>
  <c r="D32" i="230"/>
  <c r="D38" i="230"/>
  <c r="D43" i="230"/>
  <c r="C32" i="230"/>
  <c r="J31" i="230"/>
  <c r="K31" i="230"/>
  <c r="J30" i="230"/>
  <c r="K30" i="230"/>
  <c r="J29" i="230"/>
  <c r="K29" i="230"/>
  <c r="I28" i="230"/>
  <c r="H28" i="230"/>
  <c r="G28" i="230"/>
  <c r="F28" i="230"/>
  <c r="E28" i="230"/>
  <c r="D28" i="230"/>
  <c r="C28" i="230"/>
  <c r="J26" i="230"/>
  <c r="K26" i="230"/>
  <c r="J25" i="230"/>
  <c r="K25" i="230"/>
  <c r="J24" i="230"/>
  <c r="J23" i="230"/>
  <c r="K23" i="230"/>
  <c r="I22" i="230"/>
  <c r="H22" i="230"/>
  <c r="G22" i="230"/>
  <c r="F22" i="230"/>
  <c r="E22" i="230"/>
  <c r="D22" i="230"/>
  <c r="C22" i="230"/>
  <c r="J21" i="230"/>
  <c r="K21" i="230"/>
  <c r="J20" i="230"/>
  <c r="K20" i="230"/>
  <c r="J19" i="230"/>
  <c r="K19" i="230"/>
  <c r="J18" i="230"/>
  <c r="J17" i="230"/>
  <c r="K17" i="230"/>
  <c r="J16" i="230"/>
  <c r="K16" i="230"/>
  <c r="J15" i="230"/>
  <c r="K15" i="230"/>
  <c r="J14" i="230"/>
  <c r="K14" i="230"/>
  <c r="J13" i="230"/>
  <c r="K13" i="230"/>
  <c r="J12" i="230"/>
  <c r="K12" i="230"/>
  <c r="J11" i="230"/>
  <c r="K11" i="230"/>
  <c r="I10" i="230"/>
  <c r="H10" i="230"/>
  <c r="G10" i="230"/>
  <c r="F10" i="230"/>
  <c r="E10" i="230"/>
  <c r="D10" i="230"/>
  <c r="C10" i="230"/>
  <c r="B3" i="230"/>
  <c r="J60" i="229"/>
  <c r="K60" i="229"/>
  <c r="J59" i="229"/>
  <c r="K59" i="229"/>
  <c r="J56" i="229"/>
  <c r="K56" i="229"/>
  <c r="J55" i="229"/>
  <c r="K55" i="229"/>
  <c r="J54" i="229"/>
  <c r="K54" i="229"/>
  <c r="J53" i="229"/>
  <c r="K53" i="229"/>
  <c r="J52" i="229"/>
  <c r="K52" i="229"/>
  <c r="I51" i="229"/>
  <c r="H51" i="229"/>
  <c r="G51" i="229"/>
  <c r="F51" i="229"/>
  <c r="E51" i="229"/>
  <c r="D51" i="229"/>
  <c r="C51" i="229"/>
  <c r="J50" i="229"/>
  <c r="K50" i="229"/>
  <c r="K49" i="229"/>
  <c r="J49" i="229"/>
  <c r="J48" i="229"/>
  <c r="K48" i="229"/>
  <c r="K47" i="229"/>
  <c r="J47" i="229"/>
  <c r="J46" i="229"/>
  <c r="I45" i="229"/>
  <c r="H45" i="229"/>
  <c r="H57" i="229"/>
  <c r="G45" i="229"/>
  <c r="G57" i="229"/>
  <c r="F45" i="229"/>
  <c r="F57" i="229"/>
  <c r="E45" i="229"/>
  <c r="D45" i="229"/>
  <c r="C45" i="229"/>
  <c r="C57" i="229"/>
  <c r="J42" i="229"/>
  <c r="K42" i="229"/>
  <c r="J41" i="229"/>
  <c r="K41" i="229"/>
  <c r="J40" i="229"/>
  <c r="I39" i="229"/>
  <c r="H39" i="229"/>
  <c r="G39" i="229"/>
  <c r="F39" i="229"/>
  <c r="E39" i="229"/>
  <c r="D39" i="229"/>
  <c r="C39" i="229"/>
  <c r="J37" i="229"/>
  <c r="K37" i="229"/>
  <c r="J36" i="229"/>
  <c r="K36" i="229"/>
  <c r="J35" i="229"/>
  <c r="K35" i="229"/>
  <c r="J34" i="229"/>
  <c r="J33" i="229"/>
  <c r="K33" i="229"/>
  <c r="I32" i="229"/>
  <c r="H32" i="229"/>
  <c r="G32" i="229"/>
  <c r="F32" i="229"/>
  <c r="E32" i="229"/>
  <c r="D32" i="229"/>
  <c r="C32" i="229"/>
  <c r="J31" i="229"/>
  <c r="K31" i="229"/>
  <c r="J30" i="229"/>
  <c r="K30" i="229"/>
  <c r="J29" i="229"/>
  <c r="I28" i="229"/>
  <c r="H28" i="229"/>
  <c r="G28" i="229"/>
  <c r="F28" i="229"/>
  <c r="E28" i="229"/>
  <c r="D28" i="229"/>
  <c r="C28" i="229"/>
  <c r="J26" i="229"/>
  <c r="K26" i="229"/>
  <c r="J25" i="229"/>
  <c r="K25" i="229"/>
  <c r="J24" i="229"/>
  <c r="K24" i="229"/>
  <c r="J23" i="229"/>
  <c r="I22" i="229"/>
  <c r="H22" i="229"/>
  <c r="G22" i="229"/>
  <c r="F22" i="229"/>
  <c r="E22" i="229"/>
  <c r="D22" i="229"/>
  <c r="C22" i="229"/>
  <c r="J21" i="229"/>
  <c r="K21" i="229"/>
  <c r="J20" i="229"/>
  <c r="K20" i="229"/>
  <c r="J19" i="229"/>
  <c r="K19" i="229"/>
  <c r="J18" i="229"/>
  <c r="K18" i="229"/>
  <c r="J17" i="229"/>
  <c r="K17" i="229"/>
  <c r="J16" i="229"/>
  <c r="K16" i="229"/>
  <c r="J15" i="229"/>
  <c r="K15" i="229"/>
  <c r="J14" i="229"/>
  <c r="K14" i="229"/>
  <c r="J13" i="229"/>
  <c r="K13" i="229"/>
  <c r="J12" i="229"/>
  <c r="K12" i="229"/>
  <c r="J11" i="229"/>
  <c r="K11" i="229"/>
  <c r="I10" i="229"/>
  <c r="H10" i="229"/>
  <c r="G10" i="229"/>
  <c r="F10" i="229"/>
  <c r="F38" i="229"/>
  <c r="F43" i="229"/>
  <c r="E10" i="229"/>
  <c r="E38" i="229"/>
  <c r="E43" i="229"/>
  <c r="D10" i="229"/>
  <c r="C10" i="229"/>
  <c r="J60" i="228"/>
  <c r="K60" i="228"/>
  <c r="J59" i="228"/>
  <c r="K59" i="228"/>
  <c r="J56" i="228"/>
  <c r="K56" i="228"/>
  <c r="J55" i="228"/>
  <c r="K55" i="228"/>
  <c r="J54" i="228"/>
  <c r="K54" i="228"/>
  <c r="J53" i="228"/>
  <c r="K53" i="228"/>
  <c r="J52" i="228"/>
  <c r="I51" i="228"/>
  <c r="H51" i="228"/>
  <c r="G51" i="228"/>
  <c r="G57" i="228"/>
  <c r="F51" i="228"/>
  <c r="F57" i="228"/>
  <c r="E51" i="228"/>
  <c r="D51" i="228"/>
  <c r="C51" i="228"/>
  <c r="J50" i="228"/>
  <c r="K50" i="228"/>
  <c r="J49" i="228"/>
  <c r="K49" i="228"/>
  <c r="J48" i="228"/>
  <c r="K48" i="228"/>
  <c r="J47" i="228"/>
  <c r="K47" i="228"/>
  <c r="J46" i="228"/>
  <c r="I45" i="228"/>
  <c r="I57" i="228"/>
  <c r="H45" i="228"/>
  <c r="H57" i="228"/>
  <c r="G45" i="228"/>
  <c r="F45" i="228"/>
  <c r="E45" i="228"/>
  <c r="E57" i="228"/>
  <c r="D45" i="228"/>
  <c r="D57" i="228"/>
  <c r="C45" i="228"/>
  <c r="C57" i="228"/>
  <c r="J42" i="228"/>
  <c r="K42" i="228"/>
  <c r="J41" i="228"/>
  <c r="K41" i="228"/>
  <c r="J40" i="228"/>
  <c r="K40" i="228"/>
  <c r="I39" i="228"/>
  <c r="H39" i="228"/>
  <c r="G39" i="228"/>
  <c r="F39" i="228"/>
  <c r="E39" i="228"/>
  <c r="D39" i="228"/>
  <c r="C39" i="228"/>
  <c r="J37" i="228"/>
  <c r="K37" i="228"/>
  <c r="J36" i="228"/>
  <c r="K36" i="228"/>
  <c r="J35" i="228"/>
  <c r="K35" i="228"/>
  <c r="J34" i="228"/>
  <c r="K34" i="228"/>
  <c r="J33" i="228"/>
  <c r="K33" i="228"/>
  <c r="I32" i="228"/>
  <c r="H32" i="228"/>
  <c r="G32" i="228"/>
  <c r="F32" i="228"/>
  <c r="E32" i="228"/>
  <c r="D32" i="228"/>
  <c r="C32" i="228"/>
  <c r="C38" i="228"/>
  <c r="C43" i="228"/>
  <c r="C58" i="228"/>
  <c r="J31" i="228"/>
  <c r="K31" i="228"/>
  <c r="J30" i="228"/>
  <c r="K30" i="228"/>
  <c r="J29" i="228"/>
  <c r="J28" i="228"/>
  <c r="I28" i="228"/>
  <c r="H28" i="228"/>
  <c r="G28" i="228"/>
  <c r="F28" i="228"/>
  <c r="E28" i="228"/>
  <c r="D28" i="228"/>
  <c r="C28" i="228"/>
  <c r="J26" i="228"/>
  <c r="K26" i="228"/>
  <c r="J25" i="228"/>
  <c r="K25" i="228"/>
  <c r="J24" i="228"/>
  <c r="K24" i="228"/>
  <c r="J23" i="228"/>
  <c r="I22" i="228"/>
  <c r="H22" i="228"/>
  <c r="G22" i="228"/>
  <c r="F22" i="228"/>
  <c r="E22" i="228"/>
  <c r="D22" i="228"/>
  <c r="C22" i="228"/>
  <c r="J21" i="228"/>
  <c r="K21" i="228"/>
  <c r="J20" i="228"/>
  <c r="K20" i="228"/>
  <c r="J19" i="228"/>
  <c r="K19" i="228"/>
  <c r="J18" i="228"/>
  <c r="K18" i="228"/>
  <c r="J17" i="228"/>
  <c r="K17" i="228"/>
  <c r="J16" i="228"/>
  <c r="K16" i="228"/>
  <c r="J15" i="228"/>
  <c r="K15" i="228"/>
  <c r="J14" i="228"/>
  <c r="J13" i="228"/>
  <c r="K13" i="228"/>
  <c r="J12" i="228"/>
  <c r="K12" i="228"/>
  <c r="J11" i="228"/>
  <c r="K11" i="228"/>
  <c r="I10" i="228"/>
  <c r="I38" i="228"/>
  <c r="I43" i="228"/>
  <c r="H10" i="228"/>
  <c r="G10" i="228"/>
  <c r="F10" i="228"/>
  <c r="E10" i="228"/>
  <c r="E38" i="228"/>
  <c r="E43" i="228"/>
  <c r="D10" i="228"/>
  <c r="C10" i="228"/>
  <c r="B3" i="228"/>
  <c r="J60" i="227"/>
  <c r="K60" i="227"/>
  <c r="J59" i="227"/>
  <c r="K59" i="227"/>
  <c r="J56" i="227"/>
  <c r="K56" i="227"/>
  <c r="J55" i="227"/>
  <c r="K55" i="227"/>
  <c r="J54" i="227"/>
  <c r="K54" i="227"/>
  <c r="J53" i="227"/>
  <c r="K53" i="227"/>
  <c r="J52" i="227"/>
  <c r="I51" i="227"/>
  <c r="H51" i="227"/>
  <c r="G51" i="227"/>
  <c r="F51" i="227"/>
  <c r="E51" i="227"/>
  <c r="D51" i="227"/>
  <c r="D57" i="227"/>
  <c r="C51" i="227"/>
  <c r="C57" i="227"/>
  <c r="J50" i="227"/>
  <c r="K50" i="227"/>
  <c r="J49" i="227"/>
  <c r="K49" i="227"/>
  <c r="J48" i="227"/>
  <c r="K48" i="227"/>
  <c r="J47" i="227"/>
  <c r="J46" i="227"/>
  <c r="K46" i="227"/>
  <c r="I45" i="227"/>
  <c r="H45" i="227"/>
  <c r="G45" i="227"/>
  <c r="G57" i="227"/>
  <c r="F45" i="227"/>
  <c r="E45" i="227"/>
  <c r="E57" i="227"/>
  <c r="D45" i="227"/>
  <c r="C45" i="227"/>
  <c r="J42" i="227"/>
  <c r="K42" i="227"/>
  <c r="J41" i="227"/>
  <c r="J40" i="227"/>
  <c r="K40" i="227"/>
  <c r="I39" i="227"/>
  <c r="H39" i="227"/>
  <c r="G39" i="227"/>
  <c r="F39" i="227"/>
  <c r="E39" i="227"/>
  <c r="D39" i="227"/>
  <c r="C39" i="227"/>
  <c r="J37" i="227"/>
  <c r="K37" i="227"/>
  <c r="J36" i="227"/>
  <c r="K36" i="227"/>
  <c r="J35" i="227"/>
  <c r="K35" i="227"/>
  <c r="J34" i="227"/>
  <c r="K34" i="227"/>
  <c r="J33" i="227"/>
  <c r="I32" i="227"/>
  <c r="H32" i="227"/>
  <c r="G32" i="227"/>
  <c r="F32" i="227"/>
  <c r="E32" i="227"/>
  <c r="D32" i="227"/>
  <c r="C32" i="227"/>
  <c r="J31" i="227"/>
  <c r="K31" i="227"/>
  <c r="J30" i="227"/>
  <c r="K30" i="227"/>
  <c r="J29" i="227"/>
  <c r="K29" i="227"/>
  <c r="J28" i="227"/>
  <c r="I28" i="227"/>
  <c r="H28" i="227"/>
  <c r="G28" i="227"/>
  <c r="F28" i="227"/>
  <c r="F38" i="227"/>
  <c r="E28" i="227"/>
  <c r="D28" i="227"/>
  <c r="C28" i="227"/>
  <c r="J26" i="227"/>
  <c r="K26" i="227"/>
  <c r="J25" i="227"/>
  <c r="K25" i="227"/>
  <c r="J24" i="227"/>
  <c r="K24" i="227"/>
  <c r="J23" i="227"/>
  <c r="I22" i="227"/>
  <c r="H22" i="227"/>
  <c r="H38" i="227"/>
  <c r="H43" i="227"/>
  <c r="G22" i="227"/>
  <c r="F22" i="227"/>
  <c r="E22" i="227"/>
  <c r="D22" i="227"/>
  <c r="C22" i="227"/>
  <c r="J21" i="227"/>
  <c r="K21" i="227"/>
  <c r="J20" i="227"/>
  <c r="K20" i="227"/>
  <c r="J19" i="227"/>
  <c r="K19" i="227"/>
  <c r="J18" i="227"/>
  <c r="K18" i="227"/>
  <c r="J17" i="227"/>
  <c r="K17" i="227"/>
  <c r="J16" i="227"/>
  <c r="K16" i="227"/>
  <c r="J15" i="227"/>
  <c r="K15" i="227"/>
  <c r="J14" i="227"/>
  <c r="K14" i="227"/>
  <c r="J13" i="227"/>
  <c r="K13" i="227"/>
  <c r="J12" i="227"/>
  <c r="K12" i="227"/>
  <c r="J11" i="227"/>
  <c r="K11" i="227"/>
  <c r="I10" i="227"/>
  <c r="I38" i="227"/>
  <c r="I43" i="227"/>
  <c r="H10" i="227"/>
  <c r="G10" i="227"/>
  <c r="G38" i="227"/>
  <c r="G43" i="227"/>
  <c r="F10" i="227"/>
  <c r="F43" i="227"/>
  <c r="E10" i="227"/>
  <c r="E38" i="227"/>
  <c r="E43" i="227"/>
  <c r="D10" i="227"/>
  <c r="C10" i="227"/>
  <c r="C38" i="227"/>
  <c r="B3" i="227"/>
  <c r="J60" i="226"/>
  <c r="K60" i="226"/>
  <c r="J59" i="226"/>
  <c r="K59" i="226"/>
  <c r="J56" i="226"/>
  <c r="K56" i="226"/>
  <c r="J55" i="226"/>
  <c r="K55" i="226"/>
  <c r="J54" i="226"/>
  <c r="K54" i="226"/>
  <c r="J53" i="226"/>
  <c r="K53" i="226"/>
  <c r="J52" i="226"/>
  <c r="K52" i="226"/>
  <c r="I51" i="226"/>
  <c r="I57" i="226"/>
  <c r="H51" i="226"/>
  <c r="G51" i="226"/>
  <c r="F51" i="226"/>
  <c r="E51" i="226"/>
  <c r="D51" i="226"/>
  <c r="C51" i="226"/>
  <c r="J50" i="226"/>
  <c r="K50" i="226"/>
  <c r="J49" i="226"/>
  <c r="K49" i="226"/>
  <c r="J48" i="226"/>
  <c r="K48" i="226"/>
  <c r="J47" i="226"/>
  <c r="K47" i="226"/>
  <c r="J46" i="226"/>
  <c r="I45" i="226"/>
  <c r="H45" i="226"/>
  <c r="H57" i="226"/>
  <c r="G45" i="226"/>
  <c r="G57" i="226"/>
  <c r="F45" i="226"/>
  <c r="F57" i="226"/>
  <c r="E45" i="226"/>
  <c r="D45" i="226"/>
  <c r="D57" i="226"/>
  <c r="C45" i="226"/>
  <c r="C57" i="226"/>
  <c r="J42" i="226"/>
  <c r="K42" i="226"/>
  <c r="J41" i="226"/>
  <c r="K41" i="226"/>
  <c r="J40" i="226"/>
  <c r="K40" i="226"/>
  <c r="I39" i="226"/>
  <c r="H39" i="226"/>
  <c r="G39" i="226"/>
  <c r="F39" i="226"/>
  <c r="E39" i="226"/>
  <c r="D39" i="226"/>
  <c r="C39" i="226"/>
  <c r="J37" i="226"/>
  <c r="K37" i="226"/>
  <c r="J36" i="226"/>
  <c r="K36" i="226"/>
  <c r="J35" i="226"/>
  <c r="K35" i="226"/>
  <c r="J34" i="226"/>
  <c r="K34" i="226"/>
  <c r="J33" i="226"/>
  <c r="I32" i="226"/>
  <c r="H32" i="226"/>
  <c r="G32" i="226"/>
  <c r="F32" i="226"/>
  <c r="E32" i="226"/>
  <c r="D32" i="226"/>
  <c r="C32" i="226"/>
  <c r="J31" i="226"/>
  <c r="K31" i="226"/>
  <c r="J30" i="226"/>
  <c r="K30" i="226"/>
  <c r="J29" i="226"/>
  <c r="I28" i="226"/>
  <c r="H28" i="226"/>
  <c r="G28" i="226"/>
  <c r="F28" i="226"/>
  <c r="E28" i="226"/>
  <c r="D28" i="226"/>
  <c r="C28" i="226"/>
  <c r="J26" i="226"/>
  <c r="K26" i="226"/>
  <c r="J25" i="226"/>
  <c r="K25" i="226"/>
  <c r="J24" i="226"/>
  <c r="K24" i="226"/>
  <c r="J23" i="226"/>
  <c r="I22" i="226"/>
  <c r="H22" i="226"/>
  <c r="G22" i="226"/>
  <c r="F22" i="226"/>
  <c r="E22" i="226"/>
  <c r="D22" i="226"/>
  <c r="C22" i="226"/>
  <c r="J21" i="226"/>
  <c r="K21" i="226"/>
  <c r="J20" i="226"/>
  <c r="K20" i="226"/>
  <c r="J19" i="226"/>
  <c r="K19" i="226"/>
  <c r="J18" i="226"/>
  <c r="K18" i="226"/>
  <c r="J17" i="226"/>
  <c r="K17" i="226"/>
  <c r="J16" i="226"/>
  <c r="K16" i="226"/>
  <c r="J15" i="226"/>
  <c r="K15" i="226"/>
  <c r="J14" i="226"/>
  <c r="K14" i="226"/>
  <c r="J13" i="226"/>
  <c r="K13" i="226"/>
  <c r="J12" i="226"/>
  <c r="K12" i="226"/>
  <c r="J11" i="226"/>
  <c r="K11" i="226"/>
  <c r="I10" i="226"/>
  <c r="H10" i="226"/>
  <c r="G10" i="226"/>
  <c r="G38" i="226"/>
  <c r="G43" i="226"/>
  <c r="F10" i="226"/>
  <c r="E10" i="226"/>
  <c r="D10" i="226"/>
  <c r="C10" i="226"/>
  <c r="C38" i="226"/>
  <c r="C43" i="226"/>
  <c r="B3" i="226"/>
  <c r="J60" i="225"/>
  <c r="K60" i="225"/>
  <c r="J59" i="225"/>
  <c r="K59" i="225"/>
  <c r="J56" i="225"/>
  <c r="K56" i="225"/>
  <c r="J55" i="225"/>
  <c r="K55" i="225"/>
  <c r="J54" i="225"/>
  <c r="K54" i="225"/>
  <c r="J53" i="225"/>
  <c r="J52" i="225"/>
  <c r="K52" i="225"/>
  <c r="I51" i="225"/>
  <c r="I57" i="225"/>
  <c r="H51" i="225"/>
  <c r="G51" i="225"/>
  <c r="F51" i="225"/>
  <c r="E51" i="225"/>
  <c r="D51" i="225"/>
  <c r="C51" i="225"/>
  <c r="J50" i="225"/>
  <c r="K50" i="225"/>
  <c r="J49" i="225"/>
  <c r="K49" i="225"/>
  <c r="J48" i="225"/>
  <c r="K48" i="225"/>
  <c r="J47" i="225"/>
  <c r="K47" i="225"/>
  <c r="J46" i="225"/>
  <c r="K46" i="225"/>
  <c r="K45" i="225"/>
  <c r="I45" i="225"/>
  <c r="H45" i="225"/>
  <c r="G45" i="225"/>
  <c r="G57" i="225"/>
  <c r="F45" i="225"/>
  <c r="E45" i="225"/>
  <c r="E57" i="225"/>
  <c r="D45" i="225"/>
  <c r="D57" i="225"/>
  <c r="C45" i="225"/>
  <c r="J42" i="225"/>
  <c r="K42" i="225"/>
  <c r="J41" i="225"/>
  <c r="K41" i="225"/>
  <c r="J40" i="225"/>
  <c r="I39" i="225"/>
  <c r="H39" i="225"/>
  <c r="G39" i="225"/>
  <c r="F39" i="225"/>
  <c r="E39" i="225"/>
  <c r="D39" i="225"/>
  <c r="C39" i="225"/>
  <c r="J37" i="225"/>
  <c r="K37" i="225"/>
  <c r="J36" i="225"/>
  <c r="K36" i="225"/>
  <c r="J35" i="225"/>
  <c r="K35" i="225"/>
  <c r="J34" i="225"/>
  <c r="K34" i="225"/>
  <c r="J33" i="225"/>
  <c r="I32" i="225"/>
  <c r="H32" i="225"/>
  <c r="G32" i="225"/>
  <c r="F32" i="225"/>
  <c r="E32" i="225"/>
  <c r="D32" i="225"/>
  <c r="C32" i="225"/>
  <c r="J31" i="225"/>
  <c r="K31" i="225"/>
  <c r="J30" i="225"/>
  <c r="K30" i="225"/>
  <c r="J29" i="225"/>
  <c r="I28" i="225"/>
  <c r="H28" i="225"/>
  <c r="G28" i="225"/>
  <c r="F28" i="225"/>
  <c r="E28" i="225"/>
  <c r="D28" i="225"/>
  <c r="D38" i="225"/>
  <c r="D43" i="225"/>
  <c r="C28" i="225"/>
  <c r="J26" i="225"/>
  <c r="K26" i="225"/>
  <c r="J25" i="225"/>
  <c r="K25" i="225"/>
  <c r="J24" i="225"/>
  <c r="K24" i="225"/>
  <c r="J23" i="225"/>
  <c r="I22" i="225"/>
  <c r="H22" i="225"/>
  <c r="G22" i="225"/>
  <c r="F22" i="225"/>
  <c r="E22" i="225"/>
  <c r="E38" i="225"/>
  <c r="E43" i="225"/>
  <c r="D22" i="225"/>
  <c r="C22" i="225"/>
  <c r="J21" i="225"/>
  <c r="K21" i="225"/>
  <c r="J20" i="225"/>
  <c r="K20" i="225"/>
  <c r="J19" i="225"/>
  <c r="K19" i="225"/>
  <c r="J18" i="225"/>
  <c r="K18" i="225"/>
  <c r="J17" i="225"/>
  <c r="K17" i="225"/>
  <c r="J16" i="225"/>
  <c r="K16" i="225"/>
  <c r="J15" i="225"/>
  <c r="K15" i="225"/>
  <c r="J14" i="225"/>
  <c r="K14" i="225"/>
  <c r="J13" i="225"/>
  <c r="K13" i="225"/>
  <c r="J12" i="225"/>
  <c r="K12" i="225"/>
  <c r="J11" i="225"/>
  <c r="K11" i="225"/>
  <c r="I10" i="225"/>
  <c r="I38" i="225"/>
  <c r="I43" i="225"/>
  <c r="H10" i="225"/>
  <c r="G10" i="225"/>
  <c r="F10" i="225"/>
  <c r="E10" i="225"/>
  <c r="D10" i="225"/>
  <c r="C10" i="225"/>
  <c r="C38" i="225"/>
  <c r="C43" i="225"/>
  <c r="J60" i="224"/>
  <c r="K60" i="224"/>
  <c r="J59" i="224"/>
  <c r="K59" i="224"/>
  <c r="J56" i="224"/>
  <c r="K56" i="224"/>
  <c r="J55" i="224"/>
  <c r="K55" i="224"/>
  <c r="J54" i="224"/>
  <c r="K54" i="224"/>
  <c r="J53" i="224"/>
  <c r="K53" i="224"/>
  <c r="J52" i="224"/>
  <c r="I51" i="224"/>
  <c r="H51" i="224"/>
  <c r="G51" i="224"/>
  <c r="F51" i="224"/>
  <c r="F57" i="224"/>
  <c r="E51" i="224"/>
  <c r="D51" i="224"/>
  <c r="C51" i="224"/>
  <c r="J50" i="224"/>
  <c r="K50" i="224"/>
  <c r="J49" i="224"/>
  <c r="K49" i="224"/>
  <c r="J48" i="224"/>
  <c r="K48" i="224"/>
  <c r="J47" i="224"/>
  <c r="J46" i="224"/>
  <c r="K46" i="224"/>
  <c r="I45" i="224"/>
  <c r="H45" i="224"/>
  <c r="H57" i="224"/>
  <c r="G45" i="224"/>
  <c r="G57" i="224"/>
  <c r="F45" i="224"/>
  <c r="E45" i="224"/>
  <c r="E57" i="224"/>
  <c r="D45" i="224"/>
  <c r="D57" i="224"/>
  <c r="C45" i="224"/>
  <c r="C57" i="224"/>
  <c r="J42" i="224"/>
  <c r="K42" i="224"/>
  <c r="J41" i="224"/>
  <c r="K41" i="224"/>
  <c r="J40" i="224"/>
  <c r="K40" i="224"/>
  <c r="I39" i="224"/>
  <c r="H39" i="224"/>
  <c r="G39" i="224"/>
  <c r="F39" i="224"/>
  <c r="E39" i="224"/>
  <c r="D39" i="224"/>
  <c r="C39" i="224"/>
  <c r="J37" i="224"/>
  <c r="K37" i="224"/>
  <c r="J36" i="224"/>
  <c r="K36" i="224"/>
  <c r="J35" i="224"/>
  <c r="K35" i="224"/>
  <c r="J34" i="224"/>
  <c r="K34" i="224"/>
  <c r="J33" i="224"/>
  <c r="K33" i="224"/>
  <c r="K32" i="224"/>
  <c r="I32" i="224"/>
  <c r="H32" i="224"/>
  <c r="G32" i="224"/>
  <c r="F32" i="224"/>
  <c r="E32" i="224"/>
  <c r="D32" i="224"/>
  <c r="C32" i="224"/>
  <c r="J31" i="224"/>
  <c r="K31" i="224"/>
  <c r="J30" i="224"/>
  <c r="K30" i="224"/>
  <c r="J29" i="224"/>
  <c r="I28" i="224"/>
  <c r="H28" i="224"/>
  <c r="G28" i="224"/>
  <c r="F28" i="224"/>
  <c r="E28" i="224"/>
  <c r="D28" i="224"/>
  <c r="C28" i="224"/>
  <c r="J26" i="224"/>
  <c r="K26" i="224"/>
  <c r="J25" i="224"/>
  <c r="K25" i="224"/>
  <c r="J24" i="224"/>
  <c r="K24" i="224"/>
  <c r="J23" i="224"/>
  <c r="I22" i="224"/>
  <c r="H22" i="224"/>
  <c r="H43" i="224"/>
  <c r="G22" i="224"/>
  <c r="F22" i="224"/>
  <c r="E22" i="224"/>
  <c r="D22" i="224"/>
  <c r="C22" i="224"/>
  <c r="C38" i="224"/>
  <c r="J21" i="224"/>
  <c r="K21" i="224"/>
  <c r="J20" i="224"/>
  <c r="K20" i="224"/>
  <c r="J19" i="224"/>
  <c r="K19" i="224"/>
  <c r="J18" i="224"/>
  <c r="K18" i="224"/>
  <c r="J17" i="224"/>
  <c r="K17" i="224"/>
  <c r="J16" i="224"/>
  <c r="K16" i="224"/>
  <c r="J15" i="224"/>
  <c r="K15" i="224"/>
  <c r="J14" i="224"/>
  <c r="K14" i="224"/>
  <c r="J13" i="224"/>
  <c r="K13" i="224"/>
  <c r="J12" i="224"/>
  <c r="K12" i="224"/>
  <c r="J11" i="224"/>
  <c r="K11" i="224"/>
  <c r="I10" i="224"/>
  <c r="I38" i="224"/>
  <c r="I43" i="224"/>
  <c r="H10" i="224"/>
  <c r="H38" i="224"/>
  <c r="G10" i="224"/>
  <c r="F10" i="224"/>
  <c r="E10" i="224"/>
  <c r="E38" i="224"/>
  <c r="E43" i="224"/>
  <c r="D10" i="224"/>
  <c r="D38" i="224"/>
  <c r="C10" i="224"/>
  <c r="C43" i="224"/>
  <c r="B3" i="224"/>
  <c r="J60" i="223"/>
  <c r="K60" i="223"/>
  <c r="J59" i="223"/>
  <c r="K59" i="223"/>
  <c r="J56" i="223"/>
  <c r="K56" i="223"/>
  <c r="J55" i="223"/>
  <c r="K55" i="223"/>
  <c r="J54" i="223"/>
  <c r="K54" i="223"/>
  <c r="J53" i="223"/>
  <c r="K53" i="223"/>
  <c r="J52" i="223"/>
  <c r="K52" i="223"/>
  <c r="I51" i="223"/>
  <c r="H51" i="223"/>
  <c r="G51" i="223"/>
  <c r="F51" i="223"/>
  <c r="E51" i="223"/>
  <c r="D51" i="223"/>
  <c r="C51" i="223"/>
  <c r="J50" i="223"/>
  <c r="K50" i="223"/>
  <c r="J49" i="223"/>
  <c r="K49" i="223"/>
  <c r="J48" i="223"/>
  <c r="K48" i="223"/>
  <c r="J47" i="223"/>
  <c r="J46" i="223"/>
  <c r="K46" i="223"/>
  <c r="I45" i="223"/>
  <c r="H45" i="223"/>
  <c r="G45" i="223"/>
  <c r="G57" i="223"/>
  <c r="F45" i="223"/>
  <c r="F57" i="223"/>
  <c r="E45" i="223"/>
  <c r="D45" i="223"/>
  <c r="D57" i="223"/>
  <c r="C45" i="223"/>
  <c r="J42" i="223"/>
  <c r="K42" i="223"/>
  <c r="J41" i="223"/>
  <c r="K41" i="223"/>
  <c r="J40" i="223"/>
  <c r="I39" i="223"/>
  <c r="H39" i="223"/>
  <c r="G39" i="223"/>
  <c r="F39" i="223"/>
  <c r="E39" i="223"/>
  <c r="D39" i="223"/>
  <c r="C39" i="223"/>
  <c r="J37" i="223"/>
  <c r="K37" i="223"/>
  <c r="J36" i="223"/>
  <c r="K36" i="223"/>
  <c r="J35" i="223"/>
  <c r="K35" i="223"/>
  <c r="J34" i="223"/>
  <c r="K34" i="223"/>
  <c r="J33" i="223"/>
  <c r="I32" i="223"/>
  <c r="H32" i="223"/>
  <c r="H38" i="223"/>
  <c r="G32" i="223"/>
  <c r="F32" i="223"/>
  <c r="E32" i="223"/>
  <c r="D32" i="223"/>
  <c r="C32" i="223"/>
  <c r="J31" i="223"/>
  <c r="K31" i="223"/>
  <c r="J30" i="223"/>
  <c r="J29" i="223"/>
  <c r="K29" i="223"/>
  <c r="I28" i="223"/>
  <c r="H28" i="223"/>
  <c r="G28" i="223"/>
  <c r="F28" i="223"/>
  <c r="E28" i="223"/>
  <c r="D28" i="223"/>
  <c r="C28" i="223"/>
  <c r="J26" i="223"/>
  <c r="K26" i="223"/>
  <c r="J25" i="223"/>
  <c r="K25" i="223"/>
  <c r="J24" i="223"/>
  <c r="K24" i="223"/>
  <c r="J23" i="223"/>
  <c r="I22" i="223"/>
  <c r="H22" i="223"/>
  <c r="G22" i="223"/>
  <c r="F22" i="223"/>
  <c r="E22" i="223"/>
  <c r="D22" i="223"/>
  <c r="C22" i="223"/>
  <c r="J21" i="223"/>
  <c r="K21" i="223"/>
  <c r="J20" i="223"/>
  <c r="K20" i="223"/>
  <c r="J19" i="223"/>
  <c r="K19" i="223"/>
  <c r="J18" i="223"/>
  <c r="K18" i="223"/>
  <c r="J17" i="223"/>
  <c r="K17" i="223"/>
  <c r="J16" i="223"/>
  <c r="K16" i="223"/>
  <c r="J15" i="223"/>
  <c r="K15" i="223"/>
  <c r="J14" i="223"/>
  <c r="K14" i="223"/>
  <c r="J13" i="223"/>
  <c r="K13" i="223"/>
  <c r="J12" i="223"/>
  <c r="K12" i="223"/>
  <c r="J11" i="223"/>
  <c r="I10" i="223"/>
  <c r="H10" i="223"/>
  <c r="G10" i="223"/>
  <c r="G38" i="223"/>
  <c r="G43" i="223"/>
  <c r="F10" i="223"/>
  <c r="E10" i="223"/>
  <c r="D10" i="223"/>
  <c r="D38" i="223"/>
  <c r="C10" i="223"/>
  <c r="B3" i="223"/>
  <c r="J60" i="222"/>
  <c r="K60" i="222"/>
  <c r="J59" i="222"/>
  <c r="K59" i="222"/>
  <c r="J56" i="222"/>
  <c r="K56" i="222"/>
  <c r="J55" i="222"/>
  <c r="K55" i="222"/>
  <c r="J54" i="222"/>
  <c r="K54" i="222"/>
  <c r="J53" i="222"/>
  <c r="K53" i="222"/>
  <c r="J52" i="222"/>
  <c r="K52" i="222"/>
  <c r="K51" i="222"/>
  <c r="I51" i="222"/>
  <c r="H51" i="222"/>
  <c r="G51" i="222"/>
  <c r="F51" i="222"/>
  <c r="E51" i="222"/>
  <c r="D51" i="222"/>
  <c r="C51" i="222"/>
  <c r="J50" i="222"/>
  <c r="K50" i="222"/>
  <c r="J49" i="222"/>
  <c r="K49" i="222"/>
  <c r="J48" i="222"/>
  <c r="K48" i="222"/>
  <c r="J47" i="222"/>
  <c r="K47" i="222"/>
  <c r="J46" i="222"/>
  <c r="I45" i="222"/>
  <c r="I57" i="222"/>
  <c r="H45" i="222"/>
  <c r="H57" i="222"/>
  <c r="G45" i="222"/>
  <c r="G57" i="222"/>
  <c r="F45" i="222"/>
  <c r="F57" i="222"/>
  <c r="E45" i="222"/>
  <c r="E57" i="222"/>
  <c r="D45" i="222"/>
  <c r="D57" i="222"/>
  <c r="C45" i="222"/>
  <c r="C57" i="222"/>
  <c r="J42" i="222"/>
  <c r="K42" i="222"/>
  <c r="J41" i="222"/>
  <c r="K41" i="222"/>
  <c r="J40" i="222"/>
  <c r="I39" i="222"/>
  <c r="H39" i="222"/>
  <c r="G39" i="222"/>
  <c r="F39" i="222"/>
  <c r="E39" i="222"/>
  <c r="D39" i="222"/>
  <c r="C39" i="222"/>
  <c r="J37" i="222"/>
  <c r="K37" i="222"/>
  <c r="J36" i="222"/>
  <c r="K36" i="222"/>
  <c r="J35" i="222"/>
  <c r="J34" i="222"/>
  <c r="K34" i="222"/>
  <c r="J33" i="222"/>
  <c r="I32" i="222"/>
  <c r="H32" i="222"/>
  <c r="G32" i="222"/>
  <c r="F32" i="222"/>
  <c r="E32" i="222"/>
  <c r="D32" i="222"/>
  <c r="C32" i="222"/>
  <c r="J31" i="222"/>
  <c r="K31" i="222"/>
  <c r="J30" i="222"/>
  <c r="J29" i="222"/>
  <c r="K29" i="222"/>
  <c r="I28" i="222"/>
  <c r="H28" i="222"/>
  <c r="G28" i="222"/>
  <c r="F28" i="222"/>
  <c r="E28" i="222"/>
  <c r="D28" i="222"/>
  <c r="C28" i="222"/>
  <c r="J26" i="222"/>
  <c r="K26" i="222"/>
  <c r="J25" i="222"/>
  <c r="K25" i="222"/>
  <c r="J24" i="222"/>
  <c r="K24" i="222"/>
  <c r="J23" i="222"/>
  <c r="I22" i="222"/>
  <c r="H22" i="222"/>
  <c r="G22" i="222"/>
  <c r="F22" i="222"/>
  <c r="F38" i="222"/>
  <c r="E22" i="222"/>
  <c r="D22" i="222"/>
  <c r="C22" i="222"/>
  <c r="J21" i="222"/>
  <c r="K21" i="222"/>
  <c r="J20" i="222"/>
  <c r="K20" i="222"/>
  <c r="J19" i="222"/>
  <c r="K19" i="222"/>
  <c r="J18" i="222"/>
  <c r="K18" i="222"/>
  <c r="J17" i="222"/>
  <c r="K17" i="222"/>
  <c r="J16" i="222"/>
  <c r="K16" i="222"/>
  <c r="J15" i="222"/>
  <c r="K15" i="222"/>
  <c r="J14" i="222"/>
  <c r="K14" i="222"/>
  <c r="J13" i="222"/>
  <c r="K13" i="222"/>
  <c r="J12" i="222"/>
  <c r="K12" i="222"/>
  <c r="J11" i="222"/>
  <c r="I10" i="222"/>
  <c r="I38" i="222"/>
  <c r="I43" i="222"/>
  <c r="H10" i="222"/>
  <c r="H38" i="222"/>
  <c r="G10" i="222"/>
  <c r="F10" i="222"/>
  <c r="E10" i="222"/>
  <c r="E38" i="222"/>
  <c r="E43" i="222"/>
  <c r="D10" i="222"/>
  <c r="C10" i="222"/>
  <c r="B3" i="222"/>
  <c r="J60" i="221"/>
  <c r="K60" i="221"/>
  <c r="J59" i="221"/>
  <c r="K59" i="221"/>
  <c r="J56" i="221"/>
  <c r="K56" i="221"/>
  <c r="J55" i="221"/>
  <c r="K55" i="221"/>
  <c r="J54" i="221"/>
  <c r="K54" i="221"/>
  <c r="J53" i="221"/>
  <c r="J52" i="221"/>
  <c r="K52" i="221"/>
  <c r="I51" i="221"/>
  <c r="I57" i="221"/>
  <c r="H51" i="221"/>
  <c r="G51" i="221"/>
  <c r="G57" i="221"/>
  <c r="F51" i="221"/>
  <c r="E51" i="221"/>
  <c r="D51" i="221"/>
  <c r="D57" i="221"/>
  <c r="C51" i="221"/>
  <c r="J50" i="221"/>
  <c r="K50" i="221"/>
  <c r="J49" i="221"/>
  <c r="K49" i="221"/>
  <c r="J48" i="221"/>
  <c r="K48" i="221"/>
  <c r="J47" i="221"/>
  <c r="K47" i="221"/>
  <c r="J46" i="221"/>
  <c r="I45" i="221"/>
  <c r="H45" i="221"/>
  <c r="H57" i="221"/>
  <c r="G45" i="221"/>
  <c r="F45" i="221"/>
  <c r="E45" i="221"/>
  <c r="E57" i="221"/>
  <c r="D45" i="221"/>
  <c r="C45" i="221"/>
  <c r="C57" i="221"/>
  <c r="J42" i="221"/>
  <c r="K42" i="221"/>
  <c r="J41" i="221"/>
  <c r="K41" i="221"/>
  <c r="J40" i="221"/>
  <c r="I39" i="221"/>
  <c r="H39" i="221"/>
  <c r="G39" i="221"/>
  <c r="F39" i="221"/>
  <c r="E39" i="221"/>
  <c r="D39" i="221"/>
  <c r="C39" i="221"/>
  <c r="J37" i="221"/>
  <c r="K37" i="221"/>
  <c r="J36" i="221"/>
  <c r="K36" i="221"/>
  <c r="J35" i="221"/>
  <c r="K35" i="221"/>
  <c r="J34" i="221"/>
  <c r="K34" i="221"/>
  <c r="J33" i="221"/>
  <c r="K33" i="221"/>
  <c r="I32" i="221"/>
  <c r="H32" i="221"/>
  <c r="G32" i="221"/>
  <c r="F32" i="221"/>
  <c r="E32" i="221"/>
  <c r="D32" i="221"/>
  <c r="C32" i="221"/>
  <c r="J31" i="221"/>
  <c r="K31" i="221"/>
  <c r="J30" i="221"/>
  <c r="K30" i="221"/>
  <c r="J29" i="221"/>
  <c r="I28" i="221"/>
  <c r="H28" i="221"/>
  <c r="G28" i="221"/>
  <c r="F28" i="221"/>
  <c r="E28" i="221"/>
  <c r="D28" i="221"/>
  <c r="C28" i="221"/>
  <c r="J26" i="221"/>
  <c r="K26" i="221"/>
  <c r="J25" i="221"/>
  <c r="K25" i="221"/>
  <c r="J24" i="221"/>
  <c r="K24" i="221"/>
  <c r="J23" i="221"/>
  <c r="K23" i="221"/>
  <c r="I22" i="221"/>
  <c r="H22" i="221"/>
  <c r="G22" i="221"/>
  <c r="F22" i="221"/>
  <c r="E22" i="221"/>
  <c r="D22" i="221"/>
  <c r="C22" i="221"/>
  <c r="J21" i="221"/>
  <c r="K21" i="221"/>
  <c r="J20" i="221"/>
  <c r="K20" i="221"/>
  <c r="J19" i="221"/>
  <c r="K19" i="221"/>
  <c r="J18" i="221"/>
  <c r="K18" i="221"/>
  <c r="J17" i="221"/>
  <c r="K17" i="221"/>
  <c r="J16" i="221"/>
  <c r="K16" i="221"/>
  <c r="J15" i="221"/>
  <c r="K15" i="221"/>
  <c r="J14" i="221"/>
  <c r="K14" i="221"/>
  <c r="J13" i="221"/>
  <c r="K13" i="221"/>
  <c r="J12" i="221"/>
  <c r="K12" i="221"/>
  <c r="J11" i="221"/>
  <c r="K11" i="221"/>
  <c r="I10" i="221"/>
  <c r="H10" i="221"/>
  <c r="G10" i="221"/>
  <c r="F10" i="221"/>
  <c r="F38" i="221"/>
  <c r="F43" i="221"/>
  <c r="E10" i="221"/>
  <c r="D10" i="221"/>
  <c r="C10" i="221"/>
  <c r="B2" i="222"/>
  <c r="B2" i="223"/>
  <c r="B2" i="224"/>
  <c r="J60" i="212"/>
  <c r="K60" i="212"/>
  <c r="K59" i="212"/>
  <c r="J59" i="212"/>
  <c r="J56" i="212"/>
  <c r="K56" i="212"/>
  <c r="J55" i="212"/>
  <c r="K55" i="212"/>
  <c r="J54" i="212"/>
  <c r="K54" i="212"/>
  <c r="J53" i="212"/>
  <c r="J52" i="212"/>
  <c r="K52" i="212"/>
  <c r="I51" i="212"/>
  <c r="I57" i="212"/>
  <c r="H51" i="212"/>
  <c r="G51" i="212"/>
  <c r="F51" i="212"/>
  <c r="E51" i="212"/>
  <c r="D51" i="212"/>
  <c r="C51" i="212"/>
  <c r="J50" i="212"/>
  <c r="K50" i="212"/>
  <c r="J49" i="212"/>
  <c r="K49" i="212"/>
  <c r="J48" i="212"/>
  <c r="K48" i="212"/>
  <c r="J47" i="212"/>
  <c r="K47" i="212"/>
  <c r="J46" i="212"/>
  <c r="I45" i="212"/>
  <c r="H45" i="212"/>
  <c r="H57" i="212"/>
  <c r="G45" i="212"/>
  <c r="F45" i="212"/>
  <c r="F57" i="212"/>
  <c r="E45" i="212"/>
  <c r="E57" i="212"/>
  <c r="D45" i="212"/>
  <c r="C45" i="212"/>
  <c r="J42" i="212"/>
  <c r="K42" i="212"/>
  <c r="J41" i="212"/>
  <c r="K41" i="212"/>
  <c r="J40" i="212"/>
  <c r="K40" i="212"/>
  <c r="I39" i="212"/>
  <c r="H39" i="212"/>
  <c r="G39" i="212"/>
  <c r="F39" i="212"/>
  <c r="E39" i="212"/>
  <c r="D39" i="212"/>
  <c r="C39" i="212"/>
  <c r="J37" i="212"/>
  <c r="K37" i="212"/>
  <c r="J36" i="212"/>
  <c r="K36" i="212"/>
  <c r="J35" i="212"/>
  <c r="K35" i="212"/>
  <c r="J34" i="212"/>
  <c r="K34" i="212"/>
  <c r="J33" i="212"/>
  <c r="K33" i="212"/>
  <c r="J32" i="212"/>
  <c r="I32" i="212"/>
  <c r="H32" i="212"/>
  <c r="G32" i="212"/>
  <c r="F32" i="212"/>
  <c r="E32" i="212"/>
  <c r="D32" i="212"/>
  <c r="C32" i="212"/>
  <c r="J31" i="212"/>
  <c r="K31" i="212"/>
  <c r="J30" i="212"/>
  <c r="K30" i="212"/>
  <c r="J29" i="212"/>
  <c r="I28" i="212"/>
  <c r="H28" i="212"/>
  <c r="G28" i="212"/>
  <c r="F28" i="212"/>
  <c r="E28" i="212"/>
  <c r="D28" i="212"/>
  <c r="C28" i="212"/>
  <c r="J26" i="212"/>
  <c r="K26" i="212"/>
  <c r="J25" i="212"/>
  <c r="K25" i="212"/>
  <c r="J24" i="212"/>
  <c r="K24" i="212"/>
  <c r="J23" i="212"/>
  <c r="J22" i="212"/>
  <c r="I22" i="212"/>
  <c r="H22" i="212"/>
  <c r="G22" i="212"/>
  <c r="F22" i="212"/>
  <c r="E22" i="212"/>
  <c r="D22" i="212"/>
  <c r="C22" i="212"/>
  <c r="J21" i="212"/>
  <c r="K21" i="212"/>
  <c r="J20" i="212"/>
  <c r="K20" i="212"/>
  <c r="J19" i="212"/>
  <c r="K19" i="212"/>
  <c r="J18" i="212"/>
  <c r="K18" i="212"/>
  <c r="J17" i="212"/>
  <c r="K17" i="212"/>
  <c r="J16" i="212"/>
  <c r="K16" i="212"/>
  <c r="J15" i="212"/>
  <c r="K15" i="212"/>
  <c r="J14" i="212"/>
  <c r="K14" i="212"/>
  <c r="J13" i="212"/>
  <c r="K13" i="212"/>
  <c r="J12" i="212"/>
  <c r="K12" i="212"/>
  <c r="J11" i="212"/>
  <c r="I10" i="212"/>
  <c r="H10" i="212"/>
  <c r="H38" i="212"/>
  <c r="H43" i="212"/>
  <c r="G10" i="212"/>
  <c r="F10" i="212"/>
  <c r="F38" i="212"/>
  <c r="F43" i="212"/>
  <c r="E10" i="212"/>
  <c r="D10" i="212"/>
  <c r="C10" i="212"/>
  <c r="B3" i="212"/>
  <c r="J60" i="211"/>
  <c r="K60" i="211"/>
  <c r="J59" i="211"/>
  <c r="K59" i="211"/>
  <c r="J56" i="211"/>
  <c r="K56" i="211"/>
  <c r="J55" i="211"/>
  <c r="K55" i="211"/>
  <c r="J54" i="211"/>
  <c r="K54" i="211"/>
  <c r="J53" i="211"/>
  <c r="J52" i="211"/>
  <c r="K52" i="211"/>
  <c r="I51" i="211"/>
  <c r="H51" i="211"/>
  <c r="G51" i="211"/>
  <c r="G57" i="211"/>
  <c r="F51" i="211"/>
  <c r="E51" i="211"/>
  <c r="D51" i="211"/>
  <c r="C51" i="211"/>
  <c r="C57" i="211"/>
  <c r="J50" i="211"/>
  <c r="K50" i="211"/>
  <c r="J49" i="211"/>
  <c r="K49" i="211"/>
  <c r="J48" i="211"/>
  <c r="K48" i="211"/>
  <c r="J47" i="211"/>
  <c r="K47" i="211"/>
  <c r="J46" i="211"/>
  <c r="I45" i="211"/>
  <c r="I57" i="211"/>
  <c r="H45" i="211"/>
  <c r="H57" i="211"/>
  <c r="G45" i="211"/>
  <c r="F45" i="211"/>
  <c r="F57" i="211"/>
  <c r="E45" i="211"/>
  <c r="E57" i="211"/>
  <c r="D45" i="211"/>
  <c r="D57" i="211"/>
  <c r="C45" i="211"/>
  <c r="J42" i="211"/>
  <c r="K42" i="211"/>
  <c r="J41" i="211"/>
  <c r="K41" i="211"/>
  <c r="J40" i="211"/>
  <c r="K40" i="211"/>
  <c r="K39" i="211"/>
  <c r="I39" i="211"/>
  <c r="H39" i="211"/>
  <c r="G39" i="211"/>
  <c r="F39" i="211"/>
  <c r="E39" i="211"/>
  <c r="D39" i="211"/>
  <c r="C39" i="211"/>
  <c r="J37" i="211"/>
  <c r="K37" i="211"/>
  <c r="J36" i="211"/>
  <c r="K36" i="211"/>
  <c r="J35" i="211"/>
  <c r="K35" i="211"/>
  <c r="J34" i="211"/>
  <c r="K34" i="211"/>
  <c r="J33" i="211"/>
  <c r="I32" i="211"/>
  <c r="H32" i="211"/>
  <c r="G32" i="211"/>
  <c r="F32" i="211"/>
  <c r="E32" i="211"/>
  <c r="D32" i="211"/>
  <c r="C32" i="211"/>
  <c r="C38" i="211"/>
  <c r="C43" i="211"/>
  <c r="J31" i="211"/>
  <c r="K31" i="211"/>
  <c r="J30" i="211"/>
  <c r="K30" i="211"/>
  <c r="J29" i="211"/>
  <c r="I28" i="211"/>
  <c r="H28" i="211"/>
  <c r="G28" i="211"/>
  <c r="F28" i="211"/>
  <c r="E28" i="211"/>
  <c r="D28" i="211"/>
  <c r="C28" i="211"/>
  <c r="J26" i="211"/>
  <c r="K26" i="211"/>
  <c r="J25" i="211"/>
  <c r="K25" i="211"/>
  <c r="J24" i="211"/>
  <c r="K24" i="211"/>
  <c r="J23" i="211"/>
  <c r="K23" i="211"/>
  <c r="I22" i="211"/>
  <c r="H22" i="211"/>
  <c r="G22" i="211"/>
  <c r="F22" i="211"/>
  <c r="E22" i="211"/>
  <c r="D22" i="211"/>
  <c r="C22" i="211"/>
  <c r="J21" i="211"/>
  <c r="K21" i="211"/>
  <c r="J20" i="211"/>
  <c r="K20" i="211"/>
  <c r="J19" i="211"/>
  <c r="K19" i="211"/>
  <c r="J18" i="211"/>
  <c r="K18" i="211"/>
  <c r="J17" i="211"/>
  <c r="K17" i="211"/>
  <c r="J16" i="211"/>
  <c r="K16" i="211"/>
  <c r="J15" i="211"/>
  <c r="K15" i="211"/>
  <c r="J14" i="211"/>
  <c r="K14" i="211"/>
  <c r="J13" i="211"/>
  <c r="K13" i="211"/>
  <c r="J12" i="211"/>
  <c r="K12" i="211"/>
  <c r="J11" i="211"/>
  <c r="I10" i="211"/>
  <c r="H10" i="211"/>
  <c r="H38" i="211"/>
  <c r="H43" i="211"/>
  <c r="G10" i="211"/>
  <c r="F10" i="211"/>
  <c r="F38" i="211"/>
  <c r="F43" i="211"/>
  <c r="E10" i="211"/>
  <c r="D10" i="211"/>
  <c r="D38" i="211"/>
  <c r="D43" i="211"/>
  <c r="C10" i="211"/>
  <c r="B3" i="211"/>
  <c r="J60" i="210"/>
  <c r="K60" i="210"/>
  <c r="J59" i="210"/>
  <c r="K59" i="210"/>
  <c r="J56" i="210"/>
  <c r="K56" i="210"/>
  <c r="J55" i="210"/>
  <c r="K55" i="210"/>
  <c r="J54" i="210"/>
  <c r="K54" i="210"/>
  <c r="J53" i="210"/>
  <c r="K53" i="210"/>
  <c r="J52" i="210"/>
  <c r="K52" i="210"/>
  <c r="I51" i="210"/>
  <c r="H51" i="210"/>
  <c r="G51" i="210"/>
  <c r="F51" i="210"/>
  <c r="F57" i="210"/>
  <c r="E51" i="210"/>
  <c r="D51" i="210"/>
  <c r="C51" i="210"/>
  <c r="C57" i="210"/>
  <c r="J50" i="210"/>
  <c r="K50" i="210"/>
  <c r="J49" i="210"/>
  <c r="K49" i="210"/>
  <c r="J48" i="210"/>
  <c r="K48" i="210"/>
  <c r="J47" i="210"/>
  <c r="K47" i="210"/>
  <c r="J46" i="210"/>
  <c r="K46" i="210"/>
  <c r="I45" i="210"/>
  <c r="I57" i="210"/>
  <c r="H45" i="210"/>
  <c r="H57" i="210"/>
  <c r="G45" i="210"/>
  <c r="G57" i="210"/>
  <c r="F45" i="210"/>
  <c r="E45" i="210"/>
  <c r="D45" i="210"/>
  <c r="D57" i="210"/>
  <c r="C45" i="210"/>
  <c r="J42" i="210"/>
  <c r="K42" i="210"/>
  <c r="J41" i="210"/>
  <c r="J40" i="210"/>
  <c r="K40" i="210"/>
  <c r="I39" i="210"/>
  <c r="H39" i="210"/>
  <c r="G39" i="210"/>
  <c r="F39" i="210"/>
  <c r="E39" i="210"/>
  <c r="D39" i="210"/>
  <c r="C39" i="210"/>
  <c r="J37" i="210"/>
  <c r="K37" i="210"/>
  <c r="J36" i="210"/>
  <c r="K36" i="210"/>
  <c r="J35" i="210"/>
  <c r="K35" i="210"/>
  <c r="J34" i="210"/>
  <c r="K34" i="210"/>
  <c r="J33" i="210"/>
  <c r="I32" i="210"/>
  <c r="H32" i="210"/>
  <c r="G32" i="210"/>
  <c r="F32" i="210"/>
  <c r="E32" i="210"/>
  <c r="D32" i="210"/>
  <c r="C32" i="210"/>
  <c r="J31" i="210"/>
  <c r="K31" i="210"/>
  <c r="J30" i="210"/>
  <c r="K30" i="210"/>
  <c r="J29" i="210"/>
  <c r="K29" i="210"/>
  <c r="I28" i="210"/>
  <c r="I38" i="210"/>
  <c r="H28" i="210"/>
  <c r="G28" i="210"/>
  <c r="F28" i="210"/>
  <c r="E28" i="210"/>
  <c r="E38" i="210"/>
  <c r="E43" i="210"/>
  <c r="D28" i="210"/>
  <c r="C28" i="210"/>
  <c r="J26" i="210"/>
  <c r="K26" i="210"/>
  <c r="J25" i="210"/>
  <c r="K25" i="210"/>
  <c r="J24" i="210"/>
  <c r="J23" i="210"/>
  <c r="K23" i="210"/>
  <c r="I22" i="210"/>
  <c r="H22" i="210"/>
  <c r="G22" i="210"/>
  <c r="G38" i="210"/>
  <c r="G43" i="210"/>
  <c r="F22" i="210"/>
  <c r="E22" i="210"/>
  <c r="D22" i="210"/>
  <c r="C22" i="210"/>
  <c r="J21" i="210"/>
  <c r="K21" i="210"/>
  <c r="J20" i="210"/>
  <c r="K20" i="210"/>
  <c r="J19" i="210"/>
  <c r="K19" i="210"/>
  <c r="J18" i="210"/>
  <c r="K18" i="210"/>
  <c r="J17" i="210"/>
  <c r="K17" i="210"/>
  <c r="J16" i="210"/>
  <c r="J15" i="210"/>
  <c r="K15" i="210"/>
  <c r="J14" i="210"/>
  <c r="K14" i="210"/>
  <c r="J13" i="210"/>
  <c r="K13" i="210"/>
  <c r="J12" i="210"/>
  <c r="K12" i="210"/>
  <c r="J11" i="210"/>
  <c r="K11" i="210"/>
  <c r="I10" i="210"/>
  <c r="I43" i="210"/>
  <c r="H10" i="210"/>
  <c r="H38" i="210"/>
  <c r="H43" i="210"/>
  <c r="G10" i="210"/>
  <c r="F10" i="210"/>
  <c r="E10" i="210"/>
  <c r="D10" i="210"/>
  <c r="C10" i="210"/>
  <c r="C38" i="210"/>
  <c r="C43" i="210"/>
  <c r="C58" i="210"/>
  <c r="B3" i="210"/>
  <c r="J60" i="209"/>
  <c r="K60" i="209"/>
  <c r="J59" i="209"/>
  <c r="K59" i="209"/>
  <c r="K56" i="209"/>
  <c r="J56" i="209"/>
  <c r="J55" i="209"/>
  <c r="K55" i="209"/>
  <c r="K54" i="209"/>
  <c r="J54" i="209"/>
  <c r="J53" i="209"/>
  <c r="K53" i="209"/>
  <c r="J52" i="209"/>
  <c r="I51" i="209"/>
  <c r="H51" i="209"/>
  <c r="G51" i="209"/>
  <c r="F51" i="209"/>
  <c r="E51" i="209"/>
  <c r="D51" i="209"/>
  <c r="D57" i="209"/>
  <c r="C51" i="209"/>
  <c r="J50" i="209"/>
  <c r="K50" i="209"/>
  <c r="J49" i="209"/>
  <c r="K49" i="209"/>
  <c r="J48" i="209"/>
  <c r="K48" i="209"/>
  <c r="J47" i="209"/>
  <c r="J45" i="209"/>
  <c r="K47" i="209"/>
  <c r="J46" i="209"/>
  <c r="K46" i="209"/>
  <c r="I45" i="209"/>
  <c r="H45" i="209"/>
  <c r="H57" i="209"/>
  <c r="G45" i="209"/>
  <c r="G57" i="209"/>
  <c r="F45" i="209"/>
  <c r="F57" i="209"/>
  <c r="E45" i="209"/>
  <c r="E57" i="209"/>
  <c r="D45" i="209"/>
  <c r="C45" i="209"/>
  <c r="C57" i="209"/>
  <c r="J42" i="209"/>
  <c r="K42" i="209"/>
  <c r="J41" i="209"/>
  <c r="K41" i="209"/>
  <c r="J40" i="209"/>
  <c r="I39" i="209"/>
  <c r="H39" i="209"/>
  <c r="G39" i="209"/>
  <c r="F39" i="209"/>
  <c r="E39" i="209"/>
  <c r="D39" i="209"/>
  <c r="C39" i="209"/>
  <c r="J37" i="209"/>
  <c r="K37" i="209"/>
  <c r="J36" i="209"/>
  <c r="K36" i="209"/>
  <c r="J35" i="209"/>
  <c r="K35" i="209"/>
  <c r="J34" i="209"/>
  <c r="K34" i="209"/>
  <c r="J33" i="209"/>
  <c r="I32" i="209"/>
  <c r="H32" i="209"/>
  <c r="G32" i="209"/>
  <c r="F32" i="209"/>
  <c r="E32" i="209"/>
  <c r="D32" i="209"/>
  <c r="C32" i="209"/>
  <c r="J31" i="209"/>
  <c r="K31" i="209"/>
  <c r="J30" i="209"/>
  <c r="J29" i="209"/>
  <c r="K29" i="209"/>
  <c r="I28" i="209"/>
  <c r="H28" i="209"/>
  <c r="G28" i="209"/>
  <c r="F28" i="209"/>
  <c r="E28" i="209"/>
  <c r="D28" i="209"/>
  <c r="C28" i="209"/>
  <c r="J26" i="209"/>
  <c r="K26" i="209"/>
  <c r="J25" i="209"/>
  <c r="K25" i="209"/>
  <c r="J24" i="209"/>
  <c r="K24" i="209"/>
  <c r="J23" i="209"/>
  <c r="K23" i="209"/>
  <c r="I22" i="209"/>
  <c r="H22" i="209"/>
  <c r="G22" i="209"/>
  <c r="F22" i="209"/>
  <c r="E22" i="209"/>
  <c r="D22" i="209"/>
  <c r="C22" i="209"/>
  <c r="J21" i="209"/>
  <c r="K21" i="209"/>
  <c r="J20" i="209"/>
  <c r="K20" i="209"/>
  <c r="J19" i="209"/>
  <c r="K19" i="209"/>
  <c r="J18" i="209"/>
  <c r="K18" i="209"/>
  <c r="J17" i="209"/>
  <c r="K17" i="209"/>
  <c r="J16" i="209"/>
  <c r="K16" i="209"/>
  <c r="J15" i="209"/>
  <c r="K15" i="209"/>
  <c r="J14" i="209"/>
  <c r="K14" i="209"/>
  <c r="J13" i="209"/>
  <c r="K13" i="209"/>
  <c r="J12" i="209"/>
  <c r="K12" i="209"/>
  <c r="J11" i="209"/>
  <c r="I10" i="209"/>
  <c r="I38" i="209"/>
  <c r="I43" i="209"/>
  <c r="H10" i="209"/>
  <c r="G10" i="209"/>
  <c r="F10" i="209"/>
  <c r="E10" i="209"/>
  <c r="E38" i="209"/>
  <c r="D10" i="209"/>
  <c r="C10" i="209"/>
  <c r="C38" i="209"/>
  <c r="C43" i="209"/>
  <c r="J60" i="208"/>
  <c r="K60" i="208"/>
  <c r="J59" i="208"/>
  <c r="K59" i="208"/>
  <c r="J56" i="208"/>
  <c r="K56" i="208"/>
  <c r="J55" i="208"/>
  <c r="K55" i="208"/>
  <c r="J54" i="208"/>
  <c r="K54" i="208"/>
  <c r="J53" i="208"/>
  <c r="K53" i="208"/>
  <c r="J52" i="208"/>
  <c r="K52" i="208"/>
  <c r="I51" i="208"/>
  <c r="H51" i="208"/>
  <c r="H57" i="208"/>
  <c r="G51" i="208"/>
  <c r="G57" i="208"/>
  <c r="F51" i="208"/>
  <c r="E51" i="208"/>
  <c r="D51" i="208"/>
  <c r="C51" i="208"/>
  <c r="J50" i="208"/>
  <c r="K50" i="208"/>
  <c r="J49" i="208"/>
  <c r="K49" i="208"/>
  <c r="J48" i="208"/>
  <c r="K48" i="208"/>
  <c r="J47" i="208"/>
  <c r="K47" i="208"/>
  <c r="J46" i="208"/>
  <c r="K46" i="208"/>
  <c r="I45" i="208"/>
  <c r="H45" i="208"/>
  <c r="G45" i="208"/>
  <c r="F45" i="208"/>
  <c r="F57" i="208"/>
  <c r="E45" i="208"/>
  <c r="D45" i="208"/>
  <c r="D57" i="208"/>
  <c r="C45" i="208"/>
  <c r="C57" i="208"/>
  <c r="J42" i="208"/>
  <c r="K42" i="208"/>
  <c r="J41" i="208"/>
  <c r="K41" i="208"/>
  <c r="J40" i="208"/>
  <c r="I39" i="208"/>
  <c r="H39" i="208"/>
  <c r="G39" i="208"/>
  <c r="F39" i="208"/>
  <c r="E39" i="208"/>
  <c r="D39" i="208"/>
  <c r="C39" i="208"/>
  <c r="J37" i="208"/>
  <c r="K37" i="208"/>
  <c r="J36" i="208"/>
  <c r="K36" i="208"/>
  <c r="J35" i="208"/>
  <c r="K35" i="208"/>
  <c r="J34" i="208"/>
  <c r="J33" i="208"/>
  <c r="K33" i="208"/>
  <c r="I32" i="208"/>
  <c r="H32" i="208"/>
  <c r="G32" i="208"/>
  <c r="F32" i="208"/>
  <c r="E32" i="208"/>
  <c r="D32" i="208"/>
  <c r="C32" i="208"/>
  <c r="J31" i="208"/>
  <c r="K31" i="208"/>
  <c r="J30" i="208"/>
  <c r="K30" i="208"/>
  <c r="J29" i="208"/>
  <c r="I28" i="208"/>
  <c r="H28" i="208"/>
  <c r="G28" i="208"/>
  <c r="F28" i="208"/>
  <c r="E28" i="208"/>
  <c r="D28" i="208"/>
  <c r="C28" i="208"/>
  <c r="J26" i="208"/>
  <c r="K26" i="208"/>
  <c r="J25" i="208"/>
  <c r="K25" i="208"/>
  <c r="J24" i="208"/>
  <c r="J23" i="208"/>
  <c r="K23" i="208"/>
  <c r="I22" i="208"/>
  <c r="H22" i="208"/>
  <c r="G22" i="208"/>
  <c r="F22" i="208"/>
  <c r="E22" i="208"/>
  <c r="D22" i="208"/>
  <c r="C22" i="208"/>
  <c r="C38" i="208"/>
  <c r="C43" i="208"/>
  <c r="J21" i="208"/>
  <c r="K21" i="208"/>
  <c r="J20" i="208"/>
  <c r="K20" i="208"/>
  <c r="J19" i="208"/>
  <c r="K19" i="208"/>
  <c r="J18" i="208"/>
  <c r="K18" i="208"/>
  <c r="J17" i="208"/>
  <c r="K17" i="208"/>
  <c r="J16" i="208"/>
  <c r="K16" i="208"/>
  <c r="J15" i="208"/>
  <c r="K15" i="208"/>
  <c r="J14" i="208"/>
  <c r="K14" i="208"/>
  <c r="J13" i="208"/>
  <c r="K13" i="208"/>
  <c r="J12" i="208"/>
  <c r="K12" i="208"/>
  <c r="J11" i="208"/>
  <c r="I10" i="208"/>
  <c r="H10" i="208"/>
  <c r="H38" i="208"/>
  <c r="G10" i="208"/>
  <c r="F10" i="208"/>
  <c r="E10" i="208"/>
  <c r="D10" i="208"/>
  <c r="D38" i="208"/>
  <c r="C10" i="208"/>
  <c r="B3" i="208"/>
  <c r="J60" i="207"/>
  <c r="K60" i="207"/>
  <c r="J59" i="207"/>
  <c r="K59" i="207"/>
  <c r="J56" i="207"/>
  <c r="K56" i="207"/>
  <c r="J55" i="207"/>
  <c r="K55" i="207"/>
  <c r="J54" i="207"/>
  <c r="K54" i="207"/>
  <c r="J53" i="207"/>
  <c r="K53" i="207"/>
  <c r="J52" i="207"/>
  <c r="K52" i="207"/>
  <c r="I51" i="207"/>
  <c r="I57" i="207"/>
  <c r="H51" i="207"/>
  <c r="G51" i="207"/>
  <c r="F51" i="207"/>
  <c r="E51" i="207"/>
  <c r="D51" i="207"/>
  <c r="D57" i="207"/>
  <c r="C51" i="207"/>
  <c r="J50" i="207"/>
  <c r="K50" i="207"/>
  <c r="J49" i="207"/>
  <c r="J48" i="207"/>
  <c r="K48" i="207"/>
  <c r="J47" i="207"/>
  <c r="K47" i="207"/>
  <c r="J46" i="207"/>
  <c r="K46" i="207"/>
  <c r="I45" i="207"/>
  <c r="H45" i="207"/>
  <c r="H57" i="207"/>
  <c r="G45" i="207"/>
  <c r="G57" i="207"/>
  <c r="F45" i="207"/>
  <c r="F57" i="207"/>
  <c r="E45" i="207"/>
  <c r="D45" i="207"/>
  <c r="C45" i="207"/>
  <c r="C57" i="207"/>
  <c r="J42" i="207"/>
  <c r="K42" i="207"/>
  <c r="J41" i="207"/>
  <c r="J40" i="207"/>
  <c r="K40" i="207"/>
  <c r="I39" i="207"/>
  <c r="H39" i="207"/>
  <c r="G39" i="207"/>
  <c r="F39" i="207"/>
  <c r="E39" i="207"/>
  <c r="D39" i="207"/>
  <c r="C39" i="207"/>
  <c r="J37" i="207"/>
  <c r="K37" i="207"/>
  <c r="J36" i="207"/>
  <c r="K36" i="207"/>
  <c r="J35" i="207"/>
  <c r="K35" i="207"/>
  <c r="J34" i="207"/>
  <c r="K34" i="207"/>
  <c r="J33" i="207"/>
  <c r="I32" i="207"/>
  <c r="H32" i="207"/>
  <c r="G32" i="207"/>
  <c r="F32" i="207"/>
  <c r="E32" i="207"/>
  <c r="D32" i="207"/>
  <c r="C32" i="207"/>
  <c r="J31" i="207"/>
  <c r="K31" i="207"/>
  <c r="J30" i="207"/>
  <c r="K30" i="207"/>
  <c r="J29" i="207"/>
  <c r="I28" i="207"/>
  <c r="H28" i="207"/>
  <c r="G28" i="207"/>
  <c r="F28" i="207"/>
  <c r="E28" i="207"/>
  <c r="D28" i="207"/>
  <c r="C28" i="207"/>
  <c r="J26" i="207"/>
  <c r="K26" i="207"/>
  <c r="J25" i="207"/>
  <c r="K25" i="207"/>
  <c r="J24" i="207"/>
  <c r="K24" i="207"/>
  <c r="J23" i="207"/>
  <c r="I22" i="207"/>
  <c r="H22" i="207"/>
  <c r="G22" i="207"/>
  <c r="F22" i="207"/>
  <c r="E22" i="207"/>
  <c r="D22" i="207"/>
  <c r="C22" i="207"/>
  <c r="J21" i="207"/>
  <c r="K21" i="207"/>
  <c r="J20" i="207"/>
  <c r="K20" i="207"/>
  <c r="J19" i="207"/>
  <c r="K19" i="207"/>
  <c r="J18" i="207"/>
  <c r="K18" i="207"/>
  <c r="J17" i="207"/>
  <c r="K17" i="207"/>
  <c r="J16" i="207"/>
  <c r="K16" i="207"/>
  <c r="J15" i="207"/>
  <c r="K15" i="207"/>
  <c r="J14" i="207"/>
  <c r="K14" i="207"/>
  <c r="J13" i="207"/>
  <c r="K13" i="207"/>
  <c r="J12" i="207"/>
  <c r="K12" i="207"/>
  <c r="J11" i="207"/>
  <c r="I10" i="207"/>
  <c r="H10" i="207"/>
  <c r="G10" i="207"/>
  <c r="G38" i="207"/>
  <c r="G43" i="207"/>
  <c r="F10" i="207"/>
  <c r="F38" i="207"/>
  <c r="F43" i="207"/>
  <c r="E10" i="207"/>
  <c r="D10" i="207"/>
  <c r="C10" i="207"/>
  <c r="C38" i="207"/>
  <c r="C43" i="207"/>
  <c r="C58" i="207"/>
  <c r="B3" i="207"/>
  <c r="J60" i="206"/>
  <c r="K60" i="206"/>
  <c r="J59" i="206"/>
  <c r="K59" i="206"/>
  <c r="J56" i="206"/>
  <c r="K56" i="206"/>
  <c r="J55" i="206"/>
  <c r="K55" i="206"/>
  <c r="J54" i="206"/>
  <c r="K54" i="206"/>
  <c r="J53" i="206"/>
  <c r="K53" i="206"/>
  <c r="J52" i="206"/>
  <c r="I51" i="206"/>
  <c r="H51" i="206"/>
  <c r="G51" i="206"/>
  <c r="G57" i="206"/>
  <c r="F51" i="206"/>
  <c r="F57" i="206"/>
  <c r="E51" i="206"/>
  <c r="D51" i="206"/>
  <c r="C51" i="206"/>
  <c r="C57" i="206"/>
  <c r="J50" i="206"/>
  <c r="K50" i="206"/>
  <c r="J49" i="206"/>
  <c r="K49" i="206"/>
  <c r="J48" i="206"/>
  <c r="K48" i="206"/>
  <c r="J47" i="206"/>
  <c r="J46" i="206"/>
  <c r="I45" i="206"/>
  <c r="H45" i="206"/>
  <c r="H57" i="206"/>
  <c r="G45" i="206"/>
  <c r="F45" i="206"/>
  <c r="E45" i="206"/>
  <c r="D45" i="206"/>
  <c r="D57" i="206"/>
  <c r="C45" i="206"/>
  <c r="J42" i="206"/>
  <c r="K42" i="206"/>
  <c r="J41" i="206"/>
  <c r="K41" i="206"/>
  <c r="J40" i="206"/>
  <c r="I39" i="206"/>
  <c r="H39" i="206"/>
  <c r="G39" i="206"/>
  <c r="F39" i="206"/>
  <c r="E39" i="206"/>
  <c r="D39" i="206"/>
  <c r="C39" i="206"/>
  <c r="J37" i="206"/>
  <c r="K37" i="206"/>
  <c r="J36" i="206"/>
  <c r="K36" i="206"/>
  <c r="J35" i="206"/>
  <c r="K35" i="206"/>
  <c r="J34" i="206"/>
  <c r="K34" i="206"/>
  <c r="J33" i="206"/>
  <c r="I32" i="206"/>
  <c r="H32" i="206"/>
  <c r="G32" i="206"/>
  <c r="F32" i="206"/>
  <c r="E32" i="206"/>
  <c r="D32" i="206"/>
  <c r="C32" i="206"/>
  <c r="J31" i="206"/>
  <c r="K31" i="206"/>
  <c r="J30" i="206"/>
  <c r="K30" i="206"/>
  <c r="J29" i="206"/>
  <c r="I28" i="206"/>
  <c r="H28" i="206"/>
  <c r="G28" i="206"/>
  <c r="G38" i="206"/>
  <c r="G43" i="206"/>
  <c r="F28" i="206"/>
  <c r="E28" i="206"/>
  <c r="D28" i="206"/>
  <c r="C28" i="206"/>
  <c r="J26" i="206"/>
  <c r="K26" i="206"/>
  <c r="J25" i="206"/>
  <c r="K25" i="206"/>
  <c r="J24" i="206"/>
  <c r="K24" i="206"/>
  <c r="J23" i="206"/>
  <c r="I22" i="206"/>
  <c r="H22" i="206"/>
  <c r="G22" i="206"/>
  <c r="F22" i="206"/>
  <c r="E22" i="206"/>
  <c r="D22" i="206"/>
  <c r="C22" i="206"/>
  <c r="J21" i="206"/>
  <c r="K21" i="206"/>
  <c r="J20" i="206"/>
  <c r="K20" i="206"/>
  <c r="J19" i="206"/>
  <c r="K19" i="206"/>
  <c r="J18" i="206"/>
  <c r="K18" i="206"/>
  <c r="J17" i="206"/>
  <c r="K17" i="206"/>
  <c r="J16" i="206"/>
  <c r="K16" i="206"/>
  <c r="J15" i="206"/>
  <c r="K15" i="206"/>
  <c r="J14" i="206"/>
  <c r="K14" i="206"/>
  <c r="J13" i="206"/>
  <c r="K13" i="206"/>
  <c r="J12" i="206"/>
  <c r="K12" i="206"/>
  <c r="J11" i="206"/>
  <c r="I10" i="206"/>
  <c r="H10" i="206"/>
  <c r="G10" i="206"/>
  <c r="F10" i="206"/>
  <c r="E10" i="206"/>
  <c r="D10" i="206"/>
  <c r="D38" i="206"/>
  <c r="D43" i="206"/>
  <c r="C10" i="206"/>
  <c r="B3" i="206"/>
  <c r="J60" i="205"/>
  <c r="K60" i="205"/>
  <c r="J59" i="205"/>
  <c r="K59" i="205"/>
  <c r="J56" i="205"/>
  <c r="K56" i="205"/>
  <c r="J55" i="205"/>
  <c r="K55" i="205"/>
  <c r="J54" i="205"/>
  <c r="K54" i="205"/>
  <c r="J53" i="205"/>
  <c r="K53" i="205"/>
  <c r="J52" i="205"/>
  <c r="K52" i="205"/>
  <c r="I51" i="205"/>
  <c r="H51" i="205"/>
  <c r="G51" i="205"/>
  <c r="F51" i="205"/>
  <c r="E51" i="205"/>
  <c r="D51" i="205"/>
  <c r="C51" i="205"/>
  <c r="J50" i="205"/>
  <c r="K50" i="205"/>
  <c r="J49" i="205"/>
  <c r="K49" i="205"/>
  <c r="J48" i="205"/>
  <c r="K48" i="205"/>
  <c r="J47" i="205"/>
  <c r="K47" i="205"/>
  <c r="J46" i="205"/>
  <c r="I45" i="205"/>
  <c r="I57" i="205"/>
  <c r="H45" i="205"/>
  <c r="G45" i="205"/>
  <c r="G57" i="205"/>
  <c r="F45" i="205"/>
  <c r="F57" i="205"/>
  <c r="E45" i="205"/>
  <c r="D45" i="205"/>
  <c r="C45" i="205"/>
  <c r="C57" i="205"/>
  <c r="J42" i="205"/>
  <c r="K42" i="205"/>
  <c r="J41" i="205"/>
  <c r="K41" i="205"/>
  <c r="J40" i="205"/>
  <c r="J39" i="205"/>
  <c r="I39" i="205"/>
  <c r="H39" i="205"/>
  <c r="G39" i="205"/>
  <c r="F39" i="205"/>
  <c r="E39" i="205"/>
  <c r="D39" i="205"/>
  <c r="C39" i="205"/>
  <c r="J37" i="205"/>
  <c r="K37" i="205"/>
  <c r="J36" i="205"/>
  <c r="K36" i="205"/>
  <c r="J35" i="205"/>
  <c r="J34" i="205"/>
  <c r="K34" i="205"/>
  <c r="J33" i="205"/>
  <c r="K33" i="205"/>
  <c r="I32" i="205"/>
  <c r="H32" i="205"/>
  <c r="G32" i="205"/>
  <c r="F32" i="205"/>
  <c r="E32" i="205"/>
  <c r="D32" i="205"/>
  <c r="C32" i="205"/>
  <c r="J31" i="205"/>
  <c r="K31" i="205"/>
  <c r="J30" i="205"/>
  <c r="K30" i="205"/>
  <c r="J29" i="205"/>
  <c r="J28" i="205"/>
  <c r="I28" i="205"/>
  <c r="H28" i="205"/>
  <c r="G28" i="205"/>
  <c r="F28" i="205"/>
  <c r="E28" i="205"/>
  <c r="D28" i="205"/>
  <c r="C28" i="205"/>
  <c r="J26" i="205"/>
  <c r="K26" i="205"/>
  <c r="J25" i="205"/>
  <c r="K25" i="205"/>
  <c r="J24" i="205"/>
  <c r="K24" i="205"/>
  <c r="J23" i="205"/>
  <c r="K23" i="205"/>
  <c r="I22" i="205"/>
  <c r="H22" i="205"/>
  <c r="G22" i="205"/>
  <c r="F22" i="205"/>
  <c r="E22" i="205"/>
  <c r="D22" i="205"/>
  <c r="C22" i="205"/>
  <c r="J21" i="205"/>
  <c r="K21" i="205"/>
  <c r="J20" i="205"/>
  <c r="K20" i="205"/>
  <c r="J19" i="205"/>
  <c r="K19" i="205"/>
  <c r="J18" i="205"/>
  <c r="K18" i="205"/>
  <c r="J17" i="205"/>
  <c r="K17" i="205"/>
  <c r="J16" i="205"/>
  <c r="K16" i="205"/>
  <c r="J15" i="205"/>
  <c r="K15" i="205"/>
  <c r="J14" i="205"/>
  <c r="K14" i="205"/>
  <c r="J13" i="205"/>
  <c r="K13" i="205"/>
  <c r="J12" i="205"/>
  <c r="K12" i="205"/>
  <c r="J11" i="205"/>
  <c r="I10" i="205"/>
  <c r="H10" i="205"/>
  <c r="G10" i="205"/>
  <c r="G38" i="205"/>
  <c r="G43" i="205"/>
  <c r="F10" i="205"/>
  <c r="E10" i="205"/>
  <c r="E38" i="205"/>
  <c r="E43" i="205"/>
  <c r="D10" i="205"/>
  <c r="C10" i="205"/>
  <c r="C38" i="205"/>
  <c r="J60" i="204"/>
  <c r="K60" i="204"/>
  <c r="J59" i="204"/>
  <c r="K59" i="204"/>
  <c r="J56" i="204"/>
  <c r="K56" i="204"/>
  <c r="J55" i="204"/>
  <c r="K55" i="204"/>
  <c r="J54" i="204"/>
  <c r="J53" i="204"/>
  <c r="K53" i="204"/>
  <c r="J52" i="204"/>
  <c r="K52" i="204"/>
  <c r="I51" i="204"/>
  <c r="H51" i="204"/>
  <c r="G51" i="204"/>
  <c r="F51" i="204"/>
  <c r="E51" i="204"/>
  <c r="D51" i="204"/>
  <c r="C51" i="204"/>
  <c r="J50" i="204"/>
  <c r="K50" i="204"/>
  <c r="J49" i="204"/>
  <c r="K49" i="204"/>
  <c r="J48" i="204"/>
  <c r="J47" i="204"/>
  <c r="K47" i="204"/>
  <c r="J46" i="204"/>
  <c r="K46" i="204"/>
  <c r="I45" i="204"/>
  <c r="H45" i="204"/>
  <c r="H57" i="204"/>
  <c r="G45" i="204"/>
  <c r="G57" i="204"/>
  <c r="F45" i="204"/>
  <c r="E45" i="204"/>
  <c r="E57" i="204"/>
  <c r="D45" i="204"/>
  <c r="D57" i="204"/>
  <c r="C45" i="204"/>
  <c r="C57" i="204"/>
  <c r="J42" i="204"/>
  <c r="K42" i="204"/>
  <c r="J41" i="204"/>
  <c r="K41" i="204"/>
  <c r="J40" i="204"/>
  <c r="K40" i="204"/>
  <c r="I39" i="204"/>
  <c r="H39" i="204"/>
  <c r="G39" i="204"/>
  <c r="F39" i="204"/>
  <c r="E39" i="204"/>
  <c r="D39" i="204"/>
  <c r="C39" i="204"/>
  <c r="J37" i="204"/>
  <c r="K37" i="204"/>
  <c r="J36" i="204"/>
  <c r="K36" i="204"/>
  <c r="J35" i="204"/>
  <c r="K35" i="204"/>
  <c r="J34" i="204"/>
  <c r="K34" i="204"/>
  <c r="J33" i="204"/>
  <c r="I32" i="204"/>
  <c r="H32" i="204"/>
  <c r="G32" i="204"/>
  <c r="F32" i="204"/>
  <c r="E32" i="204"/>
  <c r="D32" i="204"/>
  <c r="C32" i="204"/>
  <c r="J31" i="204"/>
  <c r="K31" i="204"/>
  <c r="J30" i="204"/>
  <c r="J29" i="204"/>
  <c r="K29" i="204"/>
  <c r="I28" i="204"/>
  <c r="H28" i="204"/>
  <c r="G28" i="204"/>
  <c r="F28" i="204"/>
  <c r="E28" i="204"/>
  <c r="D28" i="204"/>
  <c r="C28" i="204"/>
  <c r="J26" i="204"/>
  <c r="K26" i="204"/>
  <c r="J25" i="204"/>
  <c r="K25" i="204"/>
  <c r="J24" i="204"/>
  <c r="K24" i="204"/>
  <c r="J23" i="204"/>
  <c r="I22" i="204"/>
  <c r="H22" i="204"/>
  <c r="G22" i="204"/>
  <c r="F22" i="204"/>
  <c r="E22" i="204"/>
  <c r="D22" i="204"/>
  <c r="C22" i="204"/>
  <c r="J21" i="204"/>
  <c r="K21" i="204"/>
  <c r="J20" i="204"/>
  <c r="K20" i="204"/>
  <c r="J19" i="204"/>
  <c r="K19" i="204"/>
  <c r="J18" i="204"/>
  <c r="K18" i="204"/>
  <c r="J17" i="204"/>
  <c r="K17" i="204"/>
  <c r="J16" i="204"/>
  <c r="K16" i="204"/>
  <c r="J15" i="204"/>
  <c r="K15" i="204"/>
  <c r="J14" i="204"/>
  <c r="K14" i="204"/>
  <c r="J13" i="204"/>
  <c r="J12" i="204"/>
  <c r="K12" i="204"/>
  <c r="J11" i="204"/>
  <c r="K11" i="204"/>
  <c r="I10" i="204"/>
  <c r="I38" i="204"/>
  <c r="I43" i="204"/>
  <c r="H10" i="204"/>
  <c r="H38" i="204"/>
  <c r="H43" i="204"/>
  <c r="G10" i="204"/>
  <c r="G38" i="204"/>
  <c r="G43" i="204"/>
  <c r="F10" i="204"/>
  <c r="E10" i="204"/>
  <c r="D10" i="204"/>
  <c r="D38" i="204"/>
  <c r="C10" i="204"/>
  <c r="B3" i="204"/>
  <c r="J60" i="203"/>
  <c r="K60" i="203"/>
  <c r="J59" i="203"/>
  <c r="K59" i="203"/>
  <c r="J56" i="203"/>
  <c r="K56" i="203"/>
  <c r="J55" i="203"/>
  <c r="K55" i="203"/>
  <c r="J54" i="203"/>
  <c r="K54" i="203"/>
  <c r="J53" i="203"/>
  <c r="K53" i="203"/>
  <c r="J52" i="203"/>
  <c r="I51" i="203"/>
  <c r="I57" i="203"/>
  <c r="H51" i="203"/>
  <c r="G51" i="203"/>
  <c r="F51" i="203"/>
  <c r="F57" i="203"/>
  <c r="E51" i="203"/>
  <c r="D51" i="203"/>
  <c r="C51" i="203"/>
  <c r="J50" i="203"/>
  <c r="J49" i="203"/>
  <c r="K49" i="203"/>
  <c r="J48" i="203"/>
  <c r="K48" i="203"/>
  <c r="J47" i="203"/>
  <c r="K47" i="203"/>
  <c r="J46" i="203"/>
  <c r="K46" i="203"/>
  <c r="I45" i="203"/>
  <c r="H45" i="203"/>
  <c r="H57" i="203"/>
  <c r="G45" i="203"/>
  <c r="G57" i="203"/>
  <c r="F45" i="203"/>
  <c r="E45" i="203"/>
  <c r="E57" i="203"/>
  <c r="D45" i="203"/>
  <c r="D57" i="203"/>
  <c r="C45" i="203"/>
  <c r="J42" i="203"/>
  <c r="K42" i="203"/>
  <c r="J41" i="203"/>
  <c r="K41" i="203"/>
  <c r="J40" i="203"/>
  <c r="K40" i="203"/>
  <c r="I39" i="203"/>
  <c r="H39" i="203"/>
  <c r="G39" i="203"/>
  <c r="F39" i="203"/>
  <c r="E39" i="203"/>
  <c r="D39" i="203"/>
  <c r="C39" i="203"/>
  <c r="J37" i="203"/>
  <c r="K37" i="203"/>
  <c r="K36" i="203"/>
  <c r="J36" i="203"/>
  <c r="J35" i="203"/>
  <c r="K35" i="203"/>
  <c r="J34" i="203"/>
  <c r="K34" i="203"/>
  <c r="J33" i="203"/>
  <c r="I32" i="203"/>
  <c r="H32" i="203"/>
  <c r="G32" i="203"/>
  <c r="F32" i="203"/>
  <c r="E32" i="203"/>
  <c r="D32" i="203"/>
  <c r="C32" i="203"/>
  <c r="J31" i="203"/>
  <c r="K31" i="203"/>
  <c r="J30" i="203"/>
  <c r="J29" i="203"/>
  <c r="K29" i="203"/>
  <c r="I28" i="203"/>
  <c r="H28" i="203"/>
  <c r="G28" i="203"/>
  <c r="F28" i="203"/>
  <c r="E28" i="203"/>
  <c r="E38" i="203"/>
  <c r="E43" i="203"/>
  <c r="D28" i="203"/>
  <c r="C28" i="203"/>
  <c r="J26" i="203"/>
  <c r="K26" i="203"/>
  <c r="J25" i="203"/>
  <c r="K25" i="203"/>
  <c r="J24" i="203"/>
  <c r="J23" i="203"/>
  <c r="I22" i="203"/>
  <c r="H22" i="203"/>
  <c r="G22" i="203"/>
  <c r="F22" i="203"/>
  <c r="E22" i="203"/>
  <c r="D22" i="203"/>
  <c r="C22" i="203"/>
  <c r="C38" i="203"/>
  <c r="C43" i="203"/>
  <c r="J21" i="203"/>
  <c r="K21" i="203"/>
  <c r="J20" i="203"/>
  <c r="K20" i="203"/>
  <c r="J19" i="203"/>
  <c r="K19" i="203"/>
  <c r="J18" i="203"/>
  <c r="K18" i="203"/>
  <c r="J17" i="203"/>
  <c r="K17" i="203"/>
  <c r="J16" i="203"/>
  <c r="K16" i="203"/>
  <c r="J15" i="203"/>
  <c r="K15" i="203"/>
  <c r="J14" i="203"/>
  <c r="K14" i="203"/>
  <c r="J13" i="203"/>
  <c r="K13" i="203"/>
  <c r="J12" i="203"/>
  <c r="K12" i="203"/>
  <c r="J11" i="203"/>
  <c r="K11" i="203"/>
  <c r="I10" i="203"/>
  <c r="I38" i="203"/>
  <c r="I43" i="203"/>
  <c r="H10" i="203"/>
  <c r="H38" i="203"/>
  <c r="H43" i="203"/>
  <c r="G10" i="203"/>
  <c r="F10" i="203"/>
  <c r="F38" i="203"/>
  <c r="E10" i="203"/>
  <c r="D10" i="203"/>
  <c r="C10" i="203"/>
  <c r="B3" i="203"/>
  <c r="J60" i="202"/>
  <c r="K60" i="202"/>
  <c r="J59" i="202"/>
  <c r="K59" i="202"/>
  <c r="J56" i="202"/>
  <c r="K56" i="202"/>
  <c r="J55" i="202"/>
  <c r="K55" i="202"/>
  <c r="J54" i="202"/>
  <c r="K54" i="202"/>
  <c r="J53" i="202"/>
  <c r="K53" i="202"/>
  <c r="J52" i="202"/>
  <c r="I51" i="202"/>
  <c r="H51" i="202"/>
  <c r="H57" i="202"/>
  <c r="G51" i="202"/>
  <c r="F51" i="202"/>
  <c r="E51" i="202"/>
  <c r="D51" i="202"/>
  <c r="C51" i="202"/>
  <c r="J50" i="202"/>
  <c r="K50" i="202"/>
  <c r="J49" i="202"/>
  <c r="K49" i="202"/>
  <c r="J48" i="202"/>
  <c r="K48" i="202"/>
  <c r="J47" i="202"/>
  <c r="J46" i="202"/>
  <c r="K46" i="202"/>
  <c r="I45" i="202"/>
  <c r="I57" i="202"/>
  <c r="H45" i="202"/>
  <c r="G45" i="202"/>
  <c r="G57" i="202"/>
  <c r="F45" i="202"/>
  <c r="F57" i="202"/>
  <c r="E45" i="202"/>
  <c r="E57" i="202"/>
  <c r="D45" i="202"/>
  <c r="C45" i="202"/>
  <c r="C57" i="202"/>
  <c r="J42" i="202"/>
  <c r="K42" i="202"/>
  <c r="J41" i="202"/>
  <c r="K41" i="202"/>
  <c r="J40" i="202"/>
  <c r="K40" i="202"/>
  <c r="I39" i="202"/>
  <c r="H39" i="202"/>
  <c r="G39" i="202"/>
  <c r="F39" i="202"/>
  <c r="E39" i="202"/>
  <c r="D39" i="202"/>
  <c r="C39" i="202"/>
  <c r="J37" i="202"/>
  <c r="K37" i="202"/>
  <c r="J36" i="202"/>
  <c r="K36" i="202"/>
  <c r="J35" i="202"/>
  <c r="K35" i="202"/>
  <c r="J34" i="202"/>
  <c r="K34" i="202"/>
  <c r="J33" i="202"/>
  <c r="K33" i="202"/>
  <c r="I32" i="202"/>
  <c r="H32" i="202"/>
  <c r="G32" i="202"/>
  <c r="F32" i="202"/>
  <c r="E32" i="202"/>
  <c r="D32" i="202"/>
  <c r="C32" i="202"/>
  <c r="J31" i="202"/>
  <c r="K31" i="202"/>
  <c r="J30" i="202"/>
  <c r="K30" i="202"/>
  <c r="J29" i="202"/>
  <c r="I28" i="202"/>
  <c r="H28" i="202"/>
  <c r="G28" i="202"/>
  <c r="F28" i="202"/>
  <c r="F38" i="202"/>
  <c r="E28" i="202"/>
  <c r="D28" i="202"/>
  <c r="C28" i="202"/>
  <c r="J26" i="202"/>
  <c r="K26" i="202"/>
  <c r="J25" i="202"/>
  <c r="K25" i="202"/>
  <c r="J24" i="202"/>
  <c r="K24" i="202"/>
  <c r="J23" i="202"/>
  <c r="K23" i="202"/>
  <c r="I22" i="202"/>
  <c r="H22" i="202"/>
  <c r="G22" i="202"/>
  <c r="F22" i="202"/>
  <c r="E22" i="202"/>
  <c r="D22" i="202"/>
  <c r="C22" i="202"/>
  <c r="J21" i="202"/>
  <c r="K21" i="202"/>
  <c r="J20" i="202"/>
  <c r="K20" i="202"/>
  <c r="J19" i="202"/>
  <c r="K19" i="202"/>
  <c r="J18" i="202"/>
  <c r="K18" i="202"/>
  <c r="J17" i="202"/>
  <c r="K17" i="202"/>
  <c r="J16" i="202"/>
  <c r="K16" i="202"/>
  <c r="J15" i="202"/>
  <c r="K15" i="202"/>
  <c r="J14" i="202"/>
  <c r="K14" i="202"/>
  <c r="J13" i="202"/>
  <c r="K13" i="202"/>
  <c r="J12" i="202"/>
  <c r="K12" i="202"/>
  <c r="J11" i="202"/>
  <c r="I10" i="202"/>
  <c r="H10" i="202"/>
  <c r="H38" i="202"/>
  <c r="G10" i="202"/>
  <c r="F10" i="202"/>
  <c r="E10" i="202"/>
  <c r="D10" i="202"/>
  <c r="D38" i="202"/>
  <c r="D43" i="202"/>
  <c r="C10" i="202"/>
  <c r="B3" i="202"/>
  <c r="J60" i="201"/>
  <c r="K60" i="201"/>
  <c r="J59" i="201"/>
  <c r="K59" i="201"/>
  <c r="J56" i="201"/>
  <c r="K56" i="201"/>
  <c r="J55" i="201"/>
  <c r="K55" i="201"/>
  <c r="J54" i="201"/>
  <c r="K54" i="201"/>
  <c r="J53" i="201"/>
  <c r="K53" i="201"/>
  <c r="J52" i="201"/>
  <c r="K52" i="201"/>
  <c r="I51" i="201"/>
  <c r="H51" i="201"/>
  <c r="G51" i="201"/>
  <c r="F51" i="201"/>
  <c r="E51" i="201"/>
  <c r="D51" i="201"/>
  <c r="C51" i="201"/>
  <c r="J50" i="201"/>
  <c r="K50" i="201"/>
  <c r="J49" i="201"/>
  <c r="K49" i="201"/>
  <c r="J48" i="201"/>
  <c r="K48" i="201"/>
  <c r="J47" i="201"/>
  <c r="K47" i="201"/>
  <c r="J46" i="201"/>
  <c r="I45" i="201"/>
  <c r="H45" i="201"/>
  <c r="H57" i="201"/>
  <c r="G45" i="201"/>
  <c r="F45" i="201"/>
  <c r="F57" i="201"/>
  <c r="E45" i="201"/>
  <c r="E57" i="201"/>
  <c r="D45" i="201"/>
  <c r="D57" i="201"/>
  <c r="C45" i="201"/>
  <c r="C57" i="201"/>
  <c r="J42" i="201"/>
  <c r="K42" i="201"/>
  <c r="J41" i="201"/>
  <c r="J40" i="201"/>
  <c r="K40" i="201"/>
  <c r="I39" i="201"/>
  <c r="H39" i="201"/>
  <c r="G39" i="201"/>
  <c r="F39" i="201"/>
  <c r="E39" i="201"/>
  <c r="D39" i="201"/>
  <c r="C39" i="201"/>
  <c r="J37" i="201"/>
  <c r="K37" i="201"/>
  <c r="J36" i="201"/>
  <c r="K36" i="201"/>
  <c r="J35" i="201"/>
  <c r="K35" i="201"/>
  <c r="J34" i="201"/>
  <c r="K34" i="201"/>
  <c r="J33" i="201"/>
  <c r="I32" i="201"/>
  <c r="H32" i="201"/>
  <c r="G32" i="201"/>
  <c r="F32" i="201"/>
  <c r="E32" i="201"/>
  <c r="D32" i="201"/>
  <c r="C32" i="201"/>
  <c r="J31" i="201"/>
  <c r="K31" i="201"/>
  <c r="J30" i="201"/>
  <c r="K30" i="201"/>
  <c r="J29" i="201"/>
  <c r="K29" i="201"/>
  <c r="I28" i="201"/>
  <c r="H28" i="201"/>
  <c r="G28" i="201"/>
  <c r="F28" i="201"/>
  <c r="E28" i="201"/>
  <c r="D28" i="201"/>
  <c r="C28" i="201"/>
  <c r="J26" i="201"/>
  <c r="K26" i="201"/>
  <c r="J25" i="201"/>
  <c r="K25" i="201"/>
  <c r="J24" i="201"/>
  <c r="K24" i="201"/>
  <c r="J23" i="201"/>
  <c r="I22" i="201"/>
  <c r="H22" i="201"/>
  <c r="G22" i="201"/>
  <c r="F22" i="201"/>
  <c r="E22" i="201"/>
  <c r="D22" i="201"/>
  <c r="C22" i="201"/>
  <c r="J21" i="201"/>
  <c r="K21" i="201"/>
  <c r="J20" i="201"/>
  <c r="K20" i="201"/>
  <c r="J19" i="201"/>
  <c r="K19" i="201"/>
  <c r="J18" i="201"/>
  <c r="K18" i="201"/>
  <c r="J17" i="201"/>
  <c r="K17" i="201"/>
  <c r="J16" i="201"/>
  <c r="K16" i="201"/>
  <c r="J15" i="201"/>
  <c r="K15" i="201"/>
  <c r="J14" i="201"/>
  <c r="K14" i="201"/>
  <c r="J13" i="201"/>
  <c r="K13" i="201"/>
  <c r="J12" i="201"/>
  <c r="J11" i="201"/>
  <c r="K11" i="201"/>
  <c r="I10" i="201"/>
  <c r="H10" i="201"/>
  <c r="H38" i="201"/>
  <c r="H43" i="201"/>
  <c r="G10" i="201"/>
  <c r="F10" i="201"/>
  <c r="F38" i="201"/>
  <c r="E10" i="201"/>
  <c r="D10" i="201"/>
  <c r="D38" i="201"/>
  <c r="D43" i="201"/>
  <c r="C10" i="201"/>
  <c r="B2" i="202"/>
  <c r="B2" i="203"/>
  <c r="B2" i="204"/>
  <c r="J60" i="200"/>
  <c r="K60" i="200"/>
  <c r="J59" i="200"/>
  <c r="K59" i="200"/>
  <c r="J56" i="200"/>
  <c r="K56" i="200"/>
  <c r="J55" i="200"/>
  <c r="K55" i="200"/>
  <c r="J54" i="200"/>
  <c r="K54" i="200"/>
  <c r="J53" i="200"/>
  <c r="K53" i="200"/>
  <c r="J52" i="200"/>
  <c r="I51" i="200"/>
  <c r="H51" i="200"/>
  <c r="G51" i="200"/>
  <c r="F51" i="200"/>
  <c r="E51" i="200"/>
  <c r="D51" i="200"/>
  <c r="C51" i="200"/>
  <c r="J50" i="200"/>
  <c r="K50" i="200"/>
  <c r="J49" i="200"/>
  <c r="K49" i="200"/>
  <c r="J48" i="200"/>
  <c r="K48" i="200"/>
  <c r="J47" i="200"/>
  <c r="K47" i="200"/>
  <c r="J46" i="200"/>
  <c r="K46" i="200"/>
  <c r="I45" i="200"/>
  <c r="I57" i="200"/>
  <c r="H45" i="200"/>
  <c r="G45" i="200"/>
  <c r="G57" i="200"/>
  <c r="F45" i="200"/>
  <c r="E45" i="200"/>
  <c r="D45" i="200"/>
  <c r="C45" i="200"/>
  <c r="C57" i="200"/>
  <c r="J42" i="200"/>
  <c r="K42" i="200"/>
  <c r="J41" i="200"/>
  <c r="K41" i="200"/>
  <c r="J40" i="200"/>
  <c r="I39" i="200"/>
  <c r="H39" i="200"/>
  <c r="G39" i="200"/>
  <c r="F39" i="200"/>
  <c r="E39" i="200"/>
  <c r="D39" i="200"/>
  <c r="C39" i="200"/>
  <c r="J37" i="200"/>
  <c r="K37" i="200"/>
  <c r="J36" i="200"/>
  <c r="K36" i="200"/>
  <c r="J35" i="200"/>
  <c r="K35" i="200"/>
  <c r="J34" i="200"/>
  <c r="K34" i="200"/>
  <c r="J33" i="200"/>
  <c r="I32" i="200"/>
  <c r="H32" i="200"/>
  <c r="G32" i="200"/>
  <c r="F32" i="200"/>
  <c r="E32" i="200"/>
  <c r="D32" i="200"/>
  <c r="C32" i="200"/>
  <c r="J31" i="200"/>
  <c r="K31" i="200"/>
  <c r="J30" i="200"/>
  <c r="J29" i="200"/>
  <c r="K29" i="200"/>
  <c r="I28" i="200"/>
  <c r="I38" i="200"/>
  <c r="I43" i="200"/>
  <c r="H28" i="200"/>
  <c r="G28" i="200"/>
  <c r="F28" i="200"/>
  <c r="E28" i="200"/>
  <c r="D28" i="200"/>
  <c r="C28" i="200"/>
  <c r="J26" i="200"/>
  <c r="K26" i="200"/>
  <c r="J25" i="200"/>
  <c r="K25" i="200"/>
  <c r="J24" i="200"/>
  <c r="K24" i="200"/>
  <c r="J23" i="200"/>
  <c r="K23" i="200"/>
  <c r="I22" i="200"/>
  <c r="H22" i="200"/>
  <c r="G22" i="200"/>
  <c r="F22" i="200"/>
  <c r="E22" i="200"/>
  <c r="D22" i="200"/>
  <c r="C22" i="200"/>
  <c r="J21" i="200"/>
  <c r="K21" i="200"/>
  <c r="J20" i="200"/>
  <c r="K20" i="200"/>
  <c r="J19" i="200"/>
  <c r="K19" i="200"/>
  <c r="J18" i="200"/>
  <c r="K18" i="200"/>
  <c r="J17" i="200"/>
  <c r="K17" i="200"/>
  <c r="J16" i="200"/>
  <c r="K16" i="200"/>
  <c r="J15" i="200"/>
  <c r="K15" i="200"/>
  <c r="J14" i="200"/>
  <c r="K14" i="200"/>
  <c r="J13" i="200"/>
  <c r="K13" i="200"/>
  <c r="J12" i="200"/>
  <c r="K12" i="200"/>
  <c r="J11" i="200"/>
  <c r="I10" i="200"/>
  <c r="H10" i="200"/>
  <c r="G10" i="200"/>
  <c r="G38" i="200"/>
  <c r="G43" i="200"/>
  <c r="F10" i="200"/>
  <c r="F38" i="200"/>
  <c r="F43" i="200"/>
  <c r="E10" i="200"/>
  <c r="D10" i="200"/>
  <c r="C10" i="200"/>
  <c r="C38" i="200"/>
  <c r="C43" i="200"/>
  <c r="C58" i="200"/>
  <c r="B3" i="200"/>
  <c r="J60" i="199"/>
  <c r="K60" i="199"/>
  <c r="J59" i="199"/>
  <c r="K59" i="199"/>
  <c r="K56" i="199"/>
  <c r="J56" i="199"/>
  <c r="J55" i="199"/>
  <c r="K55" i="199"/>
  <c r="J54" i="199"/>
  <c r="K54" i="199"/>
  <c r="J53" i="199"/>
  <c r="K53" i="199"/>
  <c r="J52" i="199"/>
  <c r="K52" i="199"/>
  <c r="I51" i="199"/>
  <c r="H51" i="199"/>
  <c r="G51" i="199"/>
  <c r="F51" i="199"/>
  <c r="E51" i="199"/>
  <c r="E57" i="199"/>
  <c r="D51" i="199"/>
  <c r="C51" i="199"/>
  <c r="J50" i="199"/>
  <c r="K50" i="199"/>
  <c r="J49" i="199"/>
  <c r="K49" i="199"/>
  <c r="J48" i="199"/>
  <c r="K48" i="199"/>
  <c r="J47" i="199"/>
  <c r="J46" i="199"/>
  <c r="I45" i="199"/>
  <c r="I57" i="199"/>
  <c r="H45" i="199"/>
  <c r="H57" i="199"/>
  <c r="G45" i="199"/>
  <c r="F45" i="199"/>
  <c r="E45" i="199"/>
  <c r="D45" i="199"/>
  <c r="C45" i="199"/>
  <c r="J42" i="199"/>
  <c r="K42" i="199"/>
  <c r="J41" i="199"/>
  <c r="K41" i="199"/>
  <c r="J40" i="199"/>
  <c r="K40" i="199"/>
  <c r="I39" i="199"/>
  <c r="H39" i="199"/>
  <c r="G39" i="199"/>
  <c r="F39" i="199"/>
  <c r="E39" i="199"/>
  <c r="D39" i="199"/>
  <c r="C39" i="199"/>
  <c r="J37" i="199"/>
  <c r="K37" i="199"/>
  <c r="J36" i="199"/>
  <c r="K36" i="199"/>
  <c r="J35" i="199"/>
  <c r="K35" i="199"/>
  <c r="J34" i="199"/>
  <c r="K34" i="199"/>
  <c r="J33" i="199"/>
  <c r="I32" i="199"/>
  <c r="H32" i="199"/>
  <c r="G32" i="199"/>
  <c r="F32" i="199"/>
  <c r="E32" i="199"/>
  <c r="D32" i="199"/>
  <c r="C32" i="199"/>
  <c r="J31" i="199"/>
  <c r="K31" i="199"/>
  <c r="J30" i="199"/>
  <c r="K30" i="199"/>
  <c r="J29" i="199"/>
  <c r="I28" i="199"/>
  <c r="H28" i="199"/>
  <c r="G28" i="199"/>
  <c r="F28" i="199"/>
  <c r="E28" i="199"/>
  <c r="E38" i="199"/>
  <c r="E43" i="199"/>
  <c r="D28" i="199"/>
  <c r="C28" i="199"/>
  <c r="J26" i="199"/>
  <c r="K26" i="199"/>
  <c r="J25" i="199"/>
  <c r="K25" i="199"/>
  <c r="J24" i="199"/>
  <c r="K24" i="199"/>
  <c r="J23" i="199"/>
  <c r="I22" i="199"/>
  <c r="H22" i="199"/>
  <c r="G22" i="199"/>
  <c r="F22" i="199"/>
  <c r="E22" i="199"/>
  <c r="D22" i="199"/>
  <c r="C22" i="199"/>
  <c r="J21" i="199"/>
  <c r="K21" i="199"/>
  <c r="J20" i="199"/>
  <c r="K20" i="199"/>
  <c r="J19" i="199"/>
  <c r="K19" i="199"/>
  <c r="J18" i="199"/>
  <c r="K18" i="199"/>
  <c r="J17" i="199"/>
  <c r="K17" i="199"/>
  <c r="J16" i="199"/>
  <c r="K16" i="199"/>
  <c r="J15" i="199"/>
  <c r="K15" i="199"/>
  <c r="J14" i="199"/>
  <c r="K14" i="199"/>
  <c r="J13" i="199"/>
  <c r="K13" i="199"/>
  <c r="J12" i="199"/>
  <c r="K12" i="199"/>
  <c r="J11" i="199"/>
  <c r="K11" i="199"/>
  <c r="I10" i="199"/>
  <c r="H10" i="199"/>
  <c r="G10" i="199"/>
  <c r="G38" i="199"/>
  <c r="G43" i="199"/>
  <c r="F10" i="199"/>
  <c r="F38" i="199"/>
  <c r="E10" i="199"/>
  <c r="D10" i="199"/>
  <c r="C10" i="199"/>
  <c r="C38" i="199"/>
  <c r="C43" i="199"/>
  <c r="B3" i="199"/>
  <c r="J60" i="198"/>
  <c r="K60" i="198"/>
  <c r="J59" i="198"/>
  <c r="K59" i="198"/>
  <c r="J56" i="198"/>
  <c r="K56" i="198"/>
  <c r="J55" i="198"/>
  <c r="K55" i="198"/>
  <c r="J54" i="198"/>
  <c r="K54" i="198"/>
  <c r="J53" i="198"/>
  <c r="K53" i="198"/>
  <c r="K51" i="198"/>
  <c r="J52" i="198"/>
  <c r="K52" i="198"/>
  <c r="I51" i="198"/>
  <c r="H51" i="198"/>
  <c r="G51" i="198"/>
  <c r="F51" i="198"/>
  <c r="E51" i="198"/>
  <c r="D51" i="198"/>
  <c r="C51" i="198"/>
  <c r="J50" i="198"/>
  <c r="K50" i="198"/>
  <c r="J49" i="198"/>
  <c r="K49" i="198"/>
  <c r="J48" i="198"/>
  <c r="K48" i="198"/>
  <c r="J47" i="198"/>
  <c r="K47" i="198"/>
  <c r="J46" i="198"/>
  <c r="K46" i="198"/>
  <c r="I45" i="198"/>
  <c r="I57" i="198"/>
  <c r="H45" i="198"/>
  <c r="H57" i="198"/>
  <c r="G45" i="198"/>
  <c r="F45" i="198"/>
  <c r="F57" i="198"/>
  <c r="E45" i="198"/>
  <c r="E57" i="198"/>
  <c r="D45" i="198"/>
  <c r="D57" i="198"/>
  <c r="C45" i="198"/>
  <c r="J42" i="198"/>
  <c r="K42" i="198"/>
  <c r="J41" i="198"/>
  <c r="K41" i="198"/>
  <c r="J40" i="198"/>
  <c r="K40" i="198"/>
  <c r="I39" i="198"/>
  <c r="H39" i="198"/>
  <c r="G39" i="198"/>
  <c r="F39" i="198"/>
  <c r="E39" i="198"/>
  <c r="D39" i="198"/>
  <c r="C39" i="198"/>
  <c r="J37" i="198"/>
  <c r="K37" i="198"/>
  <c r="J36" i="198"/>
  <c r="K36" i="198"/>
  <c r="J35" i="198"/>
  <c r="K35" i="198"/>
  <c r="J34" i="198"/>
  <c r="K34" i="198"/>
  <c r="J33" i="198"/>
  <c r="J32" i="198"/>
  <c r="I32" i="198"/>
  <c r="H32" i="198"/>
  <c r="G32" i="198"/>
  <c r="F32" i="198"/>
  <c r="E32" i="198"/>
  <c r="D32" i="198"/>
  <c r="C32" i="198"/>
  <c r="J31" i="198"/>
  <c r="K31" i="198"/>
  <c r="J30" i="198"/>
  <c r="K30" i="198"/>
  <c r="J29" i="198"/>
  <c r="I28" i="198"/>
  <c r="H28" i="198"/>
  <c r="G28" i="198"/>
  <c r="F28" i="198"/>
  <c r="E28" i="198"/>
  <c r="D28" i="198"/>
  <c r="C28" i="198"/>
  <c r="J26" i="198"/>
  <c r="K26" i="198"/>
  <c r="J25" i="198"/>
  <c r="K25" i="198"/>
  <c r="J24" i="198"/>
  <c r="K24" i="198"/>
  <c r="J23" i="198"/>
  <c r="I22" i="198"/>
  <c r="H22" i="198"/>
  <c r="G22" i="198"/>
  <c r="F22" i="198"/>
  <c r="E22" i="198"/>
  <c r="D22" i="198"/>
  <c r="C22" i="198"/>
  <c r="J21" i="198"/>
  <c r="K21" i="198"/>
  <c r="J20" i="198"/>
  <c r="K20" i="198"/>
  <c r="J19" i="198"/>
  <c r="K19" i="198"/>
  <c r="J18" i="198"/>
  <c r="K18" i="198"/>
  <c r="J17" i="198"/>
  <c r="K17" i="198"/>
  <c r="J16" i="198"/>
  <c r="K16" i="198"/>
  <c r="J15" i="198"/>
  <c r="K15" i="198"/>
  <c r="J14" i="198"/>
  <c r="K14" i="198"/>
  <c r="J13" i="198"/>
  <c r="K13" i="198"/>
  <c r="J12" i="198"/>
  <c r="K12" i="198"/>
  <c r="J11" i="198"/>
  <c r="I10" i="198"/>
  <c r="I38" i="198"/>
  <c r="I43" i="198"/>
  <c r="H10" i="198"/>
  <c r="G10" i="198"/>
  <c r="F10" i="198"/>
  <c r="F38" i="198"/>
  <c r="E10" i="198"/>
  <c r="E38" i="198"/>
  <c r="D10" i="198"/>
  <c r="C10" i="198"/>
  <c r="C38" i="198"/>
  <c r="C43" i="198"/>
  <c r="B3" i="198"/>
  <c r="J60" i="197"/>
  <c r="K60" i="197"/>
  <c r="J59" i="197"/>
  <c r="K59" i="197"/>
  <c r="J56" i="197"/>
  <c r="K56" i="197"/>
  <c r="J55" i="197"/>
  <c r="K55" i="197"/>
  <c r="J54" i="197"/>
  <c r="K54" i="197"/>
  <c r="J53" i="197"/>
  <c r="K53" i="197"/>
  <c r="J52" i="197"/>
  <c r="I51" i="197"/>
  <c r="H51" i="197"/>
  <c r="G51" i="197"/>
  <c r="F51" i="197"/>
  <c r="E51" i="197"/>
  <c r="D51" i="197"/>
  <c r="C51" i="197"/>
  <c r="C57" i="197"/>
  <c r="J50" i="197"/>
  <c r="K50" i="197"/>
  <c r="J49" i="197"/>
  <c r="K49" i="197"/>
  <c r="J48" i="197"/>
  <c r="K48" i="197"/>
  <c r="J47" i="197"/>
  <c r="K47" i="197"/>
  <c r="J46" i="197"/>
  <c r="I45" i="197"/>
  <c r="H45" i="197"/>
  <c r="G45" i="197"/>
  <c r="G57" i="197"/>
  <c r="F45" i="197"/>
  <c r="F57" i="197"/>
  <c r="E45" i="197"/>
  <c r="D45" i="197"/>
  <c r="D57" i="197"/>
  <c r="C45" i="197"/>
  <c r="J42" i="197"/>
  <c r="K42" i="197"/>
  <c r="J41" i="197"/>
  <c r="K41" i="197"/>
  <c r="J40" i="197"/>
  <c r="K40" i="197"/>
  <c r="I39" i="197"/>
  <c r="H39" i="197"/>
  <c r="G39" i="197"/>
  <c r="F39" i="197"/>
  <c r="E39" i="197"/>
  <c r="D39" i="197"/>
  <c r="C39" i="197"/>
  <c r="J37" i="197"/>
  <c r="K37" i="197"/>
  <c r="J36" i="197"/>
  <c r="K36" i="197"/>
  <c r="J35" i="197"/>
  <c r="K35" i="197"/>
  <c r="J34" i="197"/>
  <c r="K34" i="197"/>
  <c r="J33" i="197"/>
  <c r="I32" i="197"/>
  <c r="H32" i="197"/>
  <c r="G32" i="197"/>
  <c r="F32" i="197"/>
  <c r="E32" i="197"/>
  <c r="D32" i="197"/>
  <c r="C32" i="197"/>
  <c r="J31" i="197"/>
  <c r="K31" i="197"/>
  <c r="J30" i="197"/>
  <c r="K30" i="197"/>
  <c r="J29" i="197"/>
  <c r="K29" i="197"/>
  <c r="I28" i="197"/>
  <c r="H28" i="197"/>
  <c r="G28" i="197"/>
  <c r="F28" i="197"/>
  <c r="E28" i="197"/>
  <c r="D28" i="197"/>
  <c r="C28" i="197"/>
  <c r="J26" i="197"/>
  <c r="K26" i="197"/>
  <c r="J25" i="197"/>
  <c r="K25" i="197"/>
  <c r="J24" i="197"/>
  <c r="K24" i="197"/>
  <c r="J23" i="197"/>
  <c r="K23" i="197"/>
  <c r="J22" i="197"/>
  <c r="I22" i="197"/>
  <c r="H22" i="197"/>
  <c r="G22" i="197"/>
  <c r="F22" i="197"/>
  <c r="E22" i="197"/>
  <c r="D22" i="197"/>
  <c r="C22" i="197"/>
  <c r="C38" i="197"/>
  <c r="C43" i="197"/>
  <c r="C58" i="197"/>
  <c r="J21" i="197"/>
  <c r="K21" i="197"/>
  <c r="J20" i="197"/>
  <c r="K20" i="197"/>
  <c r="J19" i="197"/>
  <c r="K19" i="197"/>
  <c r="J18" i="197"/>
  <c r="K18" i="197"/>
  <c r="J17" i="197"/>
  <c r="K17" i="197"/>
  <c r="J16" i="197"/>
  <c r="K16" i="197"/>
  <c r="J15" i="197"/>
  <c r="K15" i="197"/>
  <c r="J14" i="197"/>
  <c r="K14" i="197"/>
  <c r="J13" i="197"/>
  <c r="K13" i="197"/>
  <c r="J12" i="197"/>
  <c r="J11" i="197"/>
  <c r="K11" i="197"/>
  <c r="I10" i="197"/>
  <c r="H10" i="197"/>
  <c r="G10" i="197"/>
  <c r="G38" i="197"/>
  <c r="G43" i="197"/>
  <c r="F10" i="197"/>
  <c r="E10" i="197"/>
  <c r="E38" i="197"/>
  <c r="E43" i="197"/>
  <c r="D10" i="197"/>
  <c r="C10" i="197"/>
  <c r="B2" i="198"/>
  <c r="J60" i="196"/>
  <c r="K60" i="196"/>
  <c r="J59" i="196"/>
  <c r="K59" i="196"/>
  <c r="J56" i="196"/>
  <c r="K56" i="196"/>
  <c r="J55" i="196"/>
  <c r="K55" i="196"/>
  <c r="J54" i="196"/>
  <c r="K54" i="196"/>
  <c r="J53" i="196"/>
  <c r="K53" i="196"/>
  <c r="J52" i="196"/>
  <c r="K52" i="196"/>
  <c r="I51" i="196"/>
  <c r="I57" i="196"/>
  <c r="H51" i="196"/>
  <c r="G51" i="196"/>
  <c r="F51" i="196"/>
  <c r="E51" i="196"/>
  <c r="D51" i="196"/>
  <c r="C51" i="196"/>
  <c r="J50" i="196"/>
  <c r="K50" i="196"/>
  <c r="J49" i="196"/>
  <c r="K49" i="196"/>
  <c r="J48" i="196"/>
  <c r="K48" i="196"/>
  <c r="J47" i="196"/>
  <c r="K47" i="196"/>
  <c r="J46" i="196"/>
  <c r="K46" i="196"/>
  <c r="I45" i="196"/>
  <c r="H45" i="196"/>
  <c r="H57" i="196"/>
  <c r="G45" i="196"/>
  <c r="G57" i="196"/>
  <c r="F45" i="196"/>
  <c r="E45" i="196"/>
  <c r="E57" i="196"/>
  <c r="D45" i="196"/>
  <c r="D57" i="196"/>
  <c r="C45" i="196"/>
  <c r="C57" i="196"/>
  <c r="J42" i="196"/>
  <c r="K42" i="196"/>
  <c r="J41" i="196"/>
  <c r="K41" i="196"/>
  <c r="J40" i="196"/>
  <c r="I39" i="196"/>
  <c r="H39" i="196"/>
  <c r="G39" i="196"/>
  <c r="F39" i="196"/>
  <c r="E39" i="196"/>
  <c r="D39" i="196"/>
  <c r="C39" i="196"/>
  <c r="J37" i="196"/>
  <c r="K37" i="196"/>
  <c r="J36" i="196"/>
  <c r="K36" i="196"/>
  <c r="J35" i="196"/>
  <c r="K35" i="196"/>
  <c r="J34" i="196"/>
  <c r="K34" i="196"/>
  <c r="J33" i="196"/>
  <c r="K33" i="196"/>
  <c r="I32" i="196"/>
  <c r="H32" i="196"/>
  <c r="G32" i="196"/>
  <c r="F32" i="196"/>
  <c r="E32" i="196"/>
  <c r="D32" i="196"/>
  <c r="D38" i="196"/>
  <c r="D43" i="196"/>
  <c r="C32" i="196"/>
  <c r="J31" i="196"/>
  <c r="K31" i="196"/>
  <c r="J30" i="196"/>
  <c r="K30" i="196"/>
  <c r="J29" i="196"/>
  <c r="K29" i="196"/>
  <c r="I28" i="196"/>
  <c r="I38" i="196"/>
  <c r="I43" i="196"/>
  <c r="H28" i="196"/>
  <c r="G28" i="196"/>
  <c r="F28" i="196"/>
  <c r="E28" i="196"/>
  <c r="D28" i="196"/>
  <c r="C28" i="196"/>
  <c r="J26" i="196"/>
  <c r="K26" i="196"/>
  <c r="J25" i="196"/>
  <c r="K25" i="196"/>
  <c r="J24" i="196"/>
  <c r="K24" i="196"/>
  <c r="J23" i="196"/>
  <c r="K23" i="196"/>
  <c r="I22" i="196"/>
  <c r="H22" i="196"/>
  <c r="G22" i="196"/>
  <c r="F22" i="196"/>
  <c r="E22" i="196"/>
  <c r="D22" i="196"/>
  <c r="C22" i="196"/>
  <c r="J21" i="196"/>
  <c r="K21" i="196"/>
  <c r="J20" i="196"/>
  <c r="K20" i="196"/>
  <c r="J19" i="196"/>
  <c r="K19" i="196"/>
  <c r="J18" i="196"/>
  <c r="K18" i="196"/>
  <c r="J17" i="196"/>
  <c r="K17" i="196"/>
  <c r="J16" i="196"/>
  <c r="K16" i="196"/>
  <c r="J15" i="196"/>
  <c r="K15" i="196"/>
  <c r="J14" i="196"/>
  <c r="K14" i="196"/>
  <c r="J13" i="196"/>
  <c r="K13" i="196"/>
  <c r="J12" i="196"/>
  <c r="K12" i="196"/>
  <c r="J11" i="196"/>
  <c r="I10" i="196"/>
  <c r="H10" i="196"/>
  <c r="H38" i="196"/>
  <c r="H43" i="196"/>
  <c r="G10" i="196"/>
  <c r="F10" i="196"/>
  <c r="F38" i="196"/>
  <c r="F43" i="196"/>
  <c r="E10" i="196"/>
  <c r="D10" i="196"/>
  <c r="C10" i="196"/>
  <c r="B3" i="196"/>
  <c r="J60" i="195"/>
  <c r="K60" i="195"/>
  <c r="J59" i="195"/>
  <c r="K59" i="195"/>
  <c r="J56" i="195"/>
  <c r="K56" i="195"/>
  <c r="J55" i="195"/>
  <c r="K55" i="195"/>
  <c r="J54" i="195"/>
  <c r="K54" i="195"/>
  <c r="J53" i="195"/>
  <c r="J52" i="195"/>
  <c r="K52" i="195"/>
  <c r="I51" i="195"/>
  <c r="H51" i="195"/>
  <c r="G51" i="195"/>
  <c r="F51" i="195"/>
  <c r="E51" i="195"/>
  <c r="D51" i="195"/>
  <c r="D57" i="195"/>
  <c r="C51" i="195"/>
  <c r="J50" i="195"/>
  <c r="K50" i="195"/>
  <c r="J49" i="195"/>
  <c r="K49" i="195"/>
  <c r="J48" i="195"/>
  <c r="K48" i="195"/>
  <c r="J47" i="195"/>
  <c r="K47" i="195"/>
  <c r="J46" i="195"/>
  <c r="K46" i="195"/>
  <c r="I45" i="195"/>
  <c r="H45" i="195"/>
  <c r="H57" i="195"/>
  <c r="G45" i="195"/>
  <c r="G57" i="195"/>
  <c r="F45" i="195"/>
  <c r="F57" i="195"/>
  <c r="E45" i="195"/>
  <c r="D45" i="195"/>
  <c r="C45" i="195"/>
  <c r="C57" i="195"/>
  <c r="J42" i="195"/>
  <c r="K42" i="195"/>
  <c r="J41" i="195"/>
  <c r="J40" i="195"/>
  <c r="K40" i="195"/>
  <c r="I39" i="195"/>
  <c r="H39" i="195"/>
  <c r="G39" i="195"/>
  <c r="F39" i="195"/>
  <c r="E39" i="195"/>
  <c r="D39" i="195"/>
  <c r="C39" i="195"/>
  <c r="J37" i="195"/>
  <c r="K37" i="195"/>
  <c r="J36" i="195"/>
  <c r="K36" i="195"/>
  <c r="J35" i="195"/>
  <c r="K35" i="195"/>
  <c r="J34" i="195"/>
  <c r="K34" i="195"/>
  <c r="J33" i="195"/>
  <c r="I32" i="195"/>
  <c r="H32" i="195"/>
  <c r="G32" i="195"/>
  <c r="F32" i="195"/>
  <c r="E32" i="195"/>
  <c r="D32" i="195"/>
  <c r="C32" i="195"/>
  <c r="J31" i="195"/>
  <c r="K31" i="195"/>
  <c r="J30" i="195"/>
  <c r="K30" i="195"/>
  <c r="J29" i="195"/>
  <c r="I28" i="195"/>
  <c r="I43" i="195"/>
  <c r="H28" i="195"/>
  <c r="G28" i="195"/>
  <c r="F28" i="195"/>
  <c r="E28" i="195"/>
  <c r="D28" i="195"/>
  <c r="C28" i="195"/>
  <c r="J26" i="195"/>
  <c r="K26" i="195"/>
  <c r="J25" i="195"/>
  <c r="K25" i="195"/>
  <c r="J24" i="195"/>
  <c r="K24" i="195"/>
  <c r="K22" i="195"/>
  <c r="J23" i="195"/>
  <c r="K23" i="195"/>
  <c r="I22" i="195"/>
  <c r="H22" i="195"/>
  <c r="G22" i="195"/>
  <c r="F22" i="195"/>
  <c r="E22" i="195"/>
  <c r="D22" i="195"/>
  <c r="C22" i="195"/>
  <c r="J21" i="195"/>
  <c r="K21" i="195"/>
  <c r="J20" i="195"/>
  <c r="K20" i="195"/>
  <c r="J19" i="195"/>
  <c r="K19" i="195"/>
  <c r="J18" i="195"/>
  <c r="K18" i="195"/>
  <c r="J17" i="195"/>
  <c r="K17" i="195"/>
  <c r="J16" i="195"/>
  <c r="K16" i="195"/>
  <c r="J15" i="195"/>
  <c r="K15" i="195"/>
  <c r="J14" i="195"/>
  <c r="K14" i="195"/>
  <c r="J13" i="195"/>
  <c r="K13" i="195"/>
  <c r="J12" i="195"/>
  <c r="K12" i="195"/>
  <c r="J11" i="195"/>
  <c r="I10" i="195"/>
  <c r="I38" i="195"/>
  <c r="H10" i="195"/>
  <c r="H38" i="195"/>
  <c r="H43" i="195"/>
  <c r="G10" i="195"/>
  <c r="G38" i="195"/>
  <c r="G43" i="195"/>
  <c r="F10" i="195"/>
  <c r="F38" i="195"/>
  <c r="F43" i="195"/>
  <c r="E10" i="195"/>
  <c r="D10" i="195"/>
  <c r="D38" i="195"/>
  <c r="D43" i="195"/>
  <c r="C10" i="195"/>
  <c r="C38" i="195"/>
  <c r="C43" i="195"/>
  <c r="C58" i="195"/>
  <c r="B3" i="195"/>
  <c r="J60" i="194"/>
  <c r="K60" i="194"/>
  <c r="J59" i="194"/>
  <c r="K59" i="194"/>
  <c r="J56" i="194"/>
  <c r="K56" i="194"/>
  <c r="J55" i="194"/>
  <c r="K55" i="194"/>
  <c r="J54" i="194"/>
  <c r="K54" i="194"/>
  <c r="J53" i="194"/>
  <c r="K53" i="194"/>
  <c r="K51" i="194"/>
  <c r="J52" i="194"/>
  <c r="I51" i="194"/>
  <c r="I57" i="194"/>
  <c r="H51" i="194"/>
  <c r="G51" i="194"/>
  <c r="F51" i="194"/>
  <c r="E51" i="194"/>
  <c r="D51" i="194"/>
  <c r="C51" i="194"/>
  <c r="J50" i="194"/>
  <c r="K50" i="194"/>
  <c r="J49" i="194"/>
  <c r="K49" i="194"/>
  <c r="J48" i="194"/>
  <c r="K48" i="194"/>
  <c r="J47" i="194"/>
  <c r="J46" i="194"/>
  <c r="K46" i="194"/>
  <c r="I45" i="194"/>
  <c r="H45" i="194"/>
  <c r="H57" i="194"/>
  <c r="G45" i="194"/>
  <c r="F45" i="194"/>
  <c r="F57" i="194"/>
  <c r="E45" i="194"/>
  <c r="D45" i="194"/>
  <c r="C45" i="194"/>
  <c r="C57" i="194"/>
  <c r="J42" i="194"/>
  <c r="K42" i="194"/>
  <c r="K39" i="194"/>
  <c r="K43" i="194"/>
  <c r="J41" i="194"/>
  <c r="K41" i="194"/>
  <c r="J40" i="194"/>
  <c r="I39" i="194"/>
  <c r="H39" i="194"/>
  <c r="G39" i="194"/>
  <c r="F39" i="194"/>
  <c r="E39" i="194"/>
  <c r="D39" i="194"/>
  <c r="D43" i="194"/>
  <c r="C39" i="194"/>
  <c r="J37" i="194"/>
  <c r="K37" i="194"/>
  <c r="J36" i="194"/>
  <c r="K36" i="194"/>
  <c r="J35" i="194"/>
  <c r="K35" i="194"/>
  <c r="J34" i="194"/>
  <c r="K34" i="194"/>
  <c r="J33" i="194"/>
  <c r="K33" i="194"/>
  <c r="I32" i="194"/>
  <c r="H32" i="194"/>
  <c r="G32" i="194"/>
  <c r="F32" i="194"/>
  <c r="E32" i="194"/>
  <c r="D32" i="194"/>
  <c r="C32" i="194"/>
  <c r="J31" i="194"/>
  <c r="K31" i="194"/>
  <c r="J30" i="194"/>
  <c r="K30" i="194"/>
  <c r="J29" i="194"/>
  <c r="K29" i="194"/>
  <c r="I28" i="194"/>
  <c r="H28" i="194"/>
  <c r="G28" i="194"/>
  <c r="F28" i="194"/>
  <c r="E28" i="194"/>
  <c r="D28" i="194"/>
  <c r="C28" i="194"/>
  <c r="J26" i="194"/>
  <c r="K26" i="194"/>
  <c r="J25" i="194"/>
  <c r="K25" i="194"/>
  <c r="J24" i="194"/>
  <c r="K24" i="194"/>
  <c r="J23" i="194"/>
  <c r="I22" i="194"/>
  <c r="H22" i="194"/>
  <c r="G22" i="194"/>
  <c r="F22" i="194"/>
  <c r="F38" i="194"/>
  <c r="E22" i="194"/>
  <c r="D22" i="194"/>
  <c r="C22" i="194"/>
  <c r="J21" i="194"/>
  <c r="K21" i="194"/>
  <c r="J20" i="194"/>
  <c r="K20" i="194"/>
  <c r="J19" i="194"/>
  <c r="K19" i="194"/>
  <c r="J18" i="194"/>
  <c r="K18" i="194"/>
  <c r="J17" i="194"/>
  <c r="K17" i="194"/>
  <c r="J16" i="194"/>
  <c r="K16" i="194"/>
  <c r="J15" i="194"/>
  <c r="K15" i="194"/>
  <c r="J14" i="194"/>
  <c r="K14" i="194"/>
  <c r="J13" i="194"/>
  <c r="K13" i="194"/>
  <c r="J12" i="194"/>
  <c r="K12" i="194"/>
  <c r="J11" i="194"/>
  <c r="K11" i="194"/>
  <c r="I10" i="194"/>
  <c r="H10" i="194"/>
  <c r="H38" i="194"/>
  <c r="H43" i="194"/>
  <c r="G10" i="194"/>
  <c r="G38" i="194"/>
  <c r="G43" i="194"/>
  <c r="F10" i="194"/>
  <c r="E10" i="194"/>
  <c r="D10" i="194"/>
  <c r="D38" i="194"/>
  <c r="C10" i="194"/>
  <c r="C38" i="194"/>
  <c r="C43" i="194"/>
  <c r="B3" i="194"/>
  <c r="J60" i="193"/>
  <c r="K60" i="193"/>
  <c r="J59" i="193"/>
  <c r="K59" i="193"/>
  <c r="J56" i="193"/>
  <c r="K56" i="193"/>
  <c r="J55" i="193"/>
  <c r="K55" i="193"/>
  <c r="J54" i="193"/>
  <c r="K54" i="193"/>
  <c r="J53" i="193"/>
  <c r="K53" i="193"/>
  <c r="K51" i="193"/>
  <c r="J52" i="193"/>
  <c r="I51" i="193"/>
  <c r="H51" i="193"/>
  <c r="H57" i="193"/>
  <c r="G51" i="193"/>
  <c r="F51" i="193"/>
  <c r="F57" i="193"/>
  <c r="E51" i="193"/>
  <c r="D51" i="193"/>
  <c r="C51" i="193"/>
  <c r="C57" i="193"/>
  <c r="J50" i="193"/>
  <c r="K50" i="193"/>
  <c r="J49" i="193"/>
  <c r="K49" i="193"/>
  <c r="J48" i="193"/>
  <c r="K48" i="193"/>
  <c r="J47" i="193"/>
  <c r="J46" i="193"/>
  <c r="K46" i="193"/>
  <c r="I45" i="193"/>
  <c r="H45" i="193"/>
  <c r="G45" i="193"/>
  <c r="G57" i="193"/>
  <c r="F45" i="193"/>
  <c r="E45" i="193"/>
  <c r="D45" i="193"/>
  <c r="D57" i="193"/>
  <c r="C45" i="193"/>
  <c r="J42" i="193"/>
  <c r="K42" i="193"/>
  <c r="K39" i="193"/>
  <c r="K43" i="193"/>
  <c r="J41" i="193"/>
  <c r="K41" i="193"/>
  <c r="J40" i="193"/>
  <c r="K40" i="193"/>
  <c r="I39" i="193"/>
  <c r="H39" i="193"/>
  <c r="G39" i="193"/>
  <c r="F39" i="193"/>
  <c r="E39" i="193"/>
  <c r="D39" i="193"/>
  <c r="C39" i="193"/>
  <c r="J37" i="193"/>
  <c r="K37" i="193"/>
  <c r="J36" i="193"/>
  <c r="K36" i="193"/>
  <c r="J35" i="193"/>
  <c r="K35" i="193"/>
  <c r="J34" i="193"/>
  <c r="J32" i="193"/>
  <c r="K34" i="193"/>
  <c r="J33" i="193"/>
  <c r="I32" i="193"/>
  <c r="H32" i="193"/>
  <c r="G32" i="193"/>
  <c r="F32" i="193"/>
  <c r="E32" i="193"/>
  <c r="D32" i="193"/>
  <c r="C32" i="193"/>
  <c r="J31" i="193"/>
  <c r="K31" i="193"/>
  <c r="J30" i="193"/>
  <c r="K30" i="193"/>
  <c r="J29" i="193"/>
  <c r="K29" i="193"/>
  <c r="I28" i="193"/>
  <c r="H28" i="193"/>
  <c r="G28" i="193"/>
  <c r="F28" i="193"/>
  <c r="E28" i="193"/>
  <c r="D28" i="193"/>
  <c r="C28" i="193"/>
  <c r="J26" i="193"/>
  <c r="K26" i="193"/>
  <c r="J25" i="193"/>
  <c r="K25" i="193"/>
  <c r="J24" i="193"/>
  <c r="K24" i="193"/>
  <c r="J23" i="193"/>
  <c r="I22" i="193"/>
  <c r="H22" i="193"/>
  <c r="G22" i="193"/>
  <c r="F22" i="193"/>
  <c r="E22" i="193"/>
  <c r="D22" i="193"/>
  <c r="C22" i="193"/>
  <c r="J21" i="193"/>
  <c r="K21" i="193"/>
  <c r="J20" i="193"/>
  <c r="K20" i="193"/>
  <c r="J19" i="193"/>
  <c r="K19" i="193"/>
  <c r="J18" i="193"/>
  <c r="K18" i="193"/>
  <c r="J17" i="193"/>
  <c r="K17" i="193"/>
  <c r="J16" i="193"/>
  <c r="K16" i="193"/>
  <c r="J15" i="193"/>
  <c r="K15" i="193"/>
  <c r="J14" i="193"/>
  <c r="K14" i="193"/>
  <c r="J13" i="193"/>
  <c r="K13" i="193"/>
  <c r="J12" i="193"/>
  <c r="K12" i="193"/>
  <c r="K10" i="193"/>
  <c r="K38" i="193"/>
  <c r="J11" i="193"/>
  <c r="K11" i="193"/>
  <c r="I10" i="193"/>
  <c r="H10" i="193"/>
  <c r="H38" i="193"/>
  <c r="H43" i="193"/>
  <c r="G10" i="193"/>
  <c r="F10" i="193"/>
  <c r="F38" i="193"/>
  <c r="F43" i="193"/>
  <c r="E10" i="193"/>
  <c r="D10" i="193"/>
  <c r="C10" i="193"/>
  <c r="C38" i="193"/>
  <c r="B2" i="194"/>
  <c r="B2" i="195"/>
  <c r="B2" i="196"/>
  <c r="D5" i="178"/>
  <c r="I28" i="191"/>
  <c r="H28" i="191"/>
  <c r="G28" i="191"/>
  <c r="F28" i="191"/>
  <c r="E28" i="191"/>
  <c r="D28" i="191"/>
  <c r="C28" i="191"/>
  <c r="I28" i="190"/>
  <c r="H28" i="190"/>
  <c r="G28" i="190"/>
  <c r="F28" i="190"/>
  <c r="E28" i="190"/>
  <c r="D28" i="190"/>
  <c r="C28" i="190"/>
  <c r="I28" i="189"/>
  <c r="H28" i="189"/>
  <c r="G28" i="189"/>
  <c r="F28" i="189"/>
  <c r="E28" i="189"/>
  <c r="D28" i="189"/>
  <c r="C28" i="189"/>
  <c r="I28" i="188"/>
  <c r="H28" i="188"/>
  <c r="G28" i="188"/>
  <c r="F28" i="188"/>
  <c r="E28" i="188"/>
  <c r="D28" i="188"/>
  <c r="C28" i="188"/>
  <c r="B2" i="189"/>
  <c r="B2" i="190"/>
  <c r="B2" i="191"/>
  <c r="J60" i="191"/>
  <c r="K60" i="191"/>
  <c r="J59" i="191"/>
  <c r="K59" i="191"/>
  <c r="J56" i="191"/>
  <c r="K56" i="191"/>
  <c r="J55" i="191"/>
  <c r="K55" i="191"/>
  <c r="J54" i="191"/>
  <c r="K54" i="191"/>
  <c r="J53" i="191"/>
  <c r="K53" i="191"/>
  <c r="J52" i="191"/>
  <c r="K52" i="191"/>
  <c r="I51" i="191"/>
  <c r="H51" i="191"/>
  <c r="G51" i="191"/>
  <c r="F51" i="191"/>
  <c r="E51" i="191"/>
  <c r="D51" i="191"/>
  <c r="C51" i="191"/>
  <c r="J50" i="191"/>
  <c r="K50" i="191"/>
  <c r="J49" i="191"/>
  <c r="K49" i="191"/>
  <c r="J48" i="191"/>
  <c r="K48" i="191"/>
  <c r="J47" i="191"/>
  <c r="K47" i="191"/>
  <c r="J46" i="191"/>
  <c r="K46" i="191"/>
  <c r="I45" i="191"/>
  <c r="H45" i="191"/>
  <c r="G45" i="191"/>
  <c r="F45" i="191"/>
  <c r="F57" i="191"/>
  <c r="E45" i="191"/>
  <c r="D45" i="191"/>
  <c r="D57" i="191"/>
  <c r="C45" i="191"/>
  <c r="C57" i="191"/>
  <c r="J42" i="191"/>
  <c r="K42" i="191"/>
  <c r="J41" i="191"/>
  <c r="K41" i="191"/>
  <c r="J40" i="191"/>
  <c r="K40" i="191"/>
  <c r="K39" i="191"/>
  <c r="I39" i="191"/>
  <c r="H39" i="191"/>
  <c r="G39" i="191"/>
  <c r="F39" i="191"/>
  <c r="E39" i="191"/>
  <c r="D39" i="191"/>
  <c r="C39" i="191"/>
  <c r="J37" i="191"/>
  <c r="K37" i="191"/>
  <c r="J36" i="191"/>
  <c r="K36" i="191"/>
  <c r="J35" i="191"/>
  <c r="K35" i="191"/>
  <c r="J34" i="191"/>
  <c r="K34" i="191"/>
  <c r="J33" i="191"/>
  <c r="K33" i="191"/>
  <c r="I32" i="191"/>
  <c r="H32" i="191"/>
  <c r="G32" i="191"/>
  <c r="F32" i="191"/>
  <c r="E32" i="191"/>
  <c r="D32" i="191"/>
  <c r="D38" i="191"/>
  <c r="D43" i="191"/>
  <c r="C32" i="191"/>
  <c r="J31" i="191"/>
  <c r="K31" i="191"/>
  <c r="J30" i="191"/>
  <c r="K30" i="191"/>
  <c r="J29" i="191"/>
  <c r="K29" i="191"/>
  <c r="K28" i="191"/>
  <c r="J26" i="191"/>
  <c r="K26" i="191"/>
  <c r="J25" i="191"/>
  <c r="K25" i="191"/>
  <c r="J24" i="191"/>
  <c r="K24" i="191"/>
  <c r="J23" i="191"/>
  <c r="K23" i="191"/>
  <c r="I22" i="191"/>
  <c r="H22" i="191"/>
  <c r="G22" i="191"/>
  <c r="F22" i="191"/>
  <c r="E22" i="191"/>
  <c r="D22" i="191"/>
  <c r="C22" i="191"/>
  <c r="J21" i="191"/>
  <c r="K21" i="191"/>
  <c r="J20" i="191"/>
  <c r="K20" i="191"/>
  <c r="J19" i="191"/>
  <c r="K19" i="191"/>
  <c r="J18" i="191"/>
  <c r="K18" i="191"/>
  <c r="J17" i="191"/>
  <c r="K17" i="191"/>
  <c r="J16" i="191"/>
  <c r="K16" i="191"/>
  <c r="J15" i="191"/>
  <c r="K15" i="191"/>
  <c r="J14" i="191"/>
  <c r="K14" i="191"/>
  <c r="J13" i="191"/>
  <c r="K13" i="191"/>
  <c r="J12" i="191"/>
  <c r="K12" i="191"/>
  <c r="J11" i="191"/>
  <c r="K11" i="191"/>
  <c r="I10" i="191"/>
  <c r="H10" i="191"/>
  <c r="G10" i="191"/>
  <c r="G38" i="191"/>
  <c r="G43" i="191"/>
  <c r="F10" i="191"/>
  <c r="F38" i="191"/>
  <c r="F43" i="191"/>
  <c r="E10" i="191"/>
  <c r="D10" i="191"/>
  <c r="C10" i="191"/>
  <c r="B3" i="191"/>
  <c r="J60" i="190"/>
  <c r="K60" i="190"/>
  <c r="J59" i="190"/>
  <c r="K59" i="190"/>
  <c r="J56" i="190"/>
  <c r="K56" i="190"/>
  <c r="J55" i="190"/>
  <c r="K55" i="190"/>
  <c r="J54" i="190"/>
  <c r="K54" i="190"/>
  <c r="J53" i="190"/>
  <c r="K53" i="190"/>
  <c r="J52" i="190"/>
  <c r="K52" i="190"/>
  <c r="I51" i="190"/>
  <c r="H51" i="190"/>
  <c r="G51" i="190"/>
  <c r="F51" i="190"/>
  <c r="E51" i="190"/>
  <c r="D51" i="190"/>
  <c r="C51" i="190"/>
  <c r="J50" i="190"/>
  <c r="K50" i="190"/>
  <c r="J49" i="190"/>
  <c r="K49" i="190"/>
  <c r="J48" i="190"/>
  <c r="K48" i="190"/>
  <c r="J47" i="190"/>
  <c r="K47" i="190"/>
  <c r="J46" i="190"/>
  <c r="I45" i="190"/>
  <c r="I57" i="190"/>
  <c r="H45" i="190"/>
  <c r="H57" i="190"/>
  <c r="G45" i="190"/>
  <c r="G57" i="190"/>
  <c r="F45" i="190"/>
  <c r="F57" i="190"/>
  <c r="E45" i="190"/>
  <c r="E57" i="190"/>
  <c r="D45" i="190"/>
  <c r="C45" i="190"/>
  <c r="C57" i="190"/>
  <c r="J42" i="190"/>
  <c r="K42" i="190"/>
  <c r="J41" i="190"/>
  <c r="K41" i="190"/>
  <c r="J40" i="190"/>
  <c r="K40" i="190"/>
  <c r="I39" i="190"/>
  <c r="H39" i="190"/>
  <c r="G39" i="190"/>
  <c r="F39" i="190"/>
  <c r="E39" i="190"/>
  <c r="D39" i="190"/>
  <c r="C39" i="190"/>
  <c r="J37" i="190"/>
  <c r="K37" i="190"/>
  <c r="J36" i="190"/>
  <c r="K36" i="190"/>
  <c r="J35" i="190"/>
  <c r="K35" i="190"/>
  <c r="J34" i="190"/>
  <c r="K34" i="190"/>
  <c r="J33" i="190"/>
  <c r="J32" i="190"/>
  <c r="I32" i="190"/>
  <c r="H32" i="190"/>
  <c r="G32" i="190"/>
  <c r="F32" i="190"/>
  <c r="E32" i="190"/>
  <c r="D32" i="190"/>
  <c r="C32" i="190"/>
  <c r="J31" i="190"/>
  <c r="K31" i="190"/>
  <c r="J30" i="190"/>
  <c r="K30" i="190"/>
  <c r="J29" i="190"/>
  <c r="K29" i="190"/>
  <c r="J26" i="190"/>
  <c r="K26" i="190"/>
  <c r="J25" i="190"/>
  <c r="K25" i="190"/>
  <c r="J24" i="190"/>
  <c r="K24" i="190"/>
  <c r="J23" i="190"/>
  <c r="I22" i="190"/>
  <c r="H22" i="190"/>
  <c r="G22" i="190"/>
  <c r="F22" i="190"/>
  <c r="E22" i="190"/>
  <c r="D22" i="190"/>
  <c r="C22" i="190"/>
  <c r="J21" i="190"/>
  <c r="K21" i="190"/>
  <c r="J20" i="190"/>
  <c r="K20" i="190"/>
  <c r="J19" i="190"/>
  <c r="K19" i="190"/>
  <c r="J18" i="190"/>
  <c r="K18" i="190"/>
  <c r="J17" i="190"/>
  <c r="K17" i="190"/>
  <c r="J16" i="190"/>
  <c r="K16" i="190"/>
  <c r="J15" i="190"/>
  <c r="K15" i="190"/>
  <c r="K10" i="190"/>
  <c r="K38" i="190"/>
  <c r="K43" i="190"/>
  <c r="J14" i="190"/>
  <c r="K14" i="190"/>
  <c r="J13" i="190"/>
  <c r="K13" i="190"/>
  <c r="J12" i="190"/>
  <c r="K12" i="190"/>
  <c r="J11" i="190"/>
  <c r="I10" i="190"/>
  <c r="I38" i="190"/>
  <c r="I43" i="190"/>
  <c r="H10" i="190"/>
  <c r="H38" i="190"/>
  <c r="H43" i="190"/>
  <c r="G10" i="190"/>
  <c r="G38" i="190"/>
  <c r="G43" i="190"/>
  <c r="F10" i="190"/>
  <c r="E10" i="190"/>
  <c r="E38" i="190"/>
  <c r="E43" i="190"/>
  <c r="D10" i="190"/>
  <c r="D38" i="190"/>
  <c r="D43" i="190"/>
  <c r="C10" i="190"/>
  <c r="C38" i="190"/>
  <c r="C43" i="190"/>
  <c r="C58" i="190"/>
  <c r="B3" i="190"/>
  <c r="J60" i="189"/>
  <c r="K60" i="189"/>
  <c r="J59" i="189"/>
  <c r="K59" i="189"/>
  <c r="J56" i="189"/>
  <c r="K56" i="189"/>
  <c r="J55" i="189"/>
  <c r="K55" i="189"/>
  <c r="J54" i="189"/>
  <c r="K54" i="189"/>
  <c r="J53" i="189"/>
  <c r="K53" i="189"/>
  <c r="J52" i="189"/>
  <c r="I51" i="189"/>
  <c r="H51" i="189"/>
  <c r="G51" i="189"/>
  <c r="F51" i="189"/>
  <c r="E51" i="189"/>
  <c r="E57" i="189"/>
  <c r="D51" i="189"/>
  <c r="C51" i="189"/>
  <c r="J50" i="189"/>
  <c r="K50" i="189"/>
  <c r="J49" i="189"/>
  <c r="K49" i="189"/>
  <c r="J48" i="189"/>
  <c r="K48" i="189"/>
  <c r="J47" i="189"/>
  <c r="K47" i="189"/>
  <c r="J46" i="189"/>
  <c r="K46" i="189"/>
  <c r="I45" i="189"/>
  <c r="H45" i="189"/>
  <c r="H57" i="189"/>
  <c r="G45" i="189"/>
  <c r="F45" i="189"/>
  <c r="E45" i="189"/>
  <c r="D45" i="189"/>
  <c r="C45" i="189"/>
  <c r="C57" i="189"/>
  <c r="J42" i="189"/>
  <c r="K42" i="189"/>
  <c r="K39" i="189"/>
  <c r="J41" i="189"/>
  <c r="K41" i="189"/>
  <c r="J40" i="189"/>
  <c r="K40" i="189"/>
  <c r="I39" i="189"/>
  <c r="H39" i="189"/>
  <c r="G39" i="189"/>
  <c r="F39" i="189"/>
  <c r="E39" i="189"/>
  <c r="D39" i="189"/>
  <c r="C39" i="189"/>
  <c r="J37" i="189"/>
  <c r="K37" i="189"/>
  <c r="J36" i="189"/>
  <c r="K36" i="189"/>
  <c r="J35" i="189"/>
  <c r="K35" i="189"/>
  <c r="J34" i="189"/>
  <c r="K34" i="189"/>
  <c r="J33" i="189"/>
  <c r="K33" i="189"/>
  <c r="I32" i="189"/>
  <c r="H32" i="189"/>
  <c r="G32" i="189"/>
  <c r="F32" i="189"/>
  <c r="E32" i="189"/>
  <c r="D32" i="189"/>
  <c r="C32" i="189"/>
  <c r="J31" i="189"/>
  <c r="K31" i="189"/>
  <c r="J30" i="189"/>
  <c r="K30" i="189"/>
  <c r="J29" i="189"/>
  <c r="K29" i="189"/>
  <c r="J26" i="189"/>
  <c r="K26" i="189"/>
  <c r="J25" i="189"/>
  <c r="K25" i="189"/>
  <c r="J24" i="189"/>
  <c r="K24" i="189"/>
  <c r="J23" i="189"/>
  <c r="I22" i="189"/>
  <c r="H22" i="189"/>
  <c r="G22" i="189"/>
  <c r="F22" i="189"/>
  <c r="E22" i="189"/>
  <c r="D22" i="189"/>
  <c r="C22" i="189"/>
  <c r="J21" i="189"/>
  <c r="K21" i="189"/>
  <c r="J20" i="189"/>
  <c r="K20" i="189"/>
  <c r="J19" i="189"/>
  <c r="K19" i="189"/>
  <c r="J18" i="189"/>
  <c r="K18" i="189"/>
  <c r="J17" i="189"/>
  <c r="K17" i="189"/>
  <c r="J16" i="189"/>
  <c r="K16" i="189"/>
  <c r="J15" i="189"/>
  <c r="K15" i="189"/>
  <c r="J14" i="189"/>
  <c r="K14" i="189"/>
  <c r="J13" i="189"/>
  <c r="K13" i="189"/>
  <c r="J12" i="189"/>
  <c r="K12" i="189"/>
  <c r="J11" i="189"/>
  <c r="K11" i="189"/>
  <c r="J10" i="189"/>
  <c r="I10" i="189"/>
  <c r="H10" i="189"/>
  <c r="G10" i="189"/>
  <c r="G38" i="189"/>
  <c r="G43" i="189"/>
  <c r="F10" i="189"/>
  <c r="E10" i="189"/>
  <c r="D10" i="189"/>
  <c r="C10" i="189"/>
  <c r="B3" i="189"/>
  <c r="J60" i="188"/>
  <c r="K60" i="188"/>
  <c r="J59" i="188"/>
  <c r="K59" i="188"/>
  <c r="J56" i="188"/>
  <c r="K56" i="188"/>
  <c r="J55" i="188"/>
  <c r="K55" i="188"/>
  <c r="J54" i="188"/>
  <c r="K54" i="188"/>
  <c r="J53" i="188"/>
  <c r="K53" i="188"/>
  <c r="J52" i="188"/>
  <c r="K52" i="188"/>
  <c r="K51" i="188"/>
  <c r="I51" i="188"/>
  <c r="H51" i="188"/>
  <c r="G51" i="188"/>
  <c r="F51" i="188"/>
  <c r="E51" i="188"/>
  <c r="D51" i="188"/>
  <c r="C51" i="188"/>
  <c r="J50" i="188"/>
  <c r="K50" i="188"/>
  <c r="J49" i="188"/>
  <c r="J48" i="188"/>
  <c r="K48" i="188"/>
  <c r="J47" i="188"/>
  <c r="K47" i="188"/>
  <c r="J46" i="188"/>
  <c r="K46" i="188"/>
  <c r="I45" i="188"/>
  <c r="I57" i="188"/>
  <c r="H45" i="188"/>
  <c r="G45" i="188"/>
  <c r="G57" i="188"/>
  <c r="F45" i="188"/>
  <c r="E45" i="188"/>
  <c r="D45" i="188"/>
  <c r="C45" i="188"/>
  <c r="C57" i="188"/>
  <c r="J42" i="188"/>
  <c r="K42" i="188"/>
  <c r="J41" i="188"/>
  <c r="K41" i="188"/>
  <c r="J40" i="188"/>
  <c r="J39" i="188"/>
  <c r="I39" i="188"/>
  <c r="H39" i="188"/>
  <c r="G39" i="188"/>
  <c r="F39" i="188"/>
  <c r="E39" i="188"/>
  <c r="D39" i="188"/>
  <c r="C39" i="188"/>
  <c r="J37" i="188"/>
  <c r="K37" i="188"/>
  <c r="J36" i="188"/>
  <c r="K36" i="188"/>
  <c r="J35" i="188"/>
  <c r="K35" i="188"/>
  <c r="J34" i="188"/>
  <c r="K34" i="188"/>
  <c r="J33" i="188"/>
  <c r="I32" i="188"/>
  <c r="H32" i="188"/>
  <c r="G32" i="188"/>
  <c r="F32" i="188"/>
  <c r="E32" i="188"/>
  <c r="D32" i="188"/>
  <c r="C32" i="188"/>
  <c r="J31" i="188"/>
  <c r="K31" i="188"/>
  <c r="J30" i="188"/>
  <c r="K30" i="188"/>
  <c r="J29" i="188"/>
  <c r="J26" i="188"/>
  <c r="K26" i="188"/>
  <c r="J25" i="188"/>
  <c r="K25" i="188"/>
  <c r="J24" i="188"/>
  <c r="K24" i="188"/>
  <c r="J23" i="188"/>
  <c r="K23" i="188"/>
  <c r="I22" i="188"/>
  <c r="I38" i="188"/>
  <c r="I43" i="188"/>
  <c r="H22" i="188"/>
  <c r="G22" i="188"/>
  <c r="F22" i="188"/>
  <c r="E22" i="188"/>
  <c r="E38" i="188"/>
  <c r="E43" i="188"/>
  <c r="D22" i="188"/>
  <c r="C22" i="188"/>
  <c r="J21" i="188"/>
  <c r="K21" i="188"/>
  <c r="J20" i="188"/>
  <c r="K20" i="188"/>
  <c r="J19" i="188"/>
  <c r="K19" i="188"/>
  <c r="J18" i="188"/>
  <c r="K18" i="188"/>
  <c r="J17" i="188"/>
  <c r="K17" i="188"/>
  <c r="J16" i="188"/>
  <c r="K16" i="188"/>
  <c r="J15" i="188"/>
  <c r="K15" i="188"/>
  <c r="J14" i="188"/>
  <c r="K14" i="188"/>
  <c r="J13" i="188"/>
  <c r="K13" i="188"/>
  <c r="J12" i="188"/>
  <c r="K12" i="188"/>
  <c r="J11" i="188"/>
  <c r="K11" i="188"/>
  <c r="I10" i="188"/>
  <c r="H10" i="188"/>
  <c r="H38" i="188"/>
  <c r="H43" i="188"/>
  <c r="G10" i="188"/>
  <c r="G38" i="188"/>
  <c r="G43" i="188"/>
  <c r="F10" i="188"/>
  <c r="E10" i="188"/>
  <c r="D10" i="188"/>
  <c r="C10" i="188"/>
  <c r="B3" i="187"/>
  <c r="B3" i="186"/>
  <c r="B3" i="185"/>
  <c r="J61" i="187"/>
  <c r="K61" i="187"/>
  <c r="J60" i="187"/>
  <c r="K60" i="187"/>
  <c r="J57" i="187"/>
  <c r="K57" i="187"/>
  <c r="J56" i="187"/>
  <c r="K56" i="187"/>
  <c r="J55" i="187"/>
  <c r="K55" i="187"/>
  <c r="J54" i="187"/>
  <c r="K54" i="187"/>
  <c r="J53" i="187"/>
  <c r="K53" i="187"/>
  <c r="I52" i="187"/>
  <c r="H52" i="187"/>
  <c r="G52" i="187"/>
  <c r="F52" i="187"/>
  <c r="E52" i="187"/>
  <c r="D52" i="187"/>
  <c r="C52" i="187"/>
  <c r="J51" i="187"/>
  <c r="K51" i="187"/>
  <c r="J50" i="187"/>
  <c r="K50" i="187"/>
  <c r="J49" i="187"/>
  <c r="K49" i="187"/>
  <c r="J48" i="187"/>
  <c r="K48" i="187"/>
  <c r="J47" i="187"/>
  <c r="I46" i="187"/>
  <c r="I58" i="187"/>
  <c r="H46" i="187"/>
  <c r="H58" i="187"/>
  <c r="G46" i="187"/>
  <c r="G58" i="187"/>
  <c r="F46" i="187"/>
  <c r="F58" i="187"/>
  <c r="E46" i="187"/>
  <c r="E58" i="187"/>
  <c r="D46" i="187"/>
  <c r="D58" i="187"/>
  <c r="C46" i="187"/>
  <c r="C58" i="187"/>
  <c r="J43" i="187"/>
  <c r="K43" i="187"/>
  <c r="J42" i="187"/>
  <c r="K42" i="187"/>
  <c r="J41" i="187"/>
  <c r="I40" i="187"/>
  <c r="H40" i="187"/>
  <c r="G40" i="187"/>
  <c r="F40" i="187"/>
  <c r="E40" i="187"/>
  <c r="D40" i="187"/>
  <c r="C40" i="187"/>
  <c r="J38" i="187"/>
  <c r="K38" i="187"/>
  <c r="J37" i="187"/>
  <c r="K37" i="187"/>
  <c r="J36" i="187"/>
  <c r="K36" i="187"/>
  <c r="J35" i="187"/>
  <c r="K35" i="187"/>
  <c r="J34" i="187"/>
  <c r="K34" i="187"/>
  <c r="I33" i="187"/>
  <c r="H33" i="187"/>
  <c r="G33" i="187"/>
  <c r="F33" i="187"/>
  <c r="E33" i="187"/>
  <c r="D33" i="187"/>
  <c r="C33" i="187"/>
  <c r="J32" i="187"/>
  <c r="K32" i="187"/>
  <c r="J31" i="187"/>
  <c r="K31" i="187"/>
  <c r="J30" i="187"/>
  <c r="K30" i="187"/>
  <c r="J29" i="187"/>
  <c r="K29" i="187"/>
  <c r="I28" i="187"/>
  <c r="H28" i="187"/>
  <c r="G28" i="187"/>
  <c r="F28" i="187"/>
  <c r="E28" i="187"/>
  <c r="D28" i="187"/>
  <c r="C28" i="187"/>
  <c r="C39" i="187"/>
  <c r="C44" i="187"/>
  <c r="C59" i="187"/>
  <c r="J26" i="187"/>
  <c r="K26" i="187"/>
  <c r="J25" i="187"/>
  <c r="K25" i="187"/>
  <c r="J24" i="187"/>
  <c r="K24" i="187"/>
  <c r="J23" i="187"/>
  <c r="I22" i="187"/>
  <c r="H22" i="187"/>
  <c r="G22" i="187"/>
  <c r="F22" i="187"/>
  <c r="E22" i="187"/>
  <c r="E39" i="187"/>
  <c r="E44" i="187"/>
  <c r="D22" i="187"/>
  <c r="C22" i="187"/>
  <c r="J21" i="187"/>
  <c r="K21" i="187"/>
  <c r="J20" i="187"/>
  <c r="K20" i="187"/>
  <c r="J19" i="187"/>
  <c r="K19" i="187"/>
  <c r="J18" i="187"/>
  <c r="K18" i="187"/>
  <c r="J17" i="187"/>
  <c r="K17" i="187"/>
  <c r="J16" i="187"/>
  <c r="K16" i="187"/>
  <c r="J15" i="187"/>
  <c r="K15" i="187"/>
  <c r="J14" i="187"/>
  <c r="K14" i="187"/>
  <c r="J13" i="187"/>
  <c r="K13" i="187"/>
  <c r="J12" i="187"/>
  <c r="K12" i="187"/>
  <c r="J11" i="187"/>
  <c r="I10" i="187"/>
  <c r="I39" i="187"/>
  <c r="I44" i="187"/>
  <c r="H10" i="187"/>
  <c r="H39" i="187"/>
  <c r="H44" i="187"/>
  <c r="G10" i="187"/>
  <c r="F10" i="187"/>
  <c r="F39" i="187"/>
  <c r="F44" i="187"/>
  <c r="E10" i="187"/>
  <c r="D10" i="187"/>
  <c r="D39" i="187"/>
  <c r="D44" i="187"/>
  <c r="C10" i="187"/>
  <c r="J61" i="186"/>
  <c r="K61" i="186"/>
  <c r="J60" i="186"/>
  <c r="K60" i="186"/>
  <c r="J57" i="186"/>
  <c r="K57" i="186"/>
  <c r="J56" i="186"/>
  <c r="K56" i="186"/>
  <c r="J55" i="186"/>
  <c r="K55" i="186"/>
  <c r="J54" i="186"/>
  <c r="K54" i="186"/>
  <c r="J53" i="186"/>
  <c r="K53" i="186"/>
  <c r="K52" i="186"/>
  <c r="I52" i="186"/>
  <c r="H52" i="186"/>
  <c r="G52" i="186"/>
  <c r="F52" i="186"/>
  <c r="E52" i="186"/>
  <c r="D52" i="186"/>
  <c r="D58" i="186"/>
  <c r="C52" i="186"/>
  <c r="J51" i="186"/>
  <c r="K51" i="186"/>
  <c r="J50" i="186"/>
  <c r="K50" i="186"/>
  <c r="J49" i="186"/>
  <c r="K49" i="186"/>
  <c r="J48" i="186"/>
  <c r="K48" i="186"/>
  <c r="J47" i="186"/>
  <c r="K47" i="186"/>
  <c r="I46" i="186"/>
  <c r="I58" i="186"/>
  <c r="H46" i="186"/>
  <c r="H58" i="186"/>
  <c r="G46" i="186"/>
  <c r="F46" i="186"/>
  <c r="E46" i="186"/>
  <c r="E58" i="186"/>
  <c r="D46" i="186"/>
  <c r="C46" i="186"/>
  <c r="C58" i="186"/>
  <c r="J43" i="186"/>
  <c r="K43" i="186"/>
  <c r="J42" i="186"/>
  <c r="K42" i="186"/>
  <c r="J41" i="186"/>
  <c r="I40" i="186"/>
  <c r="H40" i="186"/>
  <c r="G40" i="186"/>
  <c r="F40" i="186"/>
  <c r="E40" i="186"/>
  <c r="D40" i="186"/>
  <c r="C40" i="186"/>
  <c r="J38" i="186"/>
  <c r="K38" i="186"/>
  <c r="J37" i="186"/>
  <c r="K37" i="186"/>
  <c r="J36" i="186"/>
  <c r="K36" i="186"/>
  <c r="J35" i="186"/>
  <c r="K35" i="186"/>
  <c r="J34" i="186"/>
  <c r="K34" i="186"/>
  <c r="I33" i="186"/>
  <c r="H33" i="186"/>
  <c r="G33" i="186"/>
  <c r="F33" i="186"/>
  <c r="E33" i="186"/>
  <c r="D33" i="186"/>
  <c r="D39" i="186"/>
  <c r="D44" i="186"/>
  <c r="C33" i="186"/>
  <c r="J32" i="186"/>
  <c r="K32" i="186"/>
  <c r="J31" i="186"/>
  <c r="K31" i="186"/>
  <c r="J30" i="186"/>
  <c r="K30" i="186"/>
  <c r="J29" i="186"/>
  <c r="I28" i="186"/>
  <c r="H28" i="186"/>
  <c r="G28" i="186"/>
  <c r="F28" i="186"/>
  <c r="F39" i="186"/>
  <c r="E28" i="186"/>
  <c r="D28" i="186"/>
  <c r="C28" i="186"/>
  <c r="C39" i="186"/>
  <c r="C44" i="186"/>
  <c r="J26" i="186"/>
  <c r="K26" i="186"/>
  <c r="J25" i="186"/>
  <c r="K25" i="186"/>
  <c r="J24" i="186"/>
  <c r="K24" i="186"/>
  <c r="J23" i="186"/>
  <c r="I22" i="186"/>
  <c r="H22" i="186"/>
  <c r="G22" i="186"/>
  <c r="F22" i="186"/>
  <c r="E22" i="186"/>
  <c r="D22" i="186"/>
  <c r="C22" i="186"/>
  <c r="J21" i="186"/>
  <c r="K21" i="186"/>
  <c r="K20" i="186"/>
  <c r="J20" i="186"/>
  <c r="J19" i="186"/>
  <c r="K19" i="186"/>
  <c r="K18" i="186"/>
  <c r="J18" i="186"/>
  <c r="J17" i="186"/>
  <c r="K17" i="186"/>
  <c r="K16" i="186"/>
  <c r="J16" i="186"/>
  <c r="J15" i="186"/>
  <c r="K15" i="186"/>
  <c r="K14" i="186"/>
  <c r="J14" i="186"/>
  <c r="J13" i="186"/>
  <c r="K13" i="186"/>
  <c r="K12" i="186"/>
  <c r="J12" i="186"/>
  <c r="J11" i="186"/>
  <c r="I10" i="186"/>
  <c r="H10" i="186"/>
  <c r="G10" i="186"/>
  <c r="G39" i="186"/>
  <c r="G44" i="186"/>
  <c r="F10" i="186"/>
  <c r="E10" i="186"/>
  <c r="D10" i="186"/>
  <c r="C10" i="186"/>
  <c r="J61" i="185"/>
  <c r="K61" i="185"/>
  <c r="J60" i="185"/>
  <c r="K60" i="185"/>
  <c r="J57" i="185"/>
  <c r="K57" i="185"/>
  <c r="J56" i="185"/>
  <c r="K56" i="185"/>
  <c r="J55" i="185"/>
  <c r="K55" i="185"/>
  <c r="J54" i="185"/>
  <c r="K54" i="185"/>
  <c r="J53" i="185"/>
  <c r="K53" i="185"/>
  <c r="J52" i="185"/>
  <c r="I52" i="185"/>
  <c r="H52" i="185"/>
  <c r="G52" i="185"/>
  <c r="F52" i="185"/>
  <c r="E52" i="185"/>
  <c r="D52" i="185"/>
  <c r="C52" i="185"/>
  <c r="C58" i="185"/>
  <c r="J51" i="185"/>
  <c r="K51" i="185"/>
  <c r="J50" i="185"/>
  <c r="K50" i="185"/>
  <c r="J49" i="185"/>
  <c r="K49" i="185"/>
  <c r="J48" i="185"/>
  <c r="K48" i="185"/>
  <c r="J47" i="185"/>
  <c r="K47" i="185"/>
  <c r="I46" i="185"/>
  <c r="I58" i="185"/>
  <c r="H46" i="185"/>
  <c r="H58" i="185"/>
  <c r="G46" i="185"/>
  <c r="G58" i="185"/>
  <c r="F46" i="185"/>
  <c r="F58" i="185"/>
  <c r="E46" i="185"/>
  <c r="E58" i="185"/>
  <c r="D46" i="185"/>
  <c r="D58" i="185"/>
  <c r="C46" i="185"/>
  <c r="J43" i="185"/>
  <c r="K43" i="185"/>
  <c r="J42" i="185"/>
  <c r="K42" i="185"/>
  <c r="J41" i="185"/>
  <c r="K41" i="185"/>
  <c r="I40" i="185"/>
  <c r="H40" i="185"/>
  <c r="G40" i="185"/>
  <c r="F40" i="185"/>
  <c r="E40" i="185"/>
  <c r="D40" i="185"/>
  <c r="C40" i="185"/>
  <c r="J38" i="185"/>
  <c r="K38" i="185"/>
  <c r="J37" i="185"/>
  <c r="K37" i="185"/>
  <c r="J36" i="185"/>
  <c r="K36" i="185"/>
  <c r="J35" i="185"/>
  <c r="K35" i="185"/>
  <c r="J34" i="185"/>
  <c r="K34" i="185"/>
  <c r="I33" i="185"/>
  <c r="H33" i="185"/>
  <c r="G33" i="185"/>
  <c r="F33" i="185"/>
  <c r="E33" i="185"/>
  <c r="D33" i="185"/>
  <c r="C33" i="185"/>
  <c r="J32" i="185"/>
  <c r="K32" i="185"/>
  <c r="K31" i="185"/>
  <c r="J31" i="185"/>
  <c r="J30" i="185"/>
  <c r="K30" i="185"/>
  <c r="K28" i="185"/>
  <c r="J29" i="185"/>
  <c r="K29" i="185"/>
  <c r="I28" i="185"/>
  <c r="H28" i="185"/>
  <c r="G28" i="185"/>
  <c r="F28" i="185"/>
  <c r="E28" i="185"/>
  <c r="D28" i="185"/>
  <c r="C28" i="185"/>
  <c r="J26" i="185"/>
  <c r="K26" i="185"/>
  <c r="J25" i="185"/>
  <c r="K25" i="185"/>
  <c r="J24" i="185"/>
  <c r="K24" i="185"/>
  <c r="J23" i="185"/>
  <c r="I22" i="185"/>
  <c r="H22" i="185"/>
  <c r="G22" i="185"/>
  <c r="F22" i="185"/>
  <c r="F39" i="185"/>
  <c r="F44" i="185"/>
  <c r="E22" i="185"/>
  <c r="D22" i="185"/>
  <c r="C22" i="185"/>
  <c r="J21" i="185"/>
  <c r="K21" i="185"/>
  <c r="J20" i="185"/>
  <c r="K20" i="185"/>
  <c r="J19" i="185"/>
  <c r="K19" i="185"/>
  <c r="J18" i="185"/>
  <c r="K18" i="185"/>
  <c r="J17" i="185"/>
  <c r="K17" i="185"/>
  <c r="J16" i="185"/>
  <c r="K16" i="185"/>
  <c r="J15" i="185"/>
  <c r="K15" i="185"/>
  <c r="J14" i="185"/>
  <c r="K14" i="185"/>
  <c r="J13" i="185"/>
  <c r="K13" i="185"/>
  <c r="J12" i="185"/>
  <c r="K12" i="185"/>
  <c r="J11" i="185"/>
  <c r="K11" i="185"/>
  <c r="I10" i="185"/>
  <c r="I39" i="185"/>
  <c r="I44" i="185"/>
  <c r="H10" i="185"/>
  <c r="H39" i="185"/>
  <c r="H44" i="185"/>
  <c r="G10" i="185"/>
  <c r="G39" i="185"/>
  <c r="G44" i="185"/>
  <c r="F10" i="185"/>
  <c r="E10" i="185"/>
  <c r="E39" i="185"/>
  <c r="E44" i="185"/>
  <c r="D10" i="185"/>
  <c r="C10" i="185"/>
  <c r="J61" i="184"/>
  <c r="K61" i="184"/>
  <c r="J60" i="184"/>
  <c r="K60" i="184"/>
  <c r="J57" i="184"/>
  <c r="K57" i="184"/>
  <c r="J56" i="184"/>
  <c r="K56" i="184"/>
  <c r="J55" i="184"/>
  <c r="K55" i="184"/>
  <c r="J54" i="184"/>
  <c r="K54" i="184"/>
  <c r="J53" i="184"/>
  <c r="K53" i="184"/>
  <c r="I52" i="184"/>
  <c r="I58" i="184"/>
  <c r="H52" i="184"/>
  <c r="G52" i="184"/>
  <c r="F52" i="184"/>
  <c r="E52" i="184"/>
  <c r="E58" i="184"/>
  <c r="D52" i="184"/>
  <c r="C52" i="184"/>
  <c r="J51" i="184"/>
  <c r="K51" i="184"/>
  <c r="J50" i="184"/>
  <c r="K50" i="184"/>
  <c r="J49" i="184"/>
  <c r="K49" i="184"/>
  <c r="J48" i="184"/>
  <c r="K48" i="184"/>
  <c r="J47" i="184"/>
  <c r="K47" i="184"/>
  <c r="K46" i="184"/>
  <c r="I46" i="184"/>
  <c r="H46" i="184"/>
  <c r="H58" i="184"/>
  <c r="G46" i="184"/>
  <c r="G58" i="184"/>
  <c r="F46" i="184"/>
  <c r="F58" i="184"/>
  <c r="E46" i="184"/>
  <c r="D46" i="184"/>
  <c r="D58" i="184"/>
  <c r="C46" i="184"/>
  <c r="J43" i="184"/>
  <c r="K43" i="184"/>
  <c r="J42" i="184"/>
  <c r="K42" i="184"/>
  <c r="J41" i="184"/>
  <c r="K41" i="184"/>
  <c r="J38" i="184"/>
  <c r="K38" i="184"/>
  <c r="J37" i="184"/>
  <c r="K37" i="184"/>
  <c r="J36" i="184"/>
  <c r="K36" i="184"/>
  <c r="J35" i="184"/>
  <c r="K35" i="184"/>
  <c r="J34" i="184"/>
  <c r="K34" i="184"/>
  <c r="I40" i="184"/>
  <c r="H40" i="184"/>
  <c r="G40" i="184"/>
  <c r="F40" i="184"/>
  <c r="E40" i="184"/>
  <c r="D40" i="184"/>
  <c r="C40" i="184"/>
  <c r="I33" i="184"/>
  <c r="H33" i="184"/>
  <c r="G33" i="184"/>
  <c r="F33" i="184"/>
  <c r="E33" i="184"/>
  <c r="D33" i="184"/>
  <c r="C33" i="184"/>
  <c r="J32" i="184"/>
  <c r="K32" i="184"/>
  <c r="J31" i="184"/>
  <c r="K31" i="184"/>
  <c r="J30" i="184"/>
  <c r="K30" i="184"/>
  <c r="J29" i="184"/>
  <c r="K29" i="184"/>
  <c r="J26" i="184"/>
  <c r="K26" i="184"/>
  <c r="J25" i="184"/>
  <c r="K25" i="184"/>
  <c r="J24" i="184"/>
  <c r="K24" i="184"/>
  <c r="J23" i="184"/>
  <c r="K23" i="184"/>
  <c r="K22" i="184"/>
  <c r="I28" i="184"/>
  <c r="H28" i="184"/>
  <c r="G28" i="184"/>
  <c r="F28" i="184"/>
  <c r="E28" i="184"/>
  <c r="D28" i="184"/>
  <c r="C28" i="184"/>
  <c r="J12" i="184"/>
  <c r="K12" i="184"/>
  <c r="J13" i="184"/>
  <c r="K13" i="184"/>
  <c r="J14" i="184"/>
  <c r="K14" i="184"/>
  <c r="J15" i="184"/>
  <c r="K15" i="184"/>
  <c r="J16" i="184"/>
  <c r="K16" i="184"/>
  <c r="J17" i="184"/>
  <c r="J18" i="184"/>
  <c r="K18" i="184"/>
  <c r="J19" i="184"/>
  <c r="K19" i="184"/>
  <c r="J20" i="184"/>
  <c r="K20" i="184"/>
  <c r="J21" i="184"/>
  <c r="K21" i="184"/>
  <c r="J11" i="184"/>
  <c r="I10" i="184"/>
  <c r="H10" i="184"/>
  <c r="G10" i="184"/>
  <c r="F10" i="184"/>
  <c r="E10" i="184"/>
  <c r="E39" i="184"/>
  <c r="E44" i="184"/>
  <c r="D10" i="184"/>
  <c r="C10" i="184"/>
  <c r="I22" i="184"/>
  <c r="H22" i="184"/>
  <c r="G22" i="184"/>
  <c r="F22" i="184"/>
  <c r="E22" i="184"/>
  <c r="D22" i="184"/>
  <c r="C22" i="184"/>
  <c r="C39" i="184"/>
  <c r="C44" i="184"/>
  <c r="J158" i="179"/>
  <c r="K158" i="179"/>
  <c r="J157" i="179"/>
  <c r="K157" i="179"/>
  <c r="J153" i="179"/>
  <c r="K153" i="179"/>
  <c r="J152" i="179"/>
  <c r="K152" i="179"/>
  <c r="J151" i="179"/>
  <c r="K151" i="179"/>
  <c r="J150" i="179"/>
  <c r="K150" i="179"/>
  <c r="J149" i="179"/>
  <c r="K149" i="179"/>
  <c r="J148" i="179"/>
  <c r="K148" i="179"/>
  <c r="J147" i="179"/>
  <c r="K147" i="179"/>
  <c r="I146" i="179"/>
  <c r="H146" i="179"/>
  <c r="G146" i="179"/>
  <c r="F146" i="179"/>
  <c r="E146" i="179"/>
  <c r="D146" i="179"/>
  <c r="C146" i="179"/>
  <c r="J145" i="179"/>
  <c r="K145" i="179"/>
  <c r="J144" i="179"/>
  <c r="K144" i="179"/>
  <c r="J143" i="179"/>
  <c r="K143" i="179"/>
  <c r="J142" i="179"/>
  <c r="J140" i="179"/>
  <c r="J141" i="179"/>
  <c r="K141" i="179"/>
  <c r="I140" i="179"/>
  <c r="H140" i="179"/>
  <c r="G140" i="179"/>
  <c r="F140" i="179"/>
  <c r="E140" i="179"/>
  <c r="D140" i="179"/>
  <c r="C140" i="179"/>
  <c r="J139" i="179"/>
  <c r="K139" i="179"/>
  <c r="J138" i="179"/>
  <c r="K138" i="179"/>
  <c r="J137" i="179"/>
  <c r="K137" i="179"/>
  <c r="J136" i="179"/>
  <c r="K136" i="179"/>
  <c r="J135" i="179"/>
  <c r="J134" i="179"/>
  <c r="I133" i="179"/>
  <c r="H133" i="179"/>
  <c r="G133" i="179"/>
  <c r="F133" i="179"/>
  <c r="E133" i="179"/>
  <c r="D133" i="179"/>
  <c r="C133" i="179"/>
  <c r="J132" i="179"/>
  <c r="K132" i="179"/>
  <c r="J131" i="179"/>
  <c r="K131" i="179"/>
  <c r="J130" i="179"/>
  <c r="K130" i="179"/>
  <c r="I129" i="179"/>
  <c r="I154" i="179"/>
  <c r="H129" i="179"/>
  <c r="G129" i="179"/>
  <c r="G154" i="179"/>
  <c r="F129" i="179"/>
  <c r="F154" i="179"/>
  <c r="E129" i="179"/>
  <c r="E154" i="179"/>
  <c r="D129" i="179"/>
  <c r="D154" i="179"/>
  <c r="C129" i="179"/>
  <c r="J127" i="179"/>
  <c r="K127" i="179"/>
  <c r="J126" i="179"/>
  <c r="K126" i="179"/>
  <c r="J125" i="179"/>
  <c r="K125" i="179"/>
  <c r="J124" i="179"/>
  <c r="K124" i="179"/>
  <c r="J123" i="179"/>
  <c r="K123" i="179"/>
  <c r="J122" i="179"/>
  <c r="K122" i="179"/>
  <c r="J121" i="179"/>
  <c r="K121" i="179"/>
  <c r="J120" i="179"/>
  <c r="K120" i="179"/>
  <c r="J119" i="179"/>
  <c r="K119" i="179"/>
  <c r="J118" i="179"/>
  <c r="K118" i="179"/>
  <c r="J117" i="179"/>
  <c r="K117" i="179"/>
  <c r="J116" i="179"/>
  <c r="K116" i="179"/>
  <c r="J115" i="179"/>
  <c r="K115" i="179"/>
  <c r="I114" i="179"/>
  <c r="H114" i="179"/>
  <c r="G114" i="179"/>
  <c r="F114" i="179"/>
  <c r="F128" i="179"/>
  <c r="E114" i="179"/>
  <c r="D114" i="179"/>
  <c r="C114" i="179"/>
  <c r="J113" i="179"/>
  <c r="K113" i="179"/>
  <c r="J112" i="179"/>
  <c r="K112" i="179"/>
  <c r="J111" i="179"/>
  <c r="K111" i="179"/>
  <c r="J110" i="179"/>
  <c r="K110" i="179"/>
  <c r="J109" i="179"/>
  <c r="K109" i="179"/>
  <c r="J108" i="179"/>
  <c r="K108" i="179"/>
  <c r="J107" i="179"/>
  <c r="K107" i="179"/>
  <c r="J106" i="179"/>
  <c r="K106" i="179"/>
  <c r="J105" i="179"/>
  <c r="K105" i="179"/>
  <c r="J104" i="179"/>
  <c r="K104" i="179"/>
  <c r="J103" i="179"/>
  <c r="K103" i="179"/>
  <c r="J102" i="179"/>
  <c r="K102" i="179"/>
  <c r="J101" i="179"/>
  <c r="K101" i="179"/>
  <c r="J100" i="179"/>
  <c r="K100" i="179"/>
  <c r="J99" i="179"/>
  <c r="K99" i="179"/>
  <c r="J98" i="179"/>
  <c r="K98" i="179"/>
  <c r="J97" i="179"/>
  <c r="K97" i="179"/>
  <c r="J96" i="179"/>
  <c r="K96" i="179"/>
  <c r="J95" i="179"/>
  <c r="K95" i="179"/>
  <c r="J94" i="179"/>
  <c r="I93" i="179"/>
  <c r="I128" i="179"/>
  <c r="H93" i="179"/>
  <c r="H128" i="179"/>
  <c r="G93" i="179"/>
  <c r="G128" i="179"/>
  <c r="F93" i="179"/>
  <c r="E93" i="179"/>
  <c r="E128" i="179"/>
  <c r="D93" i="179"/>
  <c r="D128" i="179"/>
  <c r="D155" i="179"/>
  <c r="C93" i="179"/>
  <c r="C128" i="179"/>
  <c r="J88" i="179"/>
  <c r="K88" i="179"/>
  <c r="J87" i="179"/>
  <c r="K87" i="179"/>
  <c r="J86" i="179"/>
  <c r="K86" i="179"/>
  <c r="J85" i="179"/>
  <c r="K85" i="179"/>
  <c r="J84" i="179"/>
  <c r="K84" i="179"/>
  <c r="J83" i="179"/>
  <c r="I82" i="179"/>
  <c r="H82" i="179"/>
  <c r="G82" i="179"/>
  <c r="F82" i="179"/>
  <c r="E82" i="179"/>
  <c r="D82" i="179"/>
  <c r="C82" i="179"/>
  <c r="J81" i="179"/>
  <c r="K81" i="179"/>
  <c r="J80" i="179"/>
  <c r="K80" i="179"/>
  <c r="J79" i="179"/>
  <c r="K79" i="179"/>
  <c r="I78" i="179"/>
  <c r="H78" i="179"/>
  <c r="G78" i="179"/>
  <c r="F78" i="179"/>
  <c r="E78" i="179"/>
  <c r="D78" i="179"/>
  <c r="C78" i="179"/>
  <c r="J77" i="179"/>
  <c r="K77" i="179"/>
  <c r="J76" i="179"/>
  <c r="K76" i="179"/>
  <c r="I75" i="179"/>
  <c r="H75" i="179"/>
  <c r="G75" i="179"/>
  <c r="F75" i="179"/>
  <c r="E75" i="179"/>
  <c r="D75" i="179"/>
  <c r="D89" i="179"/>
  <c r="C75" i="179"/>
  <c r="J74" i="179"/>
  <c r="K74" i="179"/>
  <c r="J73" i="179"/>
  <c r="K73" i="179"/>
  <c r="J72" i="179"/>
  <c r="K72" i="179"/>
  <c r="J71" i="179"/>
  <c r="K71" i="179"/>
  <c r="I70" i="179"/>
  <c r="H70" i="179"/>
  <c r="G70" i="179"/>
  <c r="F70" i="179"/>
  <c r="F89" i="179"/>
  <c r="E70" i="179"/>
  <c r="D70" i="179"/>
  <c r="C70" i="179"/>
  <c r="J69" i="179"/>
  <c r="K69" i="179"/>
  <c r="J68" i="179"/>
  <c r="K68" i="179"/>
  <c r="J67" i="179"/>
  <c r="K67" i="179"/>
  <c r="I66" i="179"/>
  <c r="H66" i="179"/>
  <c r="H89" i="179"/>
  <c r="G66" i="179"/>
  <c r="F66" i="179"/>
  <c r="E66" i="179"/>
  <c r="E89" i="179"/>
  <c r="D66" i="179"/>
  <c r="C66" i="179"/>
  <c r="J64" i="179"/>
  <c r="K64" i="179"/>
  <c r="J63" i="179"/>
  <c r="K63" i="179"/>
  <c r="J62" i="179"/>
  <c r="K62" i="179"/>
  <c r="J61" i="179"/>
  <c r="I60" i="179"/>
  <c r="H60" i="179"/>
  <c r="G60" i="179"/>
  <c r="F60" i="179"/>
  <c r="E60" i="179"/>
  <c r="D60" i="179"/>
  <c r="C60" i="179"/>
  <c r="J59" i="179"/>
  <c r="K59" i="179"/>
  <c r="J58" i="179"/>
  <c r="K58" i="179"/>
  <c r="J57" i="179"/>
  <c r="J56" i="179"/>
  <c r="K56" i="179"/>
  <c r="I55" i="179"/>
  <c r="H55" i="179"/>
  <c r="G55" i="179"/>
  <c r="F55" i="179"/>
  <c r="E55" i="179"/>
  <c r="D55" i="179"/>
  <c r="C55" i="179"/>
  <c r="J54" i="179"/>
  <c r="K54" i="179"/>
  <c r="J53" i="179"/>
  <c r="K53" i="179"/>
  <c r="J52" i="179"/>
  <c r="K52" i="179"/>
  <c r="J51" i="179"/>
  <c r="K51" i="179"/>
  <c r="J50" i="179"/>
  <c r="K50" i="179"/>
  <c r="I49" i="179"/>
  <c r="H49" i="179"/>
  <c r="G49" i="179"/>
  <c r="F49" i="179"/>
  <c r="E49" i="179"/>
  <c r="D49" i="179"/>
  <c r="C49" i="179"/>
  <c r="J48" i="179"/>
  <c r="K48" i="179"/>
  <c r="J47" i="179"/>
  <c r="K47" i="179"/>
  <c r="J46" i="179"/>
  <c r="K46" i="179"/>
  <c r="J45" i="179"/>
  <c r="K45" i="179"/>
  <c r="J44" i="179"/>
  <c r="K44" i="179"/>
  <c r="J43" i="179"/>
  <c r="K43" i="179"/>
  <c r="J42" i="179"/>
  <c r="K42" i="179"/>
  <c r="J41" i="179"/>
  <c r="K41" i="179"/>
  <c r="J40" i="179"/>
  <c r="K40" i="179"/>
  <c r="J39" i="179"/>
  <c r="K39" i="179"/>
  <c r="J38" i="179"/>
  <c r="K38" i="179"/>
  <c r="I37" i="179"/>
  <c r="H37" i="179"/>
  <c r="H65" i="179"/>
  <c r="H90" i="179"/>
  <c r="G37" i="179"/>
  <c r="F37" i="179"/>
  <c r="E37" i="179"/>
  <c r="D37" i="179"/>
  <c r="C37" i="179"/>
  <c r="J36" i="179"/>
  <c r="K36" i="179"/>
  <c r="J35" i="179"/>
  <c r="K35" i="179"/>
  <c r="J34" i="179"/>
  <c r="K34" i="179"/>
  <c r="J33" i="179"/>
  <c r="K33" i="179"/>
  <c r="J32" i="179"/>
  <c r="K32" i="179"/>
  <c r="J31" i="179"/>
  <c r="K31" i="179"/>
  <c r="J30" i="179"/>
  <c r="J29" i="179"/>
  <c r="K30" i="179"/>
  <c r="I29" i="179"/>
  <c r="H29" i="179"/>
  <c r="G29" i="179"/>
  <c r="G65" i="179"/>
  <c r="F29" i="179"/>
  <c r="E29" i="179"/>
  <c r="D29" i="179"/>
  <c r="C29" i="179"/>
  <c r="C65" i="179"/>
  <c r="J28" i="179"/>
  <c r="K28" i="179"/>
  <c r="J27" i="179"/>
  <c r="K27" i="179"/>
  <c r="J26" i="179"/>
  <c r="K26" i="179"/>
  <c r="J25" i="179"/>
  <c r="K25" i="179"/>
  <c r="J24" i="179"/>
  <c r="K24" i="179"/>
  <c r="J23" i="179"/>
  <c r="K23" i="179"/>
  <c r="I22" i="179"/>
  <c r="H22" i="179"/>
  <c r="G22" i="179"/>
  <c r="F22" i="179"/>
  <c r="E22" i="179"/>
  <c r="D22" i="179"/>
  <c r="C22" i="179"/>
  <c r="J21" i="179"/>
  <c r="K21" i="179"/>
  <c r="J20" i="179"/>
  <c r="K20" i="179"/>
  <c r="J19" i="179"/>
  <c r="K19" i="179"/>
  <c r="J18" i="179"/>
  <c r="K18" i="179"/>
  <c r="J17" i="179"/>
  <c r="K17" i="179"/>
  <c r="J16" i="179"/>
  <c r="K16" i="179"/>
  <c r="I15" i="179"/>
  <c r="H15" i="179"/>
  <c r="G15" i="179"/>
  <c r="F15" i="179"/>
  <c r="E15" i="179"/>
  <c r="E65" i="179"/>
  <c r="E90" i="179"/>
  <c r="D15" i="179"/>
  <c r="C15" i="179"/>
  <c r="J14" i="179"/>
  <c r="K14" i="179"/>
  <c r="J13" i="179"/>
  <c r="K13" i="179"/>
  <c r="J12" i="179"/>
  <c r="K12" i="179"/>
  <c r="J11" i="179"/>
  <c r="K11" i="179"/>
  <c r="J10" i="179"/>
  <c r="K10" i="179"/>
  <c r="J9" i="179"/>
  <c r="K9" i="179"/>
  <c r="I8" i="179"/>
  <c r="H8" i="179"/>
  <c r="G8" i="179"/>
  <c r="F8" i="179"/>
  <c r="E8" i="179"/>
  <c r="D8" i="179"/>
  <c r="C8" i="179"/>
  <c r="I5" i="179"/>
  <c r="H5" i="179"/>
  <c r="G5" i="179"/>
  <c r="F5" i="179"/>
  <c r="E5" i="179"/>
  <c r="D5" i="179"/>
  <c r="C5" i="179"/>
  <c r="J158" i="178"/>
  <c r="K158" i="178"/>
  <c r="J157" i="178"/>
  <c r="K157" i="178"/>
  <c r="J153" i="178"/>
  <c r="K153" i="178"/>
  <c r="J152" i="178"/>
  <c r="K152" i="178"/>
  <c r="J151" i="178"/>
  <c r="K151" i="178"/>
  <c r="J150" i="178"/>
  <c r="K150" i="178"/>
  <c r="J149" i="178"/>
  <c r="K149" i="178"/>
  <c r="J148" i="178"/>
  <c r="K148" i="178"/>
  <c r="J147" i="178"/>
  <c r="K147" i="178"/>
  <c r="K146" i="178"/>
  <c r="I146" i="178"/>
  <c r="H146" i="178"/>
  <c r="G146" i="178"/>
  <c r="F146" i="178"/>
  <c r="E146" i="178"/>
  <c r="D146" i="178"/>
  <c r="C146" i="178"/>
  <c r="J145" i="178"/>
  <c r="K145" i="178"/>
  <c r="J144" i="178"/>
  <c r="K144" i="178"/>
  <c r="J143" i="178"/>
  <c r="K143" i="178"/>
  <c r="J142" i="178"/>
  <c r="K142" i="178"/>
  <c r="J141" i="178"/>
  <c r="I140" i="178"/>
  <c r="H140" i="178"/>
  <c r="G140" i="178"/>
  <c r="F140" i="178"/>
  <c r="E140" i="178"/>
  <c r="E154" i="178"/>
  <c r="D140" i="178"/>
  <c r="C140" i="178"/>
  <c r="J139" i="178"/>
  <c r="K139" i="178"/>
  <c r="J138" i="178"/>
  <c r="K138" i="178"/>
  <c r="J137" i="178"/>
  <c r="K137" i="178"/>
  <c r="J136" i="178"/>
  <c r="K136" i="178"/>
  <c r="J135" i="178"/>
  <c r="K135" i="178"/>
  <c r="J134" i="178"/>
  <c r="K134" i="178"/>
  <c r="I133" i="178"/>
  <c r="H133" i="178"/>
  <c r="G133" i="178"/>
  <c r="F133" i="178"/>
  <c r="E133" i="178"/>
  <c r="D133" i="178"/>
  <c r="C133" i="178"/>
  <c r="C154" i="178"/>
  <c r="J132" i="178"/>
  <c r="K132" i="178"/>
  <c r="J131" i="178"/>
  <c r="K131" i="178"/>
  <c r="J130" i="178"/>
  <c r="I129" i="178"/>
  <c r="I154" i="178"/>
  <c r="H129" i="178"/>
  <c r="H154" i="178"/>
  <c r="G129" i="178"/>
  <c r="G154" i="178"/>
  <c r="F129" i="178"/>
  <c r="F154" i="178"/>
  <c r="E129" i="178"/>
  <c r="D129" i="178"/>
  <c r="D154" i="178"/>
  <c r="C129" i="178"/>
  <c r="J127" i="178"/>
  <c r="K127" i="178"/>
  <c r="J126" i="178"/>
  <c r="K126" i="178"/>
  <c r="J125" i="178"/>
  <c r="K125" i="178"/>
  <c r="J124" i="178"/>
  <c r="K124" i="178"/>
  <c r="J123" i="178"/>
  <c r="K123" i="178"/>
  <c r="J122" i="178"/>
  <c r="K122" i="178"/>
  <c r="J121" i="178"/>
  <c r="K121" i="178"/>
  <c r="J120" i="178"/>
  <c r="K120" i="178"/>
  <c r="J119" i="178"/>
  <c r="K119" i="178"/>
  <c r="J118" i="178"/>
  <c r="K118" i="178"/>
  <c r="J117" i="178"/>
  <c r="K117" i="178"/>
  <c r="J116" i="178"/>
  <c r="K116" i="178"/>
  <c r="J115" i="178"/>
  <c r="I114" i="178"/>
  <c r="H114" i="178"/>
  <c r="H128" i="178"/>
  <c r="G114" i="178"/>
  <c r="G128" i="178"/>
  <c r="F114" i="178"/>
  <c r="E114" i="178"/>
  <c r="D114" i="178"/>
  <c r="C114" i="178"/>
  <c r="J113" i="178"/>
  <c r="K113" i="178"/>
  <c r="J112" i="178"/>
  <c r="K112" i="178"/>
  <c r="J111" i="178"/>
  <c r="K111" i="178"/>
  <c r="J110" i="178"/>
  <c r="K110" i="178"/>
  <c r="J109" i="178"/>
  <c r="K109" i="178"/>
  <c r="J108" i="178"/>
  <c r="K108" i="178"/>
  <c r="J107" i="178"/>
  <c r="K107" i="178"/>
  <c r="J106" i="178"/>
  <c r="K106" i="178"/>
  <c r="J105" i="178"/>
  <c r="K105" i="178"/>
  <c r="J104" i="178"/>
  <c r="K104" i="178"/>
  <c r="J103" i="178"/>
  <c r="K103" i="178"/>
  <c r="J102" i="178"/>
  <c r="K102" i="178"/>
  <c r="J101" i="178"/>
  <c r="K101" i="178"/>
  <c r="J100" i="178"/>
  <c r="K100" i="178"/>
  <c r="J99" i="178"/>
  <c r="K99" i="178"/>
  <c r="J98" i="178"/>
  <c r="K98" i="178"/>
  <c r="J97" i="178"/>
  <c r="K97" i="178"/>
  <c r="J96" i="178"/>
  <c r="K96" i="178"/>
  <c r="J95" i="178"/>
  <c r="K95" i="178"/>
  <c r="J94" i="178"/>
  <c r="K94" i="178"/>
  <c r="I93" i="178"/>
  <c r="I128" i="178"/>
  <c r="I155" i="178"/>
  <c r="H93" i="178"/>
  <c r="G93" i="178"/>
  <c r="F93" i="178"/>
  <c r="F128" i="178"/>
  <c r="E93" i="178"/>
  <c r="D93" i="178"/>
  <c r="C93" i="178"/>
  <c r="J88" i="178"/>
  <c r="K88" i="178"/>
  <c r="J87" i="178"/>
  <c r="K87" i="178"/>
  <c r="J86" i="178"/>
  <c r="K86" i="178"/>
  <c r="J85" i="178"/>
  <c r="K85" i="178"/>
  <c r="J84" i="178"/>
  <c r="K84" i="178"/>
  <c r="J83" i="178"/>
  <c r="K83" i="178"/>
  <c r="I82" i="178"/>
  <c r="H82" i="178"/>
  <c r="G82" i="178"/>
  <c r="F82" i="178"/>
  <c r="E82" i="178"/>
  <c r="D82" i="178"/>
  <c r="C82" i="178"/>
  <c r="J81" i="178"/>
  <c r="K81" i="178"/>
  <c r="J80" i="178"/>
  <c r="K80" i="178"/>
  <c r="J79" i="178"/>
  <c r="I78" i="178"/>
  <c r="H78" i="178"/>
  <c r="G78" i="178"/>
  <c r="F78" i="178"/>
  <c r="E78" i="178"/>
  <c r="D78" i="178"/>
  <c r="C78" i="178"/>
  <c r="J77" i="178"/>
  <c r="K77" i="178"/>
  <c r="J76" i="178"/>
  <c r="K76" i="178"/>
  <c r="K75" i="178"/>
  <c r="I75" i="178"/>
  <c r="H75" i="178"/>
  <c r="G75" i="178"/>
  <c r="F75" i="178"/>
  <c r="E75" i="178"/>
  <c r="D75" i="178"/>
  <c r="C75" i="178"/>
  <c r="J74" i="178"/>
  <c r="K74" i="178"/>
  <c r="J73" i="178"/>
  <c r="K73" i="178"/>
  <c r="J72" i="178"/>
  <c r="K72" i="178"/>
  <c r="J71" i="178"/>
  <c r="I70" i="178"/>
  <c r="I89" i="178"/>
  <c r="H70" i="178"/>
  <c r="G70" i="178"/>
  <c r="F70" i="178"/>
  <c r="E70" i="178"/>
  <c r="D70" i="178"/>
  <c r="C70" i="178"/>
  <c r="J69" i="178"/>
  <c r="K69" i="178"/>
  <c r="J68" i="178"/>
  <c r="K68" i="178"/>
  <c r="J67" i="178"/>
  <c r="K67" i="178"/>
  <c r="I66" i="178"/>
  <c r="H66" i="178"/>
  <c r="H89" i="178"/>
  <c r="G66" i="178"/>
  <c r="F66" i="178"/>
  <c r="F89" i="178"/>
  <c r="E66" i="178"/>
  <c r="D66" i="178"/>
  <c r="C66" i="178"/>
  <c r="C89" i="178"/>
  <c r="J64" i="178"/>
  <c r="K64" i="178"/>
  <c r="J63" i="178"/>
  <c r="K63" i="178"/>
  <c r="J62" i="178"/>
  <c r="K62" i="178"/>
  <c r="J61" i="178"/>
  <c r="K61" i="178"/>
  <c r="K60" i="178"/>
  <c r="I60" i="178"/>
  <c r="H60" i="178"/>
  <c r="G60" i="178"/>
  <c r="F60" i="178"/>
  <c r="E60" i="178"/>
  <c r="D60" i="178"/>
  <c r="C60" i="178"/>
  <c r="J59" i="178"/>
  <c r="K59" i="178"/>
  <c r="J58" i="178"/>
  <c r="K58" i="178"/>
  <c r="J57" i="178"/>
  <c r="K57" i="178"/>
  <c r="J56" i="178"/>
  <c r="K56" i="178"/>
  <c r="I55" i="178"/>
  <c r="H55" i="178"/>
  <c r="G55" i="178"/>
  <c r="F55" i="178"/>
  <c r="E55" i="178"/>
  <c r="D55" i="178"/>
  <c r="C55" i="178"/>
  <c r="J54" i="178"/>
  <c r="K54" i="178"/>
  <c r="J53" i="178"/>
  <c r="K53" i="178"/>
  <c r="J52" i="178"/>
  <c r="K52" i="178"/>
  <c r="J51" i="178"/>
  <c r="K51" i="178"/>
  <c r="J50" i="178"/>
  <c r="K50" i="178"/>
  <c r="K49" i="178"/>
  <c r="I49" i="178"/>
  <c r="H49" i="178"/>
  <c r="G49" i="178"/>
  <c r="F49" i="178"/>
  <c r="E49" i="178"/>
  <c r="D49" i="178"/>
  <c r="C49" i="178"/>
  <c r="J48" i="178"/>
  <c r="K48" i="178"/>
  <c r="J47" i="178"/>
  <c r="K47" i="178"/>
  <c r="J46" i="178"/>
  <c r="K46" i="178"/>
  <c r="J45" i="178"/>
  <c r="K45" i="178"/>
  <c r="J44" i="178"/>
  <c r="K44" i="178"/>
  <c r="J43" i="178"/>
  <c r="K43" i="178"/>
  <c r="J42" i="178"/>
  <c r="K42" i="178"/>
  <c r="J41" i="178"/>
  <c r="K41" i="178"/>
  <c r="J40" i="178"/>
  <c r="K40" i="178"/>
  <c r="J39" i="178"/>
  <c r="K39" i="178"/>
  <c r="J38" i="178"/>
  <c r="K38" i="178"/>
  <c r="I37" i="178"/>
  <c r="H37" i="178"/>
  <c r="G37" i="178"/>
  <c r="F37" i="178"/>
  <c r="E37" i="178"/>
  <c r="D37" i="178"/>
  <c r="C37" i="178"/>
  <c r="J36" i="178"/>
  <c r="K36" i="178"/>
  <c r="J35" i="178"/>
  <c r="K35" i="178"/>
  <c r="J34" i="178"/>
  <c r="K34" i="178"/>
  <c r="J33" i="178"/>
  <c r="K33" i="178"/>
  <c r="J32" i="178"/>
  <c r="K32" i="178"/>
  <c r="J31" i="178"/>
  <c r="K31" i="178"/>
  <c r="J30" i="178"/>
  <c r="K30" i="178"/>
  <c r="I29" i="178"/>
  <c r="H29" i="178"/>
  <c r="G29" i="178"/>
  <c r="F29" i="178"/>
  <c r="E29" i="178"/>
  <c r="D29" i="178"/>
  <c r="C29" i="178"/>
  <c r="C65" i="178"/>
  <c r="C90" i="178"/>
  <c r="J28" i="178"/>
  <c r="K28" i="178"/>
  <c r="J27" i="178"/>
  <c r="K27" i="178"/>
  <c r="J26" i="178"/>
  <c r="K26" i="178"/>
  <c r="J25" i="178"/>
  <c r="K25" i="178"/>
  <c r="J24" i="178"/>
  <c r="K24" i="178"/>
  <c r="J23" i="178"/>
  <c r="K23" i="178"/>
  <c r="I22" i="178"/>
  <c r="H22" i="178"/>
  <c r="G22" i="178"/>
  <c r="F22" i="178"/>
  <c r="E22" i="178"/>
  <c r="D22" i="178"/>
  <c r="C22" i="178"/>
  <c r="J21" i="178"/>
  <c r="K21" i="178"/>
  <c r="J20" i="178"/>
  <c r="K20" i="178"/>
  <c r="J19" i="178"/>
  <c r="K19" i="178"/>
  <c r="J18" i="178"/>
  <c r="K18" i="178"/>
  <c r="J17" i="178"/>
  <c r="K17" i="178"/>
  <c r="J16" i="178"/>
  <c r="K16" i="178"/>
  <c r="I15" i="178"/>
  <c r="H15" i="178"/>
  <c r="G15" i="178"/>
  <c r="F15" i="178"/>
  <c r="E15" i="178"/>
  <c r="D15" i="178"/>
  <c r="C15" i="178"/>
  <c r="J14" i="178"/>
  <c r="K14" i="178"/>
  <c r="J13" i="178"/>
  <c r="K13" i="178"/>
  <c r="J12" i="178"/>
  <c r="K12" i="178"/>
  <c r="J11" i="178"/>
  <c r="K11" i="178"/>
  <c r="J10" i="178"/>
  <c r="K10" i="178"/>
  <c r="J9" i="178"/>
  <c r="K9" i="178"/>
  <c r="I8" i="178"/>
  <c r="H8" i="178"/>
  <c r="G8" i="178"/>
  <c r="G65" i="178"/>
  <c r="F8" i="178"/>
  <c r="E8" i="178"/>
  <c r="E65" i="178"/>
  <c r="D8" i="178"/>
  <c r="C8" i="178"/>
  <c r="I5" i="178"/>
  <c r="H5" i="178"/>
  <c r="G5" i="178"/>
  <c r="F5" i="178"/>
  <c r="E5" i="178"/>
  <c r="C5" i="178"/>
  <c r="J158" i="177"/>
  <c r="K158" i="177"/>
  <c r="J157" i="177"/>
  <c r="K157" i="177"/>
  <c r="J153" i="177"/>
  <c r="K153" i="177"/>
  <c r="J152" i="177"/>
  <c r="K152" i="177"/>
  <c r="J151" i="177"/>
  <c r="K151" i="177"/>
  <c r="J150" i="177"/>
  <c r="K150" i="177"/>
  <c r="J149" i="177"/>
  <c r="K149" i="177"/>
  <c r="J148" i="177"/>
  <c r="K148" i="177"/>
  <c r="J147" i="177"/>
  <c r="K147" i="177"/>
  <c r="I146" i="177"/>
  <c r="H146" i="177"/>
  <c r="G146" i="177"/>
  <c r="F146" i="177"/>
  <c r="E146" i="177"/>
  <c r="D146" i="177"/>
  <c r="C146" i="177"/>
  <c r="C154" i="177"/>
  <c r="J145" i="177"/>
  <c r="K145" i="177"/>
  <c r="J144" i="177"/>
  <c r="K144" i="177"/>
  <c r="J143" i="177"/>
  <c r="K143" i="177"/>
  <c r="J142" i="177"/>
  <c r="K142" i="177"/>
  <c r="J141" i="177"/>
  <c r="I140" i="177"/>
  <c r="H140" i="177"/>
  <c r="G140" i="177"/>
  <c r="F140" i="177"/>
  <c r="E140" i="177"/>
  <c r="E154" i="177"/>
  <c r="D140" i="177"/>
  <c r="C140" i="177"/>
  <c r="J139" i="177"/>
  <c r="K139" i="177"/>
  <c r="J138" i="177"/>
  <c r="K138" i="177"/>
  <c r="J137" i="177"/>
  <c r="K137" i="177"/>
  <c r="J136" i="177"/>
  <c r="K136" i="177"/>
  <c r="J135" i="177"/>
  <c r="K135" i="177"/>
  <c r="J134" i="177"/>
  <c r="I133" i="177"/>
  <c r="H133" i="177"/>
  <c r="G133" i="177"/>
  <c r="F133" i="177"/>
  <c r="E133" i="177"/>
  <c r="D133" i="177"/>
  <c r="C133" i="177"/>
  <c r="J132" i="177"/>
  <c r="K132" i="177"/>
  <c r="K129" i="177"/>
  <c r="J131" i="177"/>
  <c r="K131" i="177"/>
  <c r="J130" i="177"/>
  <c r="K130" i="177"/>
  <c r="I129" i="177"/>
  <c r="I154" i="177"/>
  <c r="H129" i="177"/>
  <c r="G129" i="177"/>
  <c r="F129" i="177"/>
  <c r="F154" i="177"/>
  <c r="E129" i="177"/>
  <c r="D129" i="177"/>
  <c r="D154" i="177"/>
  <c r="C129" i="177"/>
  <c r="J127" i="177"/>
  <c r="K127" i="177"/>
  <c r="J126" i="177"/>
  <c r="K126" i="177"/>
  <c r="J125" i="177"/>
  <c r="K125" i="177"/>
  <c r="J124" i="177"/>
  <c r="K124" i="177"/>
  <c r="J123" i="177"/>
  <c r="K123" i="177"/>
  <c r="J122" i="177"/>
  <c r="K122" i="177"/>
  <c r="J121" i="177"/>
  <c r="K121" i="177"/>
  <c r="J120" i="177"/>
  <c r="K120" i="177"/>
  <c r="J119" i="177"/>
  <c r="K119" i="177"/>
  <c r="J118" i="177"/>
  <c r="K118" i="177"/>
  <c r="J117" i="177"/>
  <c r="K117" i="177"/>
  <c r="J116" i="177"/>
  <c r="K116" i="177"/>
  <c r="J115" i="177"/>
  <c r="I114" i="177"/>
  <c r="H114" i="177"/>
  <c r="G114" i="177"/>
  <c r="F114" i="177"/>
  <c r="F128" i="177"/>
  <c r="E114" i="177"/>
  <c r="D114" i="177"/>
  <c r="C114" i="177"/>
  <c r="J113" i="177"/>
  <c r="K113" i="177"/>
  <c r="J112" i="177"/>
  <c r="K112" i="177"/>
  <c r="J111" i="177"/>
  <c r="K111" i="177"/>
  <c r="J110" i="177"/>
  <c r="K110" i="177"/>
  <c r="J109" i="177"/>
  <c r="K109" i="177"/>
  <c r="J108" i="177"/>
  <c r="K108" i="177"/>
  <c r="J107" i="177"/>
  <c r="K107" i="177"/>
  <c r="J106" i="177"/>
  <c r="K106" i="177"/>
  <c r="J105" i="177"/>
  <c r="K105" i="177"/>
  <c r="J104" i="177"/>
  <c r="K104" i="177"/>
  <c r="J103" i="177"/>
  <c r="K103" i="177"/>
  <c r="J102" i="177"/>
  <c r="K102" i="177"/>
  <c r="J101" i="177"/>
  <c r="K101" i="177"/>
  <c r="J100" i="177"/>
  <c r="K100" i="177"/>
  <c r="J99" i="177"/>
  <c r="K99" i="177"/>
  <c r="J98" i="177"/>
  <c r="K98" i="177"/>
  <c r="J97" i="177"/>
  <c r="K97" i="177"/>
  <c r="J96" i="177"/>
  <c r="K96" i="177"/>
  <c r="J95" i="177"/>
  <c r="K95" i="177"/>
  <c r="J94" i="177"/>
  <c r="I93" i="177"/>
  <c r="I128" i="177"/>
  <c r="I155" i="177"/>
  <c r="H93" i="177"/>
  <c r="H128" i="177"/>
  <c r="G93" i="177"/>
  <c r="G128" i="177"/>
  <c r="F93" i="177"/>
  <c r="E93" i="177"/>
  <c r="E128" i="177"/>
  <c r="D93" i="177"/>
  <c r="D128" i="177"/>
  <c r="C93" i="177"/>
  <c r="C128" i="177"/>
  <c r="J88" i="177"/>
  <c r="K88" i="177"/>
  <c r="J87" i="177"/>
  <c r="K87" i="177"/>
  <c r="J86" i="177"/>
  <c r="K86" i="177"/>
  <c r="J85" i="177"/>
  <c r="K85" i="177"/>
  <c r="J84" i="177"/>
  <c r="K84" i="177"/>
  <c r="J83" i="177"/>
  <c r="K83" i="177"/>
  <c r="K82" i="177"/>
  <c r="I82" i="177"/>
  <c r="H82" i="177"/>
  <c r="G82" i="177"/>
  <c r="G89" i="177"/>
  <c r="F82" i="177"/>
  <c r="E82" i="177"/>
  <c r="D82" i="177"/>
  <c r="C82" i="177"/>
  <c r="J81" i="177"/>
  <c r="K81" i="177"/>
  <c r="J80" i="177"/>
  <c r="K80" i="177"/>
  <c r="K78" i="177"/>
  <c r="J79" i="177"/>
  <c r="K79" i="177"/>
  <c r="I78" i="177"/>
  <c r="H78" i="177"/>
  <c r="G78" i="177"/>
  <c r="F78" i="177"/>
  <c r="E78" i="177"/>
  <c r="D78" i="177"/>
  <c r="C78" i="177"/>
  <c r="J77" i="177"/>
  <c r="K77" i="177"/>
  <c r="J76" i="177"/>
  <c r="J75" i="177"/>
  <c r="I75" i="177"/>
  <c r="H75" i="177"/>
  <c r="G75" i="177"/>
  <c r="F75" i="177"/>
  <c r="E75" i="177"/>
  <c r="D75" i="177"/>
  <c r="C75" i="177"/>
  <c r="J74" i="177"/>
  <c r="K74" i="177"/>
  <c r="J73" i="177"/>
  <c r="K73" i="177"/>
  <c r="J72" i="177"/>
  <c r="K72" i="177"/>
  <c r="J71" i="177"/>
  <c r="I70" i="177"/>
  <c r="H70" i="177"/>
  <c r="G70" i="177"/>
  <c r="F70" i="177"/>
  <c r="E70" i="177"/>
  <c r="D70" i="177"/>
  <c r="C70" i="177"/>
  <c r="J69" i="177"/>
  <c r="K69" i="177"/>
  <c r="J68" i="177"/>
  <c r="K68" i="177"/>
  <c r="J67" i="177"/>
  <c r="K67" i="177"/>
  <c r="I66" i="177"/>
  <c r="I89" i="177"/>
  <c r="H66" i="177"/>
  <c r="G66" i="177"/>
  <c r="F66" i="177"/>
  <c r="F89" i="177"/>
  <c r="E66" i="177"/>
  <c r="E89" i="177"/>
  <c r="D66" i="177"/>
  <c r="C66" i="177"/>
  <c r="J64" i="177"/>
  <c r="K64" i="177"/>
  <c r="J63" i="177"/>
  <c r="K63" i="177"/>
  <c r="K60" i="177"/>
  <c r="J62" i="177"/>
  <c r="K62" i="177"/>
  <c r="J61" i="177"/>
  <c r="I60" i="177"/>
  <c r="H60" i="177"/>
  <c r="G60" i="177"/>
  <c r="F60" i="177"/>
  <c r="E60" i="177"/>
  <c r="D60" i="177"/>
  <c r="C60" i="177"/>
  <c r="J59" i="177"/>
  <c r="K59" i="177"/>
  <c r="J58" i="177"/>
  <c r="K58" i="177"/>
  <c r="K55" i="177"/>
  <c r="J57" i="177"/>
  <c r="K57" i="177"/>
  <c r="J56" i="177"/>
  <c r="I55" i="177"/>
  <c r="H55" i="177"/>
  <c r="G55" i="177"/>
  <c r="F55" i="177"/>
  <c r="E55" i="177"/>
  <c r="D55" i="177"/>
  <c r="C55" i="177"/>
  <c r="J54" i="177"/>
  <c r="K54" i="177"/>
  <c r="J53" i="177"/>
  <c r="K53" i="177"/>
  <c r="J52" i="177"/>
  <c r="K52" i="177"/>
  <c r="J51" i="177"/>
  <c r="K51" i="177"/>
  <c r="J50" i="177"/>
  <c r="K50" i="177"/>
  <c r="I49" i="177"/>
  <c r="H49" i="177"/>
  <c r="G49" i="177"/>
  <c r="F49" i="177"/>
  <c r="E49" i="177"/>
  <c r="D49" i="177"/>
  <c r="C49" i="177"/>
  <c r="J48" i="177"/>
  <c r="K48" i="177"/>
  <c r="J47" i="177"/>
  <c r="K47" i="177"/>
  <c r="J46" i="177"/>
  <c r="K46" i="177"/>
  <c r="J45" i="177"/>
  <c r="K45" i="177"/>
  <c r="J44" i="177"/>
  <c r="K44" i="177"/>
  <c r="J43" i="177"/>
  <c r="K43" i="177"/>
  <c r="J42" i="177"/>
  <c r="K42" i="177"/>
  <c r="J41" i="177"/>
  <c r="K41" i="177"/>
  <c r="J40" i="177"/>
  <c r="K40" i="177"/>
  <c r="J39" i="177"/>
  <c r="K39" i="177"/>
  <c r="J38" i="177"/>
  <c r="I37" i="177"/>
  <c r="H37" i="177"/>
  <c r="G37" i="177"/>
  <c r="F37" i="177"/>
  <c r="E37" i="177"/>
  <c r="D37" i="177"/>
  <c r="C37" i="177"/>
  <c r="J36" i="177"/>
  <c r="K36" i="177"/>
  <c r="J35" i="177"/>
  <c r="K35" i="177"/>
  <c r="J34" i="177"/>
  <c r="K34" i="177"/>
  <c r="J33" i="177"/>
  <c r="K33" i="177"/>
  <c r="J32" i="177"/>
  <c r="K32" i="177"/>
  <c r="J31" i="177"/>
  <c r="K31" i="177"/>
  <c r="J30" i="177"/>
  <c r="I29" i="177"/>
  <c r="H29" i="177"/>
  <c r="G29" i="177"/>
  <c r="F29" i="177"/>
  <c r="E29" i="177"/>
  <c r="D29" i="177"/>
  <c r="C29" i="177"/>
  <c r="J28" i="177"/>
  <c r="K28" i="177"/>
  <c r="J27" i="177"/>
  <c r="K27" i="177"/>
  <c r="J26" i="177"/>
  <c r="K26" i="177"/>
  <c r="J25" i="177"/>
  <c r="K25" i="177"/>
  <c r="J24" i="177"/>
  <c r="K24" i="177"/>
  <c r="J23" i="177"/>
  <c r="I22" i="177"/>
  <c r="H22" i="177"/>
  <c r="G22" i="177"/>
  <c r="F22" i="177"/>
  <c r="E22" i="177"/>
  <c r="E65" i="177"/>
  <c r="E90" i="177"/>
  <c r="D22" i="177"/>
  <c r="C22" i="177"/>
  <c r="J21" i="177"/>
  <c r="K21" i="177"/>
  <c r="J20" i="177"/>
  <c r="K20" i="177"/>
  <c r="K15" i="177"/>
  <c r="J19" i="177"/>
  <c r="K19" i="177"/>
  <c r="J18" i="177"/>
  <c r="K18" i="177"/>
  <c r="J17" i="177"/>
  <c r="K17" i="177"/>
  <c r="J16" i="177"/>
  <c r="K16" i="177"/>
  <c r="I15" i="177"/>
  <c r="H15" i="177"/>
  <c r="G15" i="177"/>
  <c r="F15" i="177"/>
  <c r="E15" i="177"/>
  <c r="D15" i="177"/>
  <c r="C15" i="177"/>
  <c r="J14" i="177"/>
  <c r="K14" i="177"/>
  <c r="J13" i="177"/>
  <c r="K13" i="177"/>
  <c r="J12" i="177"/>
  <c r="K12" i="177"/>
  <c r="J11" i="177"/>
  <c r="K11" i="177"/>
  <c r="K8" i="177"/>
  <c r="J10" i="177"/>
  <c r="K10" i="177"/>
  <c r="J9" i="177"/>
  <c r="I8" i="177"/>
  <c r="H8" i="177"/>
  <c r="G8" i="177"/>
  <c r="G65" i="177"/>
  <c r="F8" i="177"/>
  <c r="E8" i="177"/>
  <c r="D8" i="177"/>
  <c r="C8" i="177"/>
  <c r="I5" i="177"/>
  <c r="H5" i="177"/>
  <c r="G5" i="177"/>
  <c r="F5" i="177"/>
  <c r="E5" i="177"/>
  <c r="D5" i="177"/>
  <c r="C5" i="177"/>
  <c r="C8" i="3"/>
  <c r="C5" i="3"/>
  <c r="D5" i="3"/>
  <c r="D5" i="187"/>
  <c r="E5" i="3"/>
  <c r="F5" i="3"/>
  <c r="F5" i="195"/>
  <c r="G5" i="3"/>
  <c r="G5" i="201"/>
  <c r="G5" i="187"/>
  <c r="H5" i="3"/>
  <c r="I5" i="3"/>
  <c r="I5" i="235"/>
  <c r="D8" i="3"/>
  <c r="E8" i="3"/>
  <c r="F8" i="3"/>
  <c r="G8" i="3"/>
  <c r="G65" i="3"/>
  <c r="G90" i="3"/>
  <c r="H8" i="3"/>
  <c r="I8" i="3"/>
  <c r="J9" i="3"/>
  <c r="K9" i="3"/>
  <c r="J10" i="3"/>
  <c r="K10" i="3"/>
  <c r="J11" i="3"/>
  <c r="K11" i="3"/>
  <c r="K8" i="3"/>
  <c r="J12" i="3"/>
  <c r="K12" i="3"/>
  <c r="J13" i="3"/>
  <c r="K13" i="3"/>
  <c r="J14" i="3"/>
  <c r="K14" i="3"/>
  <c r="C15" i="3"/>
  <c r="D15" i="3"/>
  <c r="E15" i="3"/>
  <c r="E65" i="3"/>
  <c r="F15" i="3"/>
  <c r="G15" i="3"/>
  <c r="H15" i="3"/>
  <c r="I15" i="3"/>
  <c r="J16" i="3"/>
  <c r="J17" i="3"/>
  <c r="K17" i="3"/>
  <c r="J18" i="3"/>
  <c r="K18" i="3"/>
  <c r="J19" i="3"/>
  <c r="K19" i="3"/>
  <c r="J20" i="3"/>
  <c r="K20" i="3"/>
  <c r="K15" i="3"/>
  <c r="J21" i="3"/>
  <c r="K21" i="3"/>
  <c r="C22" i="3"/>
  <c r="D22" i="3"/>
  <c r="E22" i="3"/>
  <c r="F22" i="3"/>
  <c r="F65" i="3"/>
  <c r="F90" i="3"/>
  <c r="G22" i="3"/>
  <c r="H22" i="3"/>
  <c r="I22" i="3"/>
  <c r="J23" i="3"/>
  <c r="K23" i="3"/>
  <c r="J24" i="3"/>
  <c r="K24" i="3"/>
  <c r="J25" i="3"/>
  <c r="K25" i="3"/>
  <c r="J26" i="3"/>
  <c r="K26" i="3"/>
  <c r="J27" i="3"/>
  <c r="J22" i="3"/>
  <c r="J28" i="3"/>
  <c r="K28" i="3"/>
  <c r="C29" i="3"/>
  <c r="D29" i="3"/>
  <c r="E29" i="3"/>
  <c r="F29" i="3"/>
  <c r="G29" i="3"/>
  <c r="H29" i="3"/>
  <c r="I29" i="3"/>
  <c r="J30" i="3"/>
  <c r="K30" i="3"/>
  <c r="J31" i="3"/>
  <c r="K31" i="3"/>
  <c r="J32" i="3"/>
  <c r="K32" i="3"/>
  <c r="J33" i="3"/>
  <c r="K33" i="3"/>
  <c r="J34" i="3"/>
  <c r="K34" i="3"/>
  <c r="J35" i="3"/>
  <c r="J36" i="3"/>
  <c r="K36" i="3"/>
  <c r="C37" i="3"/>
  <c r="D37" i="3"/>
  <c r="E37" i="3"/>
  <c r="F37" i="3"/>
  <c r="G37" i="3"/>
  <c r="H37" i="3"/>
  <c r="I37" i="3"/>
  <c r="J38" i="3"/>
  <c r="K38" i="3"/>
  <c r="J39" i="3"/>
  <c r="J40" i="3"/>
  <c r="K40" i="3"/>
  <c r="J41" i="3"/>
  <c r="K41" i="3"/>
  <c r="J42" i="3"/>
  <c r="K42" i="3"/>
  <c r="K43" i="3"/>
  <c r="J44" i="3"/>
  <c r="K44" i="3"/>
  <c r="J45" i="3"/>
  <c r="K45" i="3"/>
  <c r="J46" i="3"/>
  <c r="K46" i="3"/>
  <c r="J47" i="3"/>
  <c r="K47" i="3"/>
  <c r="K48" i="3"/>
  <c r="C49" i="3"/>
  <c r="D49" i="3"/>
  <c r="E49" i="3"/>
  <c r="F49" i="3"/>
  <c r="G49" i="3"/>
  <c r="H49" i="3"/>
  <c r="I49" i="3"/>
  <c r="J50" i="3"/>
  <c r="J51" i="3"/>
  <c r="K51" i="3"/>
  <c r="J52" i="3"/>
  <c r="K52" i="3"/>
  <c r="J53" i="3"/>
  <c r="K53" i="3"/>
  <c r="J54" i="3"/>
  <c r="K54" i="3"/>
  <c r="K49" i="3"/>
  <c r="C55" i="3"/>
  <c r="D55" i="3"/>
  <c r="E55" i="3"/>
  <c r="F55" i="3"/>
  <c r="G55" i="3"/>
  <c r="H55" i="3"/>
  <c r="H65" i="3"/>
  <c r="I55" i="3"/>
  <c r="J56" i="3"/>
  <c r="K56" i="3"/>
  <c r="J57" i="3"/>
  <c r="J58" i="3"/>
  <c r="K58" i="3"/>
  <c r="J59" i="3"/>
  <c r="K59" i="3"/>
  <c r="C60" i="3"/>
  <c r="D60" i="3"/>
  <c r="E60" i="3"/>
  <c r="F60" i="3"/>
  <c r="G60" i="3"/>
  <c r="H60" i="3"/>
  <c r="I60" i="3"/>
  <c r="J61" i="3"/>
  <c r="J62" i="3"/>
  <c r="K62" i="3"/>
  <c r="J63" i="3"/>
  <c r="K63" i="3"/>
  <c r="K60" i="3"/>
  <c r="J64" i="3"/>
  <c r="K64" i="3"/>
  <c r="C66" i="3"/>
  <c r="C89" i="3"/>
  <c r="D66" i="3"/>
  <c r="E66" i="3"/>
  <c r="F66" i="3"/>
  <c r="G66" i="3"/>
  <c r="H66" i="3"/>
  <c r="I66" i="3"/>
  <c r="J67" i="3"/>
  <c r="J68" i="3"/>
  <c r="K68" i="3"/>
  <c r="J69" i="3"/>
  <c r="K69" i="3"/>
  <c r="C70" i="3"/>
  <c r="D70" i="3"/>
  <c r="E70" i="3"/>
  <c r="F70" i="3"/>
  <c r="G70" i="3"/>
  <c r="H70" i="3"/>
  <c r="I70" i="3"/>
  <c r="I89" i="3"/>
  <c r="J71" i="3"/>
  <c r="K71" i="3"/>
  <c r="J72" i="3"/>
  <c r="K72" i="3"/>
  <c r="J73" i="3"/>
  <c r="K73" i="3"/>
  <c r="J74" i="3"/>
  <c r="K74" i="3"/>
  <c r="C75" i="3"/>
  <c r="D75" i="3"/>
  <c r="E75" i="3"/>
  <c r="F75" i="3"/>
  <c r="G75" i="3"/>
  <c r="H75" i="3"/>
  <c r="I75" i="3"/>
  <c r="J76" i="3"/>
  <c r="J77" i="3"/>
  <c r="K77" i="3"/>
  <c r="C78" i="3"/>
  <c r="D78" i="3"/>
  <c r="E78" i="3"/>
  <c r="F78" i="3"/>
  <c r="G78" i="3"/>
  <c r="H78" i="3"/>
  <c r="I78" i="3"/>
  <c r="J79" i="3"/>
  <c r="K79" i="3"/>
  <c r="J80" i="3"/>
  <c r="K80" i="3"/>
  <c r="K78" i="3"/>
  <c r="J81" i="3"/>
  <c r="K81" i="3"/>
  <c r="J78" i="3"/>
  <c r="C82" i="3"/>
  <c r="D82" i="3"/>
  <c r="E82" i="3"/>
  <c r="E89" i="3"/>
  <c r="F82" i="3"/>
  <c r="G82" i="3"/>
  <c r="H82" i="3"/>
  <c r="I82" i="3"/>
  <c r="J83" i="3"/>
  <c r="K83" i="3"/>
  <c r="J84" i="3"/>
  <c r="K84" i="3"/>
  <c r="J85" i="3"/>
  <c r="K85" i="3"/>
  <c r="J86" i="3"/>
  <c r="K86" i="3"/>
  <c r="J87" i="3"/>
  <c r="K87" i="3"/>
  <c r="J88" i="3"/>
  <c r="K88" i="3"/>
  <c r="F89" i="3"/>
  <c r="C93" i="3"/>
  <c r="D93" i="3"/>
  <c r="E93" i="3"/>
  <c r="E128" i="3"/>
  <c r="F93" i="3"/>
  <c r="G93" i="3"/>
  <c r="G128" i="3"/>
  <c r="G155" i="3"/>
  <c r="H93" i="3"/>
  <c r="I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J101" i="3"/>
  <c r="K101" i="3"/>
  <c r="J102" i="3"/>
  <c r="K102" i="3"/>
  <c r="J103" i="3"/>
  <c r="K103" i="3"/>
  <c r="J104" i="3"/>
  <c r="K104" i="3"/>
  <c r="J105" i="3"/>
  <c r="K105" i="3"/>
  <c r="J106" i="3"/>
  <c r="K106" i="3"/>
  <c r="J107" i="3"/>
  <c r="K107" i="3"/>
  <c r="J108" i="3"/>
  <c r="K108" i="3"/>
  <c r="J109" i="3"/>
  <c r="K109" i="3"/>
  <c r="J110" i="3"/>
  <c r="K110" i="3"/>
  <c r="J111" i="3"/>
  <c r="K111" i="3"/>
  <c r="J112" i="3"/>
  <c r="K112" i="3"/>
  <c r="J113" i="3"/>
  <c r="K113" i="3"/>
  <c r="C114" i="3"/>
  <c r="C128" i="3"/>
  <c r="D114" i="3"/>
  <c r="E114" i="3"/>
  <c r="F114" i="3"/>
  <c r="F128" i="3"/>
  <c r="G114" i="3"/>
  <c r="H114" i="3"/>
  <c r="H128" i="3"/>
  <c r="H155" i="3"/>
  <c r="I114" i="3"/>
  <c r="I128" i="3"/>
  <c r="J115" i="3"/>
  <c r="J116" i="3"/>
  <c r="K116" i="3"/>
  <c r="J117" i="3"/>
  <c r="K117" i="3"/>
  <c r="K114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C129" i="3"/>
  <c r="D129" i="3"/>
  <c r="E129" i="3"/>
  <c r="E154" i="3"/>
  <c r="E155" i="3"/>
  <c r="F129" i="3"/>
  <c r="G129" i="3"/>
  <c r="H129" i="3"/>
  <c r="H154" i="3"/>
  <c r="I129" i="3"/>
  <c r="J130" i="3"/>
  <c r="K130" i="3"/>
  <c r="J131" i="3"/>
  <c r="J132" i="3"/>
  <c r="K132" i="3"/>
  <c r="C133" i="3"/>
  <c r="D133" i="3"/>
  <c r="E133" i="3"/>
  <c r="F133" i="3"/>
  <c r="F154" i="3"/>
  <c r="G133" i="3"/>
  <c r="H133" i="3"/>
  <c r="I133" i="3"/>
  <c r="J134" i="3"/>
  <c r="K134" i="3"/>
  <c r="J135" i="3"/>
  <c r="K135" i="3"/>
  <c r="J136" i="3"/>
  <c r="K136" i="3"/>
  <c r="J137" i="3"/>
  <c r="K137" i="3"/>
  <c r="J138" i="3"/>
  <c r="K138" i="3"/>
  <c r="J139" i="3"/>
  <c r="K139" i="3"/>
  <c r="C140" i="3"/>
  <c r="C154" i="3"/>
  <c r="D140" i="3"/>
  <c r="E140" i="3"/>
  <c r="F140" i="3"/>
  <c r="G140" i="3"/>
  <c r="H140" i="3"/>
  <c r="I140" i="3"/>
  <c r="I154" i="3"/>
  <c r="J141" i="3"/>
  <c r="K141" i="3"/>
  <c r="J142" i="3"/>
  <c r="J143" i="3"/>
  <c r="K143" i="3"/>
  <c r="J144" i="3"/>
  <c r="K144" i="3"/>
  <c r="J145" i="3"/>
  <c r="K145" i="3"/>
  <c r="C146" i="3"/>
  <c r="D146" i="3"/>
  <c r="E146" i="3"/>
  <c r="F146" i="3"/>
  <c r="G146" i="3"/>
  <c r="H146" i="3"/>
  <c r="I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J157" i="3"/>
  <c r="K157" i="3"/>
  <c r="J158" i="3"/>
  <c r="K158" i="3"/>
  <c r="D5" i="147"/>
  <c r="E5" i="147"/>
  <c r="H7" i="147"/>
  <c r="H8" i="147"/>
  <c r="I8" i="147"/>
  <c r="H9" i="147"/>
  <c r="I9" i="147"/>
  <c r="H10" i="147"/>
  <c r="I10" i="147"/>
  <c r="H11" i="147"/>
  <c r="I11" i="147"/>
  <c r="H12" i="147"/>
  <c r="I12" i="147"/>
  <c r="H13" i="147"/>
  <c r="I13" i="147"/>
  <c r="H14" i="147"/>
  <c r="I14" i="147"/>
  <c r="H15" i="147"/>
  <c r="I15" i="147"/>
  <c r="H16" i="147"/>
  <c r="I16" i="147"/>
  <c r="H17" i="147"/>
  <c r="I17" i="147"/>
  <c r="H18" i="147"/>
  <c r="I18" i="147"/>
  <c r="H19" i="147"/>
  <c r="I19" i="147"/>
  <c r="H20" i="147"/>
  <c r="I20" i="147"/>
  <c r="H21" i="147"/>
  <c r="I21" i="147"/>
  <c r="H22" i="147"/>
  <c r="I22" i="147"/>
  <c r="H23" i="147"/>
  <c r="I23" i="147"/>
  <c r="H24" i="147"/>
  <c r="I24" i="147"/>
  <c r="B25" i="147"/>
  <c r="D25" i="147"/>
  <c r="E25" i="147"/>
  <c r="D5" i="63"/>
  <c r="E5" i="63"/>
  <c r="H7" i="63"/>
  <c r="I7" i="63"/>
  <c r="H8" i="63"/>
  <c r="H25" i="63"/>
  <c r="H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6" i="63"/>
  <c r="I16" i="63"/>
  <c r="H17" i="63"/>
  <c r="I17" i="63"/>
  <c r="H18" i="63"/>
  <c r="I18" i="63"/>
  <c r="H19" i="63"/>
  <c r="I19" i="63"/>
  <c r="H20" i="63"/>
  <c r="I20" i="63"/>
  <c r="H21" i="63"/>
  <c r="I21" i="63"/>
  <c r="H22" i="63"/>
  <c r="I22" i="63"/>
  <c r="H23" i="63"/>
  <c r="I23" i="63"/>
  <c r="H24" i="63"/>
  <c r="I24" i="63"/>
  <c r="B25" i="63"/>
  <c r="D25" i="63"/>
  <c r="E25" i="63"/>
  <c r="A4" i="76"/>
  <c r="E6" i="61"/>
  <c r="I6" i="61"/>
  <c r="E7" i="61"/>
  <c r="I7" i="61"/>
  <c r="E8" i="61"/>
  <c r="I8" i="61"/>
  <c r="E9" i="61"/>
  <c r="I9" i="61"/>
  <c r="E10" i="61"/>
  <c r="I10" i="61"/>
  <c r="E11" i="61"/>
  <c r="I11" i="61"/>
  <c r="E12" i="61"/>
  <c r="I12" i="61"/>
  <c r="E13" i="61"/>
  <c r="I13" i="61"/>
  <c r="E14" i="61"/>
  <c r="I14" i="61"/>
  <c r="E15" i="61"/>
  <c r="I15" i="61"/>
  <c r="E16" i="61"/>
  <c r="I16" i="61"/>
  <c r="C17" i="61"/>
  <c r="D6" i="76"/>
  <c r="D17" i="61"/>
  <c r="G17" i="61"/>
  <c r="H17" i="61"/>
  <c r="H31" i="61"/>
  <c r="C18" i="61"/>
  <c r="D18" i="61"/>
  <c r="I18" i="61"/>
  <c r="E19" i="61"/>
  <c r="I19" i="61"/>
  <c r="E20" i="61"/>
  <c r="I20" i="61"/>
  <c r="E21" i="61"/>
  <c r="I21" i="61"/>
  <c r="E22" i="61"/>
  <c r="I22" i="61"/>
  <c r="E23" i="61"/>
  <c r="I23" i="61"/>
  <c r="C24" i="61"/>
  <c r="D24" i="61"/>
  <c r="D30" i="61"/>
  <c r="D31" i="61"/>
  <c r="I24" i="61"/>
  <c r="E25" i="61"/>
  <c r="I25" i="61"/>
  <c r="E26" i="61"/>
  <c r="I26" i="61"/>
  <c r="E27" i="61"/>
  <c r="I27" i="61"/>
  <c r="E28" i="61"/>
  <c r="I28" i="61"/>
  <c r="E29" i="61"/>
  <c r="I29" i="61"/>
  <c r="G30" i="61"/>
  <c r="H30" i="61"/>
  <c r="I2" i="73"/>
  <c r="I2" i="61"/>
  <c r="H4" i="73"/>
  <c r="E6" i="73"/>
  <c r="I6" i="73"/>
  <c r="E7" i="73"/>
  <c r="E18" i="73"/>
  <c r="I7" i="73"/>
  <c r="E8" i="73"/>
  <c r="I8" i="73"/>
  <c r="E9" i="73"/>
  <c r="I9" i="73"/>
  <c r="E10" i="73"/>
  <c r="I10" i="73"/>
  <c r="E11" i="73"/>
  <c r="I11" i="73"/>
  <c r="E12" i="73"/>
  <c r="I12" i="73"/>
  <c r="E13" i="73"/>
  <c r="I13" i="73"/>
  <c r="E14" i="73"/>
  <c r="I14" i="73"/>
  <c r="E15" i="73"/>
  <c r="I15" i="73"/>
  <c r="E16" i="73"/>
  <c r="I16" i="73"/>
  <c r="I17" i="73"/>
  <c r="G18" i="73"/>
  <c r="H18" i="73"/>
  <c r="C19" i="73"/>
  <c r="C29" i="73"/>
  <c r="D19" i="73"/>
  <c r="I19" i="73"/>
  <c r="E20" i="73"/>
  <c r="E19" i="73"/>
  <c r="I20" i="73"/>
  <c r="E21" i="73"/>
  <c r="I21" i="73"/>
  <c r="I29" i="73"/>
  <c r="D37" i="76"/>
  <c r="E22" i="73"/>
  <c r="I22" i="73"/>
  <c r="E23" i="73"/>
  <c r="I23" i="73"/>
  <c r="C24" i="73"/>
  <c r="D24" i="73"/>
  <c r="I24" i="73"/>
  <c r="E25" i="73"/>
  <c r="I25" i="73"/>
  <c r="E26" i="73"/>
  <c r="E24" i="73"/>
  <c r="I26" i="73"/>
  <c r="E27" i="73"/>
  <c r="I27" i="73"/>
  <c r="E28" i="73"/>
  <c r="I28" i="73"/>
  <c r="G29" i="73"/>
  <c r="G30" i="73"/>
  <c r="H29" i="73"/>
  <c r="A3" i="176"/>
  <c r="C8" i="176"/>
  <c r="C11" i="176"/>
  <c r="C68" i="176"/>
  <c r="C165" i="176"/>
  <c r="D11" i="176"/>
  <c r="E11" i="176"/>
  <c r="F11" i="176"/>
  <c r="G11" i="176"/>
  <c r="H11" i="176"/>
  <c r="I11" i="176"/>
  <c r="J12" i="176"/>
  <c r="J13" i="176"/>
  <c r="K13" i="176"/>
  <c r="J14" i="176"/>
  <c r="K14" i="176"/>
  <c r="J15" i="176"/>
  <c r="K15" i="176"/>
  <c r="J16" i="176"/>
  <c r="K16" i="176"/>
  <c r="J17" i="176"/>
  <c r="K17" i="176"/>
  <c r="C18" i="176"/>
  <c r="D18" i="176"/>
  <c r="D68" i="176"/>
  <c r="E18" i="176"/>
  <c r="F18" i="176"/>
  <c r="G18" i="176"/>
  <c r="H18" i="176"/>
  <c r="H68" i="176"/>
  <c r="I18" i="176"/>
  <c r="J19" i="176"/>
  <c r="K19" i="176"/>
  <c r="J20" i="176"/>
  <c r="J21" i="176"/>
  <c r="K21" i="176"/>
  <c r="J22" i="176"/>
  <c r="K22" i="176"/>
  <c r="J23" i="176"/>
  <c r="J24" i="176"/>
  <c r="K24" i="176"/>
  <c r="C25" i="176"/>
  <c r="D25" i="176"/>
  <c r="E25" i="176"/>
  <c r="F25" i="176"/>
  <c r="G25" i="176"/>
  <c r="H25" i="176"/>
  <c r="I25" i="176"/>
  <c r="J26" i="176"/>
  <c r="K26" i="176"/>
  <c r="J27" i="176"/>
  <c r="K27" i="176"/>
  <c r="J28" i="176"/>
  <c r="K28" i="176"/>
  <c r="K25" i="176"/>
  <c r="J29" i="176"/>
  <c r="K29" i="176"/>
  <c r="J30" i="176"/>
  <c r="K30" i="176"/>
  <c r="J31" i="176"/>
  <c r="K31" i="176"/>
  <c r="C32" i="176"/>
  <c r="D32" i="176"/>
  <c r="E32" i="176"/>
  <c r="F32" i="176"/>
  <c r="G32" i="176"/>
  <c r="H32" i="176"/>
  <c r="I32" i="176"/>
  <c r="J33" i="176"/>
  <c r="K33" i="176"/>
  <c r="J34" i="176"/>
  <c r="K34" i="176"/>
  <c r="J35" i="176"/>
  <c r="K35" i="176"/>
  <c r="J36" i="176"/>
  <c r="K36" i="176"/>
  <c r="J37" i="176"/>
  <c r="K37" i="176"/>
  <c r="J38" i="176"/>
  <c r="K38" i="176"/>
  <c r="J39" i="176"/>
  <c r="K39" i="176"/>
  <c r="C40" i="176"/>
  <c r="D40" i="176"/>
  <c r="E40" i="176"/>
  <c r="F40" i="176"/>
  <c r="G40" i="176"/>
  <c r="H40" i="176"/>
  <c r="I40" i="176"/>
  <c r="J41" i="176"/>
  <c r="K41" i="176"/>
  <c r="J42" i="176"/>
  <c r="K42" i="176"/>
  <c r="J43" i="176"/>
  <c r="K43" i="176"/>
  <c r="J44" i="176"/>
  <c r="K44" i="176"/>
  <c r="J45" i="176"/>
  <c r="K45" i="176"/>
  <c r="J46" i="176"/>
  <c r="K46" i="176"/>
  <c r="K40" i="176"/>
  <c r="J47" i="176"/>
  <c r="K47" i="176"/>
  <c r="J48" i="176"/>
  <c r="K48" i="176"/>
  <c r="J49" i="176"/>
  <c r="K49" i="176"/>
  <c r="J50" i="176"/>
  <c r="K50" i="176"/>
  <c r="J51" i="176"/>
  <c r="K51" i="176"/>
  <c r="C52" i="176"/>
  <c r="D52" i="176"/>
  <c r="E52" i="176"/>
  <c r="F52" i="176"/>
  <c r="G52" i="176"/>
  <c r="H52" i="176"/>
  <c r="I52" i="176"/>
  <c r="J53" i="176"/>
  <c r="K53" i="176"/>
  <c r="K52" i="176"/>
  <c r="J54" i="176"/>
  <c r="K54" i="176"/>
  <c r="J55" i="176"/>
  <c r="K55" i="176"/>
  <c r="J56" i="176"/>
  <c r="K56" i="176"/>
  <c r="J57" i="176"/>
  <c r="K57" i="176"/>
  <c r="C58" i="176"/>
  <c r="D58" i="176"/>
  <c r="E58" i="176"/>
  <c r="F58" i="176"/>
  <c r="G58" i="176"/>
  <c r="H58" i="176"/>
  <c r="I58" i="176"/>
  <c r="J59" i="176"/>
  <c r="J60" i="176"/>
  <c r="K60" i="176"/>
  <c r="J61" i="176"/>
  <c r="K61" i="176"/>
  <c r="J62" i="176"/>
  <c r="K62" i="176"/>
  <c r="C63" i="176"/>
  <c r="D63" i="176"/>
  <c r="E63" i="176"/>
  <c r="F63" i="176"/>
  <c r="G63" i="176"/>
  <c r="H63" i="176"/>
  <c r="I63" i="176"/>
  <c r="J64" i="176"/>
  <c r="K64" i="176"/>
  <c r="J65" i="176"/>
  <c r="K65" i="176"/>
  <c r="K63" i="176"/>
  <c r="J63" i="176"/>
  <c r="J66" i="176"/>
  <c r="K66" i="176"/>
  <c r="J67" i="176"/>
  <c r="K67" i="176"/>
  <c r="C69" i="176"/>
  <c r="D69" i="176"/>
  <c r="E69" i="176"/>
  <c r="F69" i="176"/>
  <c r="G69" i="176"/>
  <c r="G92" i="176"/>
  <c r="H69" i="176"/>
  <c r="I69" i="176"/>
  <c r="J70" i="176"/>
  <c r="J69" i="176"/>
  <c r="J71" i="176"/>
  <c r="K71" i="176"/>
  <c r="J72" i="176"/>
  <c r="K72" i="176"/>
  <c r="C73" i="176"/>
  <c r="D73" i="176"/>
  <c r="D92" i="176"/>
  <c r="D166" i="176"/>
  <c r="E73" i="176"/>
  <c r="F73" i="176"/>
  <c r="G73" i="176"/>
  <c r="H73" i="176"/>
  <c r="I73" i="176"/>
  <c r="I92" i="176"/>
  <c r="J74" i="176"/>
  <c r="K74" i="176"/>
  <c r="J75" i="176"/>
  <c r="K75" i="176"/>
  <c r="J76" i="176"/>
  <c r="K76" i="176"/>
  <c r="J77" i="176"/>
  <c r="K77" i="176"/>
  <c r="C78" i="176"/>
  <c r="C92" i="176"/>
  <c r="D78" i="176"/>
  <c r="E78" i="176"/>
  <c r="F78" i="176"/>
  <c r="G78" i="176"/>
  <c r="H78" i="176"/>
  <c r="I78" i="176"/>
  <c r="J79" i="176"/>
  <c r="K79" i="176"/>
  <c r="J80" i="176"/>
  <c r="K80" i="176"/>
  <c r="C81" i="176"/>
  <c r="D81" i="176"/>
  <c r="E81" i="176"/>
  <c r="F81" i="176"/>
  <c r="G81" i="176"/>
  <c r="H81" i="176"/>
  <c r="I81" i="176"/>
  <c r="J82" i="176"/>
  <c r="J81" i="176"/>
  <c r="J92" i="176"/>
  <c r="J83" i="176"/>
  <c r="K83" i="176"/>
  <c r="J84" i="176"/>
  <c r="K84" i="176"/>
  <c r="C85" i="176"/>
  <c r="D85" i="176"/>
  <c r="E85" i="176"/>
  <c r="F85" i="176"/>
  <c r="G85" i="176"/>
  <c r="H85" i="176"/>
  <c r="I85" i="176"/>
  <c r="J86" i="176"/>
  <c r="J87" i="176"/>
  <c r="K87" i="176"/>
  <c r="J88" i="176"/>
  <c r="K88" i="176"/>
  <c r="J89" i="176"/>
  <c r="K89" i="176"/>
  <c r="J90" i="176"/>
  <c r="K90" i="176"/>
  <c r="J91" i="176"/>
  <c r="K91" i="176"/>
  <c r="K96" i="176"/>
  <c r="K164" i="176"/>
  <c r="C97" i="176"/>
  <c r="C100" i="176"/>
  <c r="D100" i="176"/>
  <c r="E100" i="176"/>
  <c r="E135" i="176"/>
  <c r="E161" i="176"/>
  <c r="F100" i="176"/>
  <c r="F135" i="176"/>
  <c r="G100" i="176"/>
  <c r="H100" i="176"/>
  <c r="H135" i="176"/>
  <c r="I100" i="176"/>
  <c r="J101" i="176"/>
  <c r="J102" i="176"/>
  <c r="K102" i="176"/>
  <c r="J103" i="176"/>
  <c r="K103" i="176"/>
  <c r="K100" i="176"/>
  <c r="J104" i="176"/>
  <c r="K104" i="176"/>
  <c r="J105" i="176"/>
  <c r="K105" i="176"/>
  <c r="J106" i="176"/>
  <c r="K106" i="176"/>
  <c r="J107" i="176"/>
  <c r="K107" i="176"/>
  <c r="J108" i="176"/>
  <c r="K108" i="176"/>
  <c r="J109" i="176"/>
  <c r="K109" i="176"/>
  <c r="J110" i="176"/>
  <c r="K110" i="176"/>
  <c r="J111" i="176"/>
  <c r="K111" i="176"/>
  <c r="J112" i="176"/>
  <c r="K112" i="176"/>
  <c r="J113" i="176"/>
  <c r="K113" i="176"/>
  <c r="J114" i="176"/>
  <c r="K114" i="176"/>
  <c r="J115" i="176"/>
  <c r="K115" i="176"/>
  <c r="J116" i="176"/>
  <c r="K116" i="176"/>
  <c r="J117" i="176"/>
  <c r="K117" i="176"/>
  <c r="J118" i="176"/>
  <c r="K118" i="176"/>
  <c r="J119" i="176"/>
  <c r="K119" i="176"/>
  <c r="J120" i="176"/>
  <c r="K120" i="176"/>
  <c r="C121" i="176"/>
  <c r="D121" i="176"/>
  <c r="D135" i="176"/>
  <c r="E121" i="176"/>
  <c r="F121" i="176"/>
  <c r="G121" i="176"/>
  <c r="G135" i="176"/>
  <c r="G161" i="176"/>
  <c r="H121" i="176"/>
  <c r="I121" i="176"/>
  <c r="J122" i="176"/>
  <c r="J123" i="176"/>
  <c r="K123" i="176"/>
  <c r="J124" i="176"/>
  <c r="K124" i="176"/>
  <c r="J125" i="176"/>
  <c r="K125" i="176"/>
  <c r="J126" i="176"/>
  <c r="K126" i="176"/>
  <c r="J127" i="176"/>
  <c r="K127" i="176"/>
  <c r="J128" i="176"/>
  <c r="K128" i="176"/>
  <c r="J129" i="176"/>
  <c r="K129" i="176"/>
  <c r="J130" i="176"/>
  <c r="K130" i="176"/>
  <c r="J131" i="176"/>
  <c r="K131" i="176"/>
  <c r="J132" i="176"/>
  <c r="K132" i="176"/>
  <c r="J133" i="176"/>
  <c r="K133" i="176"/>
  <c r="J134" i="176"/>
  <c r="K134" i="176"/>
  <c r="C136" i="176"/>
  <c r="D136" i="176"/>
  <c r="E136" i="176"/>
  <c r="E160" i="176"/>
  <c r="F136" i="176"/>
  <c r="G136" i="176"/>
  <c r="H136" i="176"/>
  <c r="I136" i="176"/>
  <c r="I160" i="176"/>
  <c r="J137" i="176"/>
  <c r="K137" i="176"/>
  <c r="J138" i="176"/>
  <c r="K138" i="176"/>
  <c r="J139" i="176"/>
  <c r="K139" i="176"/>
  <c r="C140" i="176"/>
  <c r="D140" i="176"/>
  <c r="D160" i="176"/>
  <c r="E140" i="176"/>
  <c r="F140" i="176"/>
  <c r="G140" i="176"/>
  <c r="G160" i="176"/>
  <c r="H140" i="176"/>
  <c r="I140" i="176"/>
  <c r="J141" i="176"/>
  <c r="K141" i="176"/>
  <c r="J142" i="176"/>
  <c r="K142" i="176"/>
  <c r="J143" i="176"/>
  <c r="K143" i="176"/>
  <c r="J144" i="176"/>
  <c r="K144" i="176"/>
  <c r="J145" i="176"/>
  <c r="J146" i="176"/>
  <c r="K146" i="176"/>
  <c r="C147" i="176"/>
  <c r="D147" i="176"/>
  <c r="E147" i="176"/>
  <c r="F147" i="176"/>
  <c r="G147" i="176"/>
  <c r="H147" i="176"/>
  <c r="I147" i="176"/>
  <c r="J148" i="176"/>
  <c r="K148" i="176"/>
  <c r="J149" i="176"/>
  <c r="J150" i="176"/>
  <c r="K150" i="176"/>
  <c r="J151" i="176"/>
  <c r="K151" i="176"/>
  <c r="C152" i="176"/>
  <c r="D152" i="176"/>
  <c r="E152" i="176"/>
  <c r="F152" i="176"/>
  <c r="G152" i="176"/>
  <c r="H152" i="176"/>
  <c r="I152" i="176"/>
  <c r="J153" i="176"/>
  <c r="K153" i="176"/>
  <c r="J154" i="176"/>
  <c r="J155" i="176"/>
  <c r="K155" i="176"/>
  <c r="J156" i="176"/>
  <c r="K156" i="176"/>
  <c r="J157" i="176"/>
  <c r="K157" i="176"/>
  <c r="J158" i="176"/>
  <c r="K158" i="176"/>
  <c r="J159" i="176"/>
  <c r="K159" i="176"/>
  <c r="A3" i="175"/>
  <c r="C8" i="175"/>
  <c r="C11" i="175"/>
  <c r="D11" i="175"/>
  <c r="E11" i="175"/>
  <c r="F11" i="175"/>
  <c r="G11" i="175"/>
  <c r="H11" i="175"/>
  <c r="I11" i="175"/>
  <c r="I68" i="175"/>
  <c r="J12" i="175"/>
  <c r="K12" i="175"/>
  <c r="J13" i="175"/>
  <c r="K13" i="175"/>
  <c r="K11" i="175"/>
  <c r="J14" i="175"/>
  <c r="K14" i="175"/>
  <c r="J15" i="175"/>
  <c r="K15" i="175"/>
  <c r="J16" i="175"/>
  <c r="K16" i="175"/>
  <c r="J17" i="175"/>
  <c r="K17" i="175"/>
  <c r="C18" i="175"/>
  <c r="D18" i="175"/>
  <c r="E18" i="175"/>
  <c r="F18" i="175"/>
  <c r="F68" i="175"/>
  <c r="G18" i="175"/>
  <c r="H18" i="175"/>
  <c r="I18" i="175"/>
  <c r="J19" i="175"/>
  <c r="J20" i="175"/>
  <c r="K20" i="175"/>
  <c r="J21" i="175"/>
  <c r="K21" i="175"/>
  <c r="J22" i="175"/>
  <c r="K22" i="175"/>
  <c r="J23" i="175"/>
  <c r="K23" i="175"/>
  <c r="J24" i="175"/>
  <c r="K24" i="175"/>
  <c r="C25" i="175"/>
  <c r="D25" i="175"/>
  <c r="E25" i="175"/>
  <c r="F25" i="175"/>
  <c r="G25" i="175"/>
  <c r="H25" i="175"/>
  <c r="I25" i="175"/>
  <c r="J26" i="175"/>
  <c r="J27" i="175"/>
  <c r="J28" i="175"/>
  <c r="K28" i="175"/>
  <c r="J29" i="175"/>
  <c r="K29" i="175"/>
  <c r="J30" i="175"/>
  <c r="K30" i="175"/>
  <c r="K25" i="175"/>
  <c r="K68" i="175"/>
  <c r="J31" i="175"/>
  <c r="K31" i="175"/>
  <c r="C32" i="175"/>
  <c r="C68" i="175"/>
  <c r="D32" i="175"/>
  <c r="E32" i="175"/>
  <c r="F32" i="175"/>
  <c r="G32" i="175"/>
  <c r="H32" i="175"/>
  <c r="I32" i="175"/>
  <c r="J33" i="175"/>
  <c r="J34" i="175"/>
  <c r="K34" i="175"/>
  <c r="J35" i="175"/>
  <c r="K35" i="175"/>
  <c r="J36" i="175"/>
  <c r="K36" i="175"/>
  <c r="J37" i="175"/>
  <c r="K37" i="175"/>
  <c r="J38" i="175"/>
  <c r="K38" i="175"/>
  <c r="J39" i="175"/>
  <c r="K39" i="175"/>
  <c r="C40" i="175"/>
  <c r="D40" i="175"/>
  <c r="E40" i="175"/>
  <c r="F40" i="175"/>
  <c r="G40" i="175"/>
  <c r="H40" i="175"/>
  <c r="I40" i="175"/>
  <c r="J41" i="175"/>
  <c r="K41" i="175"/>
  <c r="J42" i="175"/>
  <c r="K42" i="175"/>
  <c r="K40" i="175"/>
  <c r="J43" i="175"/>
  <c r="K43" i="175"/>
  <c r="J44" i="175"/>
  <c r="K44" i="175"/>
  <c r="J45" i="175"/>
  <c r="K45" i="175"/>
  <c r="J46" i="175"/>
  <c r="K46" i="175"/>
  <c r="J47" i="175"/>
  <c r="K47" i="175"/>
  <c r="J48" i="175"/>
  <c r="K48" i="175"/>
  <c r="J49" i="175"/>
  <c r="K49" i="175"/>
  <c r="J50" i="175"/>
  <c r="K50" i="175"/>
  <c r="J51" i="175"/>
  <c r="K51" i="175"/>
  <c r="C52" i="175"/>
  <c r="D52" i="175"/>
  <c r="E52" i="175"/>
  <c r="F52" i="175"/>
  <c r="G52" i="175"/>
  <c r="H52" i="175"/>
  <c r="I52" i="175"/>
  <c r="J53" i="175"/>
  <c r="K53" i="175"/>
  <c r="K52" i="175"/>
  <c r="J54" i="175"/>
  <c r="K54" i="175"/>
  <c r="J55" i="175"/>
  <c r="K55" i="175"/>
  <c r="J56" i="175"/>
  <c r="K56" i="175"/>
  <c r="J57" i="175"/>
  <c r="K57" i="175"/>
  <c r="C58" i="175"/>
  <c r="D58" i="175"/>
  <c r="E58" i="175"/>
  <c r="F58" i="175"/>
  <c r="G58" i="175"/>
  <c r="H58" i="175"/>
  <c r="I58" i="175"/>
  <c r="J59" i="175"/>
  <c r="J60" i="175"/>
  <c r="K60" i="175"/>
  <c r="J61" i="175"/>
  <c r="K61" i="175"/>
  <c r="J62" i="175"/>
  <c r="K62" i="175"/>
  <c r="C63" i="175"/>
  <c r="D63" i="175"/>
  <c r="E63" i="175"/>
  <c r="F63" i="175"/>
  <c r="G63" i="175"/>
  <c r="H63" i="175"/>
  <c r="I63" i="175"/>
  <c r="J64" i="175"/>
  <c r="J65" i="175"/>
  <c r="K65" i="175"/>
  <c r="J66" i="175"/>
  <c r="J67" i="175"/>
  <c r="K67" i="175"/>
  <c r="C69" i="175"/>
  <c r="C92" i="175"/>
  <c r="D69" i="175"/>
  <c r="E69" i="175"/>
  <c r="F69" i="175"/>
  <c r="G69" i="175"/>
  <c r="H69" i="175"/>
  <c r="I69" i="175"/>
  <c r="I92" i="175"/>
  <c r="J70" i="175"/>
  <c r="J71" i="175"/>
  <c r="K71" i="175"/>
  <c r="J72" i="175"/>
  <c r="K72" i="175"/>
  <c r="C73" i="175"/>
  <c r="D73" i="175"/>
  <c r="E73" i="175"/>
  <c r="E92" i="175"/>
  <c r="F73" i="175"/>
  <c r="G73" i="175"/>
  <c r="H73" i="175"/>
  <c r="I73" i="175"/>
  <c r="J74" i="175"/>
  <c r="K74" i="175"/>
  <c r="J75" i="175"/>
  <c r="K75" i="175"/>
  <c r="J76" i="175"/>
  <c r="K76" i="175"/>
  <c r="J77" i="175"/>
  <c r="K77" i="175"/>
  <c r="C78" i="175"/>
  <c r="D78" i="175"/>
  <c r="E78" i="175"/>
  <c r="F78" i="175"/>
  <c r="G78" i="175"/>
  <c r="H78" i="175"/>
  <c r="I78" i="175"/>
  <c r="J79" i="175"/>
  <c r="J78" i="175"/>
  <c r="J80" i="175"/>
  <c r="K80" i="175"/>
  <c r="K78" i="175"/>
  <c r="C81" i="175"/>
  <c r="D81" i="175"/>
  <c r="E81" i="175"/>
  <c r="F81" i="175"/>
  <c r="G81" i="175"/>
  <c r="H81" i="175"/>
  <c r="I81" i="175"/>
  <c r="J82" i="175"/>
  <c r="J83" i="175"/>
  <c r="K83" i="175"/>
  <c r="J84" i="175"/>
  <c r="K84" i="175"/>
  <c r="C85" i="175"/>
  <c r="D85" i="175"/>
  <c r="D92" i="175"/>
  <c r="E85" i="175"/>
  <c r="F85" i="175"/>
  <c r="G85" i="175"/>
  <c r="H85" i="175"/>
  <c r="I85" i="175"/>
  <c r="J86" i="175"/>
  <c r="J87" i="175"/>
  <c r="J88" i="175"/>
  <c r="K88" i="175"/>
  <c r="J89" i="175"/>
  <c r="K89" i="175"/>
  <c r="J90" i="175"/>
  <c r="K90" i="175"/>
  <c r="J91" i="175"/>
  <c r="K91" i="175"/>
  <c r="K96" i="175"/>
  <c r="C97" i="175"/>
  <c r="C100" i="175"/>
  <c r="C135" i="175"/>
  <c r="C161" i="175"/>
  <c r="C162" i="175"/>
  <c r="D100" i="175"/>
  <c r="E100" i="175"/>
  <c r="F100" i="175"/>
  <c r="G100" i="175"/>
  <c r="H100" i="175"/>
  <c r="H135" i="175"/>
  <c r="I100" i="175"/>
  <c r="I135" i="175"/>
  <c r="J101" i="175"/>
  <c r="K101" i="175"/>
  <c r="J102" i="175"/>
  <c r="K102" i="175"/>
  <c r="J103" i="175"/>
  <c r="K103" i="175"/>
  <c r="J104" i="175"/>
  <c r="K104" i="175"/>
  <c r="J105" i="175"/>
  <c r="K105" i="175"/>
  <c r="J106" i="175"/>
  <c r="K106" i="175"/>
  <c r="J107" i="175"/>
  <c r="K107" i="175"/>
  <c r="J108" i="175"/>
  <c r="K108" i="175"/>
  <c r="J109" i="175"/>
  <c r="K109" i="175"/>
  <c r="J110" i="175"/>
  <c r="K110" i="175"/>
  <c r="J111" i="175"/>
  <c r="K111" i="175"/>
  <c r="J112" i="175"/>
  <c r="K112" i="175"/>
  <c r="J113" i="175"/>
  <c r="K113" i="175"/>
  <c r="J114" i="175"/>
  <c r="K114" i="175"/>
  <c r="J115" i="175"/>
  <c r="K115" i="175"/>
  <c r="J116" i="175"/>
  <c r="K116" i="175"/>
  <c r="J117" i="175"/>
  <c r="K117" i="175"/>
  <c r="J118" i="175"/>
  <c r="K118" i="175"/>
  <c r="J119" i="175"/>
  <c r="K119" i="175"/>
  <c r="J120" i="175"/>
  <c r="K120" i="175"/>
  <c r="C121" i="175"/>
  <c r="D121" i="175"/>
  <c r="D135" i="175"/>
  <c r="E121" i="175"/>
  <c r="F121" i="175"/>
  <c r="G121" i="175"/>
  <c r="G135" i="175"/>
  <c r="H121" i="175"/>
  <c r="I121" i="175"/>
  <c r="J122" i="175"/>
  <c r="J123" i="175"/>
  <c r="K123" i="175"/>
  <c r="J124" i="175"/>
  <c r="K124" i="175"/>
  <c r="J125" i="175"/>
  <c r="K125" i="175"/>
  <c r="J126" i="175"/>
  <c r="K126" i="175"/>
  <c r="J127" i="175"/>
  <c r="K127" i="175"/>
  <c r="J128" i="175"/>
  <c r="K128" i="175"/>
  <c r="J129" i="175"/>
  <c r="K129" i="175"/>
  <c r="J130" i="175"/>
  <c r="K130" i="175"/>
  <c r="J131" i="175"/>
  <c r="K131" i="175"/>
  <c r="J132" i="175"/>
  <c r="K132" i="175"/>
  <c r="J133" i="175"/>
  <c r="K133" i="175"/>
  <c r="J134" i="175"/>
  <c r="K134" i="175"/>
  <c r="C136" i="175"/>
  <c r="D136" i="175"/>
  <c r="E136" i="175"/>
  <c r="F136" i="175"/>
  <c r="F160" i="175"/>
  <c r="G136" i="175"/>
  <c r="G160" i="175"/>
  <c r="H136" i="175"/>
  <c r="I136" i="175"/>
  <c r="J137" i="175"/>
  <c r="J138" i="175"/>
  <c r="J139" i="175"/>
  <c r="K139" i="175"/>
  <c r="C140" i="175"/>
  <c r="C160" i="175"/>
  <c r="D140" i="175"/>
  <c r="E140" i="175"/>
  <c r="E160" i="175"/>
  <c r="F140" i="175"/>
  <c r="G140" i="175"/>
  <c r="H140" i="175"/>
  <c r="I140" i="175"/>
  <c r="J141" i="175"/>
  <c r="K141" i="175"/>
  <c r="J142" i="175"/>
  <c r="K142" i="175"/>
  <c r="J143" i="175"/>
  <c r="K143" i="175"/>
  <c r="J144" i="175"/>
  <c r="K144" i="175"/>
  <c r="J145" i="175"/>
  <c r="K145" i="175"/>
  <c r="J146" i="175"/>
  <c r="K146" i="175"/>
  <c r="C147" i="175"/>
  <c r="D147" i="175"/>
  <c r="E147" i="175"/>
  <c r="F147" i="175"/>
  <c r="G147" i="175"/>
  <c r="H147" i="175"/>
  <c r="I147" i="175"/>
  <c r="I160" i="175"/>
  <c r="J148" i="175"/>
  <c r="K148" i="175"/>
  <c r="J149" i="175"/>
  <c r="K149" i="175"/>
  <c r="J150" i="175"/>
  <c r="K150" i="175"/>
  <c r="J151" i="175"/>
  <c r="K151" i="175"/>
  <c r="C152" i="175"/>
  <c r="D152" i="175"/>
  <c r="D160" i="175"/>
  <c r="E152" i="175"/>
  <c r="F152" i="175"/>
  <c r="G152" i="175"/>
  <c r="H152" i="175"/>
  <c r="I152" i="175"/>
  <c r="J153" i="175"/>
  <c r="J154" i="175"/>
  <c r="K154" i="175"/>
  <c r="J155" i="175"/>
  <c r="K155" i="175"/>
  <c r="K152" i="175"/>
  <c r="J156" i="175"/>
  <c r="K156" i="175"/>
  <c r="J157" i="175"/>
  <c r="K157" i="175"/>
  <c r="J158" i="175"/>
  <c r="K158" i="175"/>
  <c r="J159" i="175"/>
  <c r="K159" i="175"/>
  <c r="K164" i="175"/>
  <c r="A3" i="174"/>
  <c r="C8" i="174"/>
  <c r="C11" i="174"/>
  <c r="D11" i="174"/>
  <c r="E11" i="174"/>
  <c r="F11" i="174"/>
  <c r="G11" i="174"/>
  <c r="G68" i="174"/>
  <c r="H11" i="174"/>
  <c r="I11" i="174"/>
  <c r="J12" i="174"/>
  <c r="K12" i="174"/>
  <c r="J13" i="174"/>
  <c r="K13" i="174"/>
  <c r="J14" i="174"/>
  <c r="K14" i="174"/>
  <c r="K11" i="174"/>
  <c r="J15" i="174"/>
  <c r="K15" i="174"/>
  <c r="J16" i="174"/>
  <c r="K16" i="174"/>
  <c r="J17" i="174"/>
  <c r="K17" i="174"/>
  <c r="C18" i="174"/>
  <c r="D18" i="174"/>
  <c r="E18" i="174"/>
  <c r="F18" i="174"/>
  <c r="G18" i="174"/>
  <c r="H18" i="174"/>
  <c r="I18" i="174"/>
  <c r="I68" i="174"/>
  <c r="J19" i="174"/>
  <c r="J20" i="174"/>
  <c r="K20" i="174"/>
  <c r="J21" i="174"/>
  <c r="K21" i="174"/>
  <c r="J22" i="174"/>
  <c r="K22" i="174"/>
  <c r="J23" i="174"/>
  <c r="K23" i="174"/>
  <c r="K18" i="174"/>
  <c r="J24" i="174"/>
  <c r="K24" i="174"/>
  <c r="C25" i="174"/>
  <c r="D25" i="174"/>
  <c r="E25" i="174"/>
  <c r="F25" i="174"/>
  <c r="G25" i="174"/>
  <c r="H25" i="174"/>
  <c r="I25" i="174"/>
  <c r="J26" i="174"/>
  <c r="J27" i="174"/>
  <c r="K27" i="174"/>
  <c r="J28" i="174"/>
  <c r="K28" i="174"/>
  <c r="J29" i="174"/>
  <c r="K29" i="174"/>
  <c r="J30" i="174"/>
  <c r="K30" i="174"/>
  <c r="J31" i="174"/>
  <c r="K31" i="174"/>
  <c r="C32" i="174"/>
  <c r="D32" i="174"/>
  <c r="E32" i="174"/>
  <c r="F32" i="174"/>
  <c r="G32" i="174"/>
  <c r="H32" i="174"/>
  <c r="H68" i="174"/>
  <c r="I32" i="174"/>
  <c r="J33" i="174"/>
  <c r="K33" i="174"/>
  <c r="K32" i="174"/>
  <c r="J34" i="174"/>
  <c r="K34" i="174"/>
  <c r="J35" i="174"/>
  <c r="K35" i="174"/>
  <c r="J36" i="174"/>
  <c r="K36" i="174"/>
  <c r="J37" i="174"/>
  <c r="K37" i="174"/>
  <c r="J38" i="174"/>
  <c r="K38" i="174"/>
  <c r="J39" i="174"/>
  <c r="K39" i="174"/>
  <c r="C40" i="174"/>
  <c r="D40" i="174"/>
  <c r="E40" i="174"/>
  <c r="F40" i="174"/>
  <c r="G40" i="174"/>
  <c r="H40" i="174"/>
  <c r="I40" i="174"/>
  <c r="J41" i="174"/>
  <c r="K41" i="174"/>
  <c r="J42" i="174"/>
  <c r="K42" i="174"/>
  <c r="J43" i="174"/>
  <c r="K43" i="174"/>
  <c r="J44" i="174"/>
  <c r="K44" i="174"/>
  <c r="J45" i="174"/>
  <c r="K45" i="174"/>
  <c r="J46" i="174"/>
  <c r="K46" i="174"/>
  <c r="J47" i="174"/>
  <c r="K47" i="174"/>
  <c r="J48" i="174"/>
  <c r="K48" i="174"/>
  <c r="J49" i="174"/>
  <c r="K49" i="174"/>
  <c r="J50" i="174"/>
  <c r="K50" i="174"/>
  <c r="J51" i="174"/>
  <c r="K51" i="174"/>
  <c r="C52" i="174"/>
  <c r="D52" i="174"/>
  <c r="E52" i="174"/>
  <c r="F52" i="174"/>
  <c r="G52" i="174"/>
  <c r="H52" i="174"/>
  <c r="I52" i="174"/>
  <c r="J53" i="174"/>
  <c r="J54" i="174"/>
  <c r="J55" i="174"/>
  <c r="K55" i="174"/>
  <c r="J56" i="174"/>
  <c r="K56" i="174"/>
  <c r="J57" i="174"/>
  <c r="K57" i="174"/>
  <c r="C58" i="174"/>
  <c r="D58" i="174"/>
  <c r="E58" i="174"/>
  <c r="F58" i="174"/>
  <c r="G58" i="174"/>
  <c r="H58" i="174"/>
  <c r="I58" i="174"/>
  <c r="J59" i="174"/>
  <c r="K59" i="174"/>
  <c r="J60" i="174"/>
  <c r="K60" i="174"/>
  <c r="J61" i="174"/>
  <c r="K61" i="174"/>
  <c r="K58" i="174"/>
  <c r="J62" i="174"/>
  <c r="K62" i="174"/>
  <c r="C63" i="174"/>
  <c r="D63" i="174"/>
  <c r="E63" i="174"/>
  <c r="F63" i="174"/>
  <c r="G63" i="174"/>
  <c r="H63" i="174"/>
  <c r="I63" i="174"/>
  <c r="J64" i="174"/>
  <c r="J65" i="174"/>
  <c r="K65" i="174"/>
  <c r="J66" i="174"/>
  <c r="J63" i="174"/>
  <c r="K66" i="174"/>
  <c r="J67" i="174"/>
  <c r="K67" i="174"/>
  <c r="C69" i="174"/>
  <c r="D69" i="174"/>
  <c r="E69" i="174"/>
  <c r="E92" i="174"/>
  <c r="F69" i="174"/>
  <c r="F92" i="174"/>
  <c r="F166" i="174"/>
  <c r="G69" i="174"/>
  <c r="H69" i="174"/>
  <c r="I69" i="174"/>
  <c r="I92" i="174"/>
  <c r="J70" i="174"/>
  <c r="K70" i="174"/>
  <c r="J71" i="174"/>
  <c r="K71" i="174"/>
  <c r="J72" i="174"/>
  <c r="K72" i="174"/>
  <c r="C73" i="174"/>
  <c r="D73" i="174"/>
  <c r="E73" i="174"/>
  <c r="F73" i="174"/>
  <c r="G73" i="174"/>
  <c r="H73" i="174"/>
  <c r="H92" i="174"/>
  <c r="H166" i="174"/>
  <c r="I73" i="174"/>
  <c r="J74" i="174"/>
  <c r="K74" i="174"/>
  <c r="J75" i="174"/>
  <c r="K75" i="174"/>
  <c r="J76" i="174"/>
  <c r="K76" i="174"/>
  <c r="J77" i="174"/>
  <c r="K77" i="174"/>
  <c r="C78" i="174"/>
  <c r="C92" i="174"/>
  <c r="D78" i="174"/>
  <c r="E78" i="174"/>
  <c r="F78" i="174"/>
  <c r="G78" i="174"/>
  <c r="G92" i="174"/>
  <c r="G166" i="174"/>
  <c r="H78" i="174"/>
  <c r="I78" i="174"/>
  <c r="J79" i="174"/>
  <c r="K79" i="174"/>
  <c r="K78" i="174"/>
  <c r="J80" i="174"/>
  <c r="K80" i="174"/>
  <c r="C81" i="174"/>
  <c r="D81" i="174"/>
  <c r="E81" i="174"/>
  <c r="F81" i="174"/>
  <c r="G81" i="174"/>
  <c r="H81" i="174"/>
  <c r="I81" i="174"/>
  <c r="J82" i="174"/>
  <c r="K82" i="174"/>
  <c r="K81" i="174"/>
  <c r="J83" i="174"/>
  <c r="K83" i="174"/>
  <c r="J84" i="174"/>
  <c r="C85" i="174"/>
  <c r="D85" i="174"/>
  <c r="E85" i="174"/>
  <c r="F85" i="174"/>
  <c r="G85" i="174"/>
  <c r="H85" i="174"/>
  <c r="I85" i="174"/>
  <c r="J86" i="174"/>
  <c r="K86" i="174"/>
  <c r="J87" i="174"/>
  <c r="K87" i="174"/>
  <c r="K85" i="174"/>
  <c r="J88" i="174"/>
  <c r="K88" i="174"/>
  <c r="J89" i="174"/>
  <c r="K89" i="174"/>
  <c r="J90" i="174"/>
  <c r="K90" i="174"/>
  <c r="J91" i="174"/>
  <c r="K91" i="174"/>
  <c r="K96" i="174"/>
  <c r="C97" i="174"/>
  <c r="C100" i="174"/>
  <c r="D100" i="174"/>
  <c r="E100" i="174"/>
  <c r="E135" i="174"/>
  <c r="F100" i="174"/>
  <c r="G100" i="174"/>
  <c r="H100" i="174"/>
  <c r="I100" i="174"/>
  <c r="J101" i="174"/>
  <c r="K101" i="174"/>
  <c r="J102" i="174"/>
  <c r="K102" i="174"/>
  <c r="J103" i="174"/>
  <c r="K103" i="174"/>
  <c r="J104" i="174"/>
  <c r="K104" i="174"/>
  <c r="J105" i="174"/>
  <c r="K105" i="174"/>
  <c r="J106" i="174"/>
  <c r="K106" i="174"/>
  <c r="J107" i="174"/>
  <c r="K107" i="174"/>
  <c r="J108" i="174"/>
  <c r="K108" i="174"/>
  <c r="J109" i="174"/>
  <c r="K109" i="174"/>
  <c r="J110" i="174"/>
  <c r="K110" i="174"/>
  <c r="J111" i="174"/>
  <c r="K111" i="174"/>
  <c r="J112" i="174"/>
  <c r="K112" i="174"/>
  <c r="J113" i="174"/>
  <c r="K113" i="174"/>
  <c r="J114" i="174"/>
  <c r="K114" i="174"/>
  <c r="J115" i="174"/>
  <c r="K115" i="174"/>
  <c r="J116" i="174"/>
  <c r="K116" i="174"/>
  <c r="J117" i="174"/>
  <c r="K117" i="174"/>
  <c r="J118" i="174"/>
  <c r="K118" i="174"/>
  <c r="J119" i="174"/>
  <c r="K119" i="174"/>
  <c r="J120" i="174"/>
  <c r="K120" i="174"/>
  <c r="C121" i="174"/>
  <c r="D121" i="174"/>
  <c r="E121" i="174"/>
  <c r="F121" i="174"/>
  <c r="G121" i="174"/>
  <c r="G135" i="174"/>
  <c r="H121" i="174"/>
  <c r="H135" i="174"/>
  <c r="I121" i="174"/>
  <c r="J122" i="174"/>
  <c r="K122" i="174"/>
  <c r="J123" i="174"/>
  <c r="K123" i="174"/>
  <c r="J124" i="174"/>
  <c r="K124" i="174"/>
  <c r="J125" i="174"/>
  <c r="K125" i="174"/>
  <c r="J126" i="174"/>
  <c r="K126" i="174"/>
  <c r="J127" i="174"/>
  <c r="K127" i="174"/>
  <c r="J128" i="174"/>
  <c r="K128" i="174"/>
  <c r="J129" i="174"/>
  <c r="K129" i="174"/>
  <c r="J130" i="174"/>
  <c r="K130" i="174"/>
  <c r="J131" i="174"/>
  <c r="K131" i="174"/>
  <c r="J132" i="174"/>
  <c r="K132" i="174"/>
  <c r="J133" i="174"/>
  <c r="K133" i="174"/>
  <c r="J134" i="174"/>
  <c r="K134" i="174"/>
  <c r="C136" i="174"/>
  <c r="D136" i="174"/>
  <c r="D160" i="174"/>
  <c r="E136" i="174"/>
  <c r="F136" i="174"/>
  <c r="G136" i="174"/>
  <c r="H136" i="174"/>
  <c r="I136" i="174"/>
  <c r="J137" i="174"/>
  <c r="K137" i="174"/>
  <c r="J138" i="174"/>
  <c r="K138" i="174"/>
  <c r="J139" i="174"/>
  <c r="K139" i="174"/>
  <c r="K136" i="174"/>
  <c r="C140" i="174"/>
  <c r="D140" i="174"/>
  <c r="E140" i="174"/>
  <c r="E160" i="174"/>
  <c r="F140" i="174"/>
  <c r="G140" i="174"/>
  <c r="H140" i="174"/>
  <c r="I140" i="174"/>
  <c r="J141" i="174"/>
  <c r="J142" i="174"/>
  <c r="K142" i="174"/>
  <c r="J143" i="174"/>
  <c r="K143" i="174"/>
  <c r="J144" i="174"/>
  <c r="K144" i="174"/>
  <c r="J145" i="174"/>
  <c r="K145" i="174"/>
  <c r="J146" i="174"/>
  <c r="K146" i="174"/>
  <c r="C147" i="174"/>
  <c r="C160" i="174"/>
  <c r="C166" i="174"/>
  <c r="D147" i="174"/>
  <c r="E147" i="174"/>
  <c r="F147" i="174"/>
  <c r="G147" i="174"/>
  <c r="H147" i="174"/>
  <c r="I147" i="174"/>
  <c r="J148" i="174"/>
  <c r="K148" i="174"/>
  <c r="J149" i="174"/>
  <c r="K149" i="174"/>
  <c r="K147" i="174"/>
  <c r="J150" i="174"/>
  <c r="K150" i="174"/>
  <c r="J151" i="174"/>
  <c r="K151" i="174"/>
  <c r="C152" i="174"/>
  <c r="D152" i="174"/>
  <c r="E152" i="174"/>
  <c r="F152" i="174"/>
  <c r="G152" i="174"/>
  <c r="H152" i="174"/>
  <c r="H160" i="174"/>
  <c r="I152" i="174"/>
  <c r="J153" i="174"/>
  <c r="K153" i="174"/>
  <c r="J154" i="174"/>
  <c r="K154" i="174"/>
  <c r="J155" i="174"/>
  <c r="K155" i="174"/>
  <c r="J156" i="174"/>
  <c r="K156" i="174"/>
  <c r="J157" i="174"/>
  <c r="K157" i="174"/>
  <c r="K152" i="174"/>
  <c r="J158" i="174"/>
  <c r="K158" i="174"/>
  <c r="J159" i="174"/>
  <c r="K159" i="174"/>
  <c r="K164" i="174"/>
  <c r="A3" i="1"/>
  <c r="C8" i="1"/>
  <c r="C4" i="61"/>
  <c r="G4" i="61"/>
  <c r="C11" i="1"/>
  <c r="D11" i="1"/>
  <c r="E11" i="1"/>
  <c r="E68" i="1"/>
  <c r="E165" i="1"/>
  <c r="F11" i="1"/>
  <c r="G11" i="1"/>
  <c r="H11" i="1"/>
  <c r="I11" i="1"/>
  <c r="I68" i="1"/>
  <c r="J12" i="1"/>
  <c r="K12" i="1"/>
  <c r="J13" i="1"/>
  <c r="J14" i="1"/>
  <c r="K14" i="1"/>
  <c r="K11" i="1"/>
  <c r="J15" i="1"/>
  <c r="K15" i="1"/>
  <c r="J16" i="1"/>
  <c r="K16" i="1"/>
  <c r="J17" i="1"/>
  <c r="K17" i="1"/>
  <c r="C18" i="1"/>
  <c r="D18" i="1"/>
  <c r="E18" i="1"/>
  <c r="F18" i="1"/>
  <c r="G18" i="1"/>
  <c r="H18" i="1"/>
  <c r="I18" i="1"/>
  <c r="J19" i="1"/>
  <c r="K19" i="1"/>
  <c r="J20" i="1"/>
  <c r="K20" i="1"/>
  <c r="J21" i="1"/>
  <c r="K21" i="1"/>
  <c r="J22" i="1"/>
  <c r="K22" i="1"/>
  <c r="J23" i="1"/>
  <c r="K23" i="1"/>
  <c r="K18" i="1"/>
  <c r="J24" i="1"/>
  <c r="K24" i="1"/>
  <c r="C25" i="1"/>
  <c r="D25" i="1"/>
  <c r="E25" i="1"/>
  <c r="F25" i="1"/>
  <c r="G25" i="1"/>
  <c r="H25" i="1"/>
  <c r="I25" i="1"/>
  <c r="J26" i="1"/>
  <c r="K26" i="1"/>
  <c r="J27" i="1"/>
  <c r="K27" i="1"/>
  <c r="J28" i="1"/>
  <c r="K28" i="1"/>
  <c r="J29" i="1"/>
  <c r="K29" i="1"/>
  <c r="J30" i="1"/>
  <c r="K30" i="1"/>
  <c r="J31" i="1"/>
  <c r="K31" i="1"/>
  <c r="C32" i="1"/>
  <c r="C68" i="1"/>
  <c r="D32" i="1"/>
  <c r="E32" i="1"/>
  <c r="F32" i="1"/>
  <c r="G32" i="1"/>
  <c r="H32" i="1"/>
  <c r="I32" i="1"/>
  <c r="J33" i="1"/>
  <c r="J34" i="1"/>
  <c r="K34" i="1"/>
  <c r="J35" i="1"/>
  <c r="K35" i="1"/>
  <c r="J36" i="1"/>
  <c r="K36" i="1"/>
  <c r="J37" i="1"/>
  <c r="K37" i="1"/>
  <c r="J38" i="1"/>
  <c r="K38" i="1"/>
  <c r="J39" i="1"/>
  <c r="K39" i="1"/>
  <c r="C40" i="1"/>
  <c r="D40" i="1"/>
  <c r="E40" i="1"/>
  <c r="F40" i="1"/>
  <c r="G40" i="1"/>
  <c r="H40" i="1"/>
  <c r="I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C52" i="1"/>
  <c r="D52" i="1"/>
  <c r="E52" i="1"/>
  <c r="F52" i="1"/>
  <c r="G52" i="1"/>
  <c r="H52" i="1"/>
  <c r="I52" i="1"/>
  <c r="J53" i="1"/>
  <c r="K53" i="1"/>
  <c r="J54" i="1"/>
  <c r="J55" i="1"/>
  <c r="K55" i="1"/>
  <c r="J56" i="1"/>
  <c r="K56" i="1"/>
  <c r="J57" i="1"/>
  <c r="K57" i="1"/>
  <c r="C58" i="1"/>
  <c r="D58" i="1"/>
  <c r="E58" i="1"/>
  <c r="F58" i="1"/>
  <c r="G58" i="1"/>
  <c r="H58" i="1"/>
  <c r="I58" i="1"/>
  <c r="J59" i="1"/>
  <c r="J60" i="1"/>
  <c r="K60" i="1"/>
  <c r="J61" i="1"/>
  <c r="K61" i="1"/>
  <c r="K58" i="1"/>
  <c r="J62" i="1"/>
  <c r="K62" i="1"/>
  <c r="C63" i="1"/>
  <c r="D63" i="1"/>
  <c r="E63" i="1"/>
  <c r="F63" i="1"/>
  <c r="G63" i="1"/>
  <c r="H63" i="1"/>
  <c r="I63" i="1"/>
  <c r="J64" i="1"/>
  <c r="J65" i="1"/>
  <c r="K65" i="1"/>
  <c r="J66" i="1"/>
  <c r="K66" i="1"/>
  <c r="K63" i="1"/>
  <c r="J67" i="1"/>
  <c r="K67" i="1"/>
  <c r="C69" i="1"/>
  <c r="D69" i="1"/>
  <c r="E69" i="1"/>
  <c r="F69" i="1"/>
  <c r="G69" i="1"/>
  <c r="G92" i="1"/>
  <c r="H69" i="1"/>
  <c r="I69" i="1"/>
  <c r="J70" i="1"/>
  <c r="K70" i="1"/>
  <c r="J71" i="1"/>
  <c r="K71" i="1"/>
  <c r="J72" i="1"/>
  <c r="K72" i="1"/>
  <c r="C73" i="1"/>
  <c r="D73" i="1"/>
  <c r="E73" i="1"/>
  <c r="F73" i="1"/>
  <c r="G73" i="1"/>
  <c r="H73" i="1"/>
  <c r="I73" i="1"/>
  <c r="J74" i="1"/>
  <c r="K74" i="1"/>
  <c r="J75" i="1"/>
  <c r="K75" i="1"/>
  <c r="K73" i="1"/>
  <c r="J76" i="1"/>
  <c r="K76" i="1"/>
  <c r="J77" i="1"/>
  <c r="K77" i="1"/>
  <c r="C78" i="1"/>
  <c r="D78" i="1"/>
  <c r="E78" i="1"/>
  <c r="F78" i="1"/>
  <c r="F92" i="1"/>
  <c r="G78" i="1"/>
  <c r="H78" i="1"/>
  <c r="I78" i="1"/>
  <c r="J79" i="1"/>
  <c r="K79" i="1"/>
  <c r="K78" i="1"/>
  <c r="J80" i="1"/>
  <c r="K80" i="1"/>
  <c r="C81" i="1"/>
  <c r="D81" i="1"/>
  <c r="E81" i="1"/>
  <c r="F81" i="1"/>
  <c r="G81" i="1"/>
  <c r="H81" i="1"/>
  <c r="I81" i="1"/>
  <c r="J82" i="1"/>
  <c r="K82" i="1"/>
  <c r="K81" i="1"/>
  <c r="J83" i="1"/>
  <c r="K83" i="1"/>
  <c r="J84" i="1"/>
  <c r="K84" i="1"/>
  <c r="C85" i="1"/>
  <c r="D85" i="1"/>
  <c r="E85" i="1"/>
  <c r="F85" i="1"/>
  <c r="G85" i="1"/>
  <c r="H85" i="1"/>
  <c r="I85" i="1"/>
  <c r="J86" i="1"/>
  <c r="K86" i="1"/>
  <c r="J87" i="1"/>
  <c r="K87" i="1"/>
  <c r="J88" i="1"/>
  <c r="K88" i="1"/>
  <c r="J89" i="1"/>
  <c r="K89" i="1"/>
  <c r="J90" i="1"/>
  <c r="K90" i="1"/>
  <c r="J91" i="1"/>
  <c r="K91" i="1"/>
  <c r="K96" i="1"/>
  <c r="K164" i="1"/>
  <c r="C97" i="1"/>
  <c r="C100" i="1"/>
  <c r="C135" i="1"/>
  <c r="D100" i="1"/>
  <c r="E100" i="1"/>
  <c r="E135" i="1"/>
  <c r="F100" i="1"/>
  <c r="F135" i="1"/>
  <c r="F165" i="1"/>
  <c r="G100" i="1"/>
  <c r="H100" i="1"/>
  <c r="I100" i="1"/>
  <c r="I135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C121" i="1"/>
  <c r="D121" i="1"/>
  <c r="E121" i="1"/>
  <c r="F121" i="1"/>
  <c r="G121" i="1"/>
  <c r="G135" i="1"/>
  <c r="H121" i="1"/>
  <c r="H135" i="1"/>
  <c r="I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C136" i="1"/>
  <c r="D136" i="1"/>
  <c r="E136" i="1"/>
  <c r="F136" i="1"/>
  <c r="G136" i="1"/>
  <c r="H136" i="1"/>
  <c r="I136" i="1"/>
  <c r="J137" i="1"/>
  <c r="K137" i="1"/>
  <c r="J138" i="1"/>
  <c r="K138" i="1"/>
  <c r="J139" i="1"/>
  <c r="K139" i="1"/>
  <c r="K136" i="1"/>
  <c r="C140" i="1"/>
  <c r="D140" i="1"/>
  <c r="E140" i="1"/>
  <c r="F140" i="1"/>
  <c r="G140" i="1"/>
  <c r="H140" i="1"/>
  <c r="H160" i="1"/>
  <c r="I140" i="1"/>
  <c r="J141" i="1"/>
  <c r="K141" i="1"/>
  <c r="J142" i="1"/>
  <c r="J143" i="1"/>
  <c r="K143" i="1"/>
  <c r="J144" i="1"/>
  <c r="K144" i="1"/>
  <c r="J145" i="1"/>
  <c r="K145" i="1"/>
  <c r="J146" i="1"/>
  <c r="K146" i="1"/>
  <c r="C147" i="1"/>
  <c r="C160" i="1"/>
  <c r="D147" i="1"/>
  <c r="E147" i="1"/>
  <c r="F147" i="1"/>
  <c r="G147" i="1"/>
  <c r="H147" i="1"/>
  <c r="I147" i="1"/>
  <c r="J148" i="1"/>
  <c r="K148" i="1"/>
  <c r="J149" i="1"/>
  <c r="J147" i="1"/>
  <c r="J160" i="1"/>
  <c r="B31" i="76"/>
  <c r="J150" i="1"/>
  <c r="K150" i="1"/>
  <c r="J151" i="1"/>
  <c r="K151" i="1"/>
  <c r="C152" i="1"/>
  <c r="D152" i="1"/>
  <c r="E152" i="1"/>
  <c r="F152" i="1"/>
  <c r="G152" i="1"/>
  <c r="H152" i="1"/>
  <c r="I152" i="1"/>
  <c r="J153" i="1"/>
  <c r="K153" i="1"/>
  <c r="J154" i="1"/>
  <c r="K154" i="1"/>
  <c r="K152" i="1"/>
  <c r="J155" i="1"/>
  <c r="K155" i="1"/>
  <c r="J156" i="1"/>
  <c r="K156" i="1"/>
  <c r="J157" i="1"/>
  <c r="K157" i="1"/>
  <c r="J158" i="1"/>
  <c r="K158" i="1"/>
  <c r="J159" i="1"/>
  <c r="K159" i="1"/>
  <c r="A13" i="75"/>
  <c r="A10" i="76"/>
  <c r="A19" i="75"/>
  <c r="A16" i="76"/>
  <c r="A25" i="75"/>
  <c r="A22" i="76"/>
  <c r="A31" i="75"/>
  <c r="A28" i="76"/>
  <c r="A37" i="75"/>
  <c r="A34" i="76"/>
  <c r="I4" i="63"/>
  <c r="K8" i="179"/>
  <c r="K70" i="179"/>
  <c r="K75" i="179"/>
  <c r="K78" i="179"/>
  <c r="K15" i="178"/>
  <c r="K66" i="178"/>
  <c r="J46" i="184"/>
  <c r="C58" i="184"/>
  <c r="J33" i="184"/>
  <c r="D39" i="184"/>
  <c r="D44" i="184"/>
  <c r="K40" i="184"/>
  <c r="K33" i="184"/>
  <c r="I5" i="188"/>
  <c r="I5" i="189"/>
  <c r="I5" i="190"/>
  <c r="I5" i="191"/>
  <c r="I5" i="194"/>
  <c r="I5" i="198"/>
  <c r="I5" i="200"/>
  <c r="I5" i="202"/>
  <c r="I5" i="203"/>
  <c r="I5" i="207"/>
  <c r="I5" i="208"/>
  <c r="I5" i="221"/>
  <c r="I5" i="225"/>
  <c r="I5" i="226"/>
  <c r="I5" i="227"/>
  <c r="I5" i="228"/>
  <c r="I5" i="229"/>
  <c r="I5" i="232"/>
  <c r="I5" i="233"/>
  <c r="I5" i="236"/>
  <c r="I5" i="184"/>
  <c r="I5" i="185"/>
  <c r="I5" i="186"/>
  <c r="I5" i="187"/>
  <c r="I5" i="193"/>
  <c r="I5" i="195"/>
  <c r="I5" i="196"/>
  <c r="I5" i="197"/>
  <c r="I5" i="199"/>
  <c r="I5" i="201"/>
  <c r="I5" i="204"/>
  <c r="I5" i="205"/>
  <c r="I5" i="206"/>
  <c r="I5" i="209"/>
  <c r="I5" i="210"/>
  <c r="I5" i="211"/>
  <c r="I5" i="212"/>
  <c r="I5" i="222"/>
  <c r="I5" i="223"/>
  <c r="I5" i="224"/>
  <c r="I5" i="230"/>
  <c r="I5" i="231"/>
  <c r="I5" i="234"/>
  <c r="K10" i="233"/>
  <c r="K28" i="233"/>
  <c r="K22" i="234"/>
  <c r="K10" i="229"/>
  <c r="K39" i="226"/>
  <c r="K39" i="228"/>
  <c r="K10" i="224"/>
  <c r="K10" i="221"/>
  <c r="K39" i="224"/>
  <c r="K45" i="209"/>
  <c r="K45" i="210"/>
  <c r="K32" i="212"/>
  <c r="K22" i="205"/>
  <c r="K51" i="208"/>
  <c r="K28" i="201"/>
  <c r="K51" i="201"/>
  <c r="K22" i="202"/>
  <c r="D5" i="188"/>
  <c r="D5" i="190"/>
  <c r="D5" i="193"/>
  <c r="D5" i="194"/>
  <c r="D5" i="195"/>
  <c r="D5" i="197"/>
  <c r="D5" i="198"/>
  <c r="D5" i="199"/>
  <c r="D5" i="200"/>
  <c r="D5" i="189"/>
  <c r="D5" i="191"/>
  <c r="D5" i="196"/>
  <c r="K45" i="198"/>
  <c r="K57" i="198"/>
  <c r="K10" i="199"/>
  <c r="K22" i="200"/>
  <c r="K28" i="193"/>
  <c r="K45" i="195"/>
  <c r="K22" i="196"/>
  <c r="G5" i="184"/>
  <c r="G5" i="186"/>
  <c r="G5" i="188"/>
  <c r="G5" i="189"/>
  <c r="G5" i="190"/>
  <c r="G5" i="191"/>
  <c r="G5" i="185"/>
  <c r="D5" i="184"/>
  <c r="D5" i="185"/>
  <c r="D5" i="186"/>
  <c r="J22" i="191"/>
  <c r="J39" i="191"/>
  <c r="E57" i="191"/>
  <c r="G57" i="191"/>
  <c r="I57" i="191"/>
  <c r="F38" i="190"/>
  <c r="F43" i="190"/>
  <c r="K10" i="189"/>
  <c r="K22" i="188"/>
  <c r="J10" i="188"/>
  <c r="D57" i="188"/>
  <c r="F57" i="188"/>
  <c r="H57" i="188"/>
  <c r="D38" i="189"/>
  <c r="D43" i="189"/>
  <c r="F38" i="189"/>
  <c r="F43" i="189"/>
  <c r="H38" i="189"/>
  <c r="H43" i="189"/>
  <c r="J32" i="189"/>
  <c r="J39" i="189"/>
  <c r="K32" i="191"/>
  <c r="K28" i="187"/>
  <c r="F135" i="175"/>
  <c r="F161" i="175"/>
  <c r="K86" i="175"/>
  <c r="G92" i="175"/>
  <c r="K154" i="176"/>
  <c r="C30" i="73"/>
  <c r="G32" i="73"/>
  <c r="K26" i="174"/>
  <c r="K19" i="174"/>
  <c r="J152" i="174"/>
  <c r="K138" i="175"/>
  <c r="K33" i="1"/>
  <c r="K32" i="1"/>
  <c r="J73" i="176"/>
  <c r="K16" i="3"/>
  <c r="J15" i="3"/>
  <c r="K13" i="1"/>
  <c r="C4" i="73"/>
  <c r="G4" i="73"/>
  <c r="K141" i="174"/>
  <c r="K140" i="174"/>
  <c r="J78" i="174"/>
  <c r="K12" i="176"/>
  <c r="J152" i="175"/>
  <c r="K33" i="175"/>
  <c r="K32" i="175"/>
  <c r="J32" i="175"/>
  <c r="K59" i="176"/>
  <c r="K58" i="176"/>
  <c r="G68" i="176"/>
  <c r="G154" i="3"/>
  <c r="K67" i="3"/>
  <c r="K50" i="3"/>
  <c r="J49" i="3"/>
  <c r="J70" i="177"/>
  <c r="K71" i="177"/>
  <c r="K70" i="177"/>
  <c r="K146" i="177"/>
  <c r="K29" i="179"/>
  <c r="K114" i="179"/>
  <c r="K141" i="177"/>
  <c r="J140" i="177"/>
  <c r="J11" i="174"/>
  <c r="K70" i="175"/>
  <c r="J52" i="175"/>
  <c r="K101" i="176"/>
  <c r="J100" i="176"/>
  <c r="E92" i="176"/>
  <c r="E166" i="176"/>
  <c r="K4" i="179"/>
  <c r="K4" i="3"/>
  <c r="I7" i="147"/>
  <c r="H25" i="147"/>
  <c r="J82" i="3"/>
  <c r="K76" i="3"/>
  <c r="K75" i="3"/>
  <c r="J75" i="3"/>
  <c r="H89" i="3"/>
  <c r="D89" i="3"/>
  <c r="J8" i="3"/>
  <c r="J78" i="177"/>
  <c r="K66" i="179"/>
  <c r="J136" i="174"/>
  <c r="K64" i="174"/>
  <c r="K53" i="174"/>
  <c r="K153" i="175"/>
  <c r="K79" i="175"/>
  <c r="J73" i="175"/>
  <c r="J40" i="176"/>
  <c r="E18" i="61"/>
  <c r="K61" i="3"/>
  <c r="I65" i="3"/>
  <c r="I90" i="3"/>
  <c r="H5" i="236"/>
  <c r="H5" i="235"/>
  <c r="H5" i="233"/>
  <c r="H5" i="231"/>
  <c r="H5" i="234"/>
  <c r="H5" i="232"/>
  <c r="H5" i="227"/>
  <c r="H5" i="226"/>
  <c r="H5" i="225"/>
  <c r="H5" i="230"/>
  <c r="H5" i="229"/>
  <c r="H5" i="224"/>
  <c r="H5" i="212"/>
  <c r="H5" i="211"/>
  <c r="H5" i="208"/>
  <c r="H5" i="207"/>
  <c r="H5" i="206"/>
  <c r="H5" i="204"/>
  <c r="H5" i="228"/>
  <c r="H5" i="223"/>
  <c r="H5" i="222"/>
  <c r="H5" i="195"/>
  <c r="H5" i="194"/>
  <c r="H5" i="191"/>
  <c r="H5" i="186"/>
  <c r="H5" i="200"/>
  <c r="H5" i="198"/>
  <c r="H5" i="196"/>
  <c r="H5" i="210"/>
  <c r="H5" i="205"/>
  <c r="H5" i="203"/>
  <c r="H5" i="189"/>
  <c r="H5" i="221"/>
  <c r="H5" i="199"/>
  <c r="H5" i="193"/>
  <c r="H5" i="184"/>
  <c r="H5" i="202"/>
  <c r="H5" i="201"/>
  <c r="H5" i="197"/>
  <c r="H5" i="187"/>
  <c r="H5" i="209"/>
  <c r="H5" i="188"/>
  <c r="H5" i="190"/>
  <c r="H5" i="185"/>
  <c r="E5" i="236"/>
  <c r="E5" i="235"/>
  <c r="E5" i="234"/>
  <c r="E5" i="232"/>
  <c r="E5" i="233"/>
  <c r="E5" i="230"/>
  <c r="E5" i="229"/>
  <c r="E5" i="223"/>
  <c r="E5" i="222"/>
  <c r="E5" i="205"/>
  <c r="E5" i="224"/>
  <c r="E5" i="221"/>
  <c r="E5" i="209"/>
  <c r="E5" i="211"/>
  <c r="E5" i="210"/>
  <c r="E5" i="208"/>
  <c r="E5" i="206"/>
  <c r="E5" i="200"/>
  <c r="E5" i="198"/>
  <c r="E5" i="196"/>
  <c r="E5" i="189"/>
  <c r="E5" i="184"/>
  <c r="E5" i="225"/>
  <c r="E5" i="212"/>
  <c r="E5" i="203"/>
  <c r="E5" i="201"/>
  <c r="E5" i="231"/>
  <c r="E5" i="227"/>
  <c r="E5" i="226"/>
  <c r="E5" i="194"/>
  <c r="E5" i="188"/>
  <c r="E5" i="187"/>
  <c r="E5" i="185"/>
  <c r="E5" i="191"/>
  <c r="E5" i="228"/>
  <c r="E5" i="207"/>
  <c r="E5" i="204"/>
  <c r="E5" i="199"/>
  <c r="E5" i="195"/>
  <c r="E5" i="190"/>
  <c r="E5" i="202"/>
  <c r="E5" i="197"/>
  <c r="E5" i="193"/>
  <c r="E5" i="186"/>
  <c r="H65" i="177"/>
  <c r="J66" i="177"/>
  <c r="J146" i="177"/>
  <c r="K55" i="178"/>
  <c r="K82" i="178"/>
  <c r="H155" i="178"/>
  <c r="K23" i="186"/>
  <c r="K22" i="186"/>
  <c r="K33" i="188"/>
  <c r="K32" i="188"/>
  <c r="J32" i="188"/>
  <c r="J45" i="190"/>
  <c r="J57" i="190"/>
  <c r="K46" i="190"/>
  <c r="G5" i="196"/>
  <c r="K30" i="200"/>
  <c r="K28" i="200"/>
  <c r="J28" i="200"/>
  <c r="J45" i="202"/>
  <c r="J57" i="202"/>
  <c r="K47" i="202"/>
  <c r="K45" i="202"/>
  <c r="K40" i="209"/>
  <c r="K39" i="209"/>
  <c r="J39" i="209"/>
  <c r="K33" i="210"/>
  <c r="K32" i="210"/>
  <c r="J32" i="210"/>
  <c r="K46" i="212"/>
  <c r="K45" i="212"/>
  <c r="J45" i="212"/>
  <c r="J57" i="212"/>
  <c r="F5" i="222"/>
  <c r="J10" i="228"/>
  <c r="J38" i="228"/>
  <c r="J43" i="228"/>
  <c r="K14" i="228"/>
  <c r="K10" i="228"/>
  <c r="D25" i="76"/>
  <c r="J55" i="178"/>
  <c r="J75" i="178"/>
  <c r="J66" i="179"/>
  <c r="J114" i="179"/>
  <c r="E39" i="186"/>
  <c r="E44" i="186"/>
  <c r="J10" i="186"/>
  <c r="K11" i="186"/>
  <c r="K10" i="186"/>
  <c r="J52" i="186"/>
  <c r="J33" i="187"/>
  <c r="K52" i="187"/>
  <c r="J22" i="188"/>
  <c r="K11" i="190"/>
  <c r="J10" i="190"/>
  <c r="F5" i="188"/>
  <c r="K47" i="193"/>
  <c r="K23" i="194"/>
  <c r="K22" i="194"/>
  <c r="J22" i="194"/>
  <c r="F43" i="194"/>
  <c r="K41" i="195"/>
  <c r="K39" i="195"/>
  <c r="J39" i="195"/>
  <c r="K53" i="195"/>
  <c r="K51" i="195"/>
  <c r="K57" i="195"/>
  <c r="J51" i="195"/>
  <c r="K12" i="197"/>
  <c r="K10" i="197"/>
  <c r="K38" i="197"/>
  <c r="K43" i="197"/>
  <c r="J10" i="197"/>
  <c r="D38" i="197"/>
  <c r="D43" i="197"/>
  <c r="H38" i="197"/>
  <c r="H43" i="197"/>
  <c r="J45" i="197"/>
  <c r="K46" i="197"/>
  <c r="K45" i="197"/>
  <c r="K57" i="197"/>
  <c r="J22" i="199"/>
  <c r="K23" i="199"/>
  <c r="K22" i="199"/>
  <c r="F5" i="200"/>
  <c r="J39" i="206"/>
  <c r="K40" i="206"/>
  <c r="K39" i="206"/>
  <c r="K33" i="207"/>
  <c r="K32" i="207"/>
  <c r="J32" i="207"/>
  <c r="K24" i="208"/>
  <c r="K22" i="208"/>
  <c r="J22" i="208"/>
  <c r="K30" i="209"/>
  <c r="J28" i="209"/>
  <c r="K16" i="210"/>
  <c r="K10" i="210"/>
  <c r="J10" i="210"/>
  <c r="G5" i="235"/>
  <c r="G5" i="230"/>
  <c r="G5" i="233"/>
  <c r="G5" i="231"/>
  <c r="G5" i="236"/>
  <c r="G5" i="234"/>
  <c r="G5" i="228"/>
  <c r="G5" i="224"/>
  <c r="G5" i="232"/>
  <c r="G5" i="227"/>
  <c r="G5" i="226"/>
  <c r="G5" i="225"/>
  <c r="G5" i="210"/>
  <c r="G5" i="229"/>
  <c r="G5" i="212"/>
  <c r="G5" i="211"/>
  <c r="G5" i="208"/>
  <c r="G5" i="207"/>
  <c r="G5" i="206"/>
  <c r="G5" i="221"/>
  <c r="G5" i="209"/>
  <c r="G5" i="205"/>
  <c r="G5" i="204"/>
  <c r="G5" i="202"/>
  <c r="G5" i="199"/>
  <c r="G5" i="197"/>
  <c r="G5" i="193"/>
  <c r="G5" i="195"/>
  <c r="G5" i="194"/>
  <c r="G5" i="203"/>
  <c r="G5" i="198"/>
  <c r="G5" i="223"/>
  <c r="G5" i="222"/>
  <c r="G5" i="200"/>
  <c r="D5" i="236"/>
  <c r="D5" i="235"/>
  <c r="D5" i="233"/>
  <c r="D5" i="231"/>
  <c r="D5" i="232"/>
  <c r="D5" i="227"/>
  <c r="D5" i="226"/>
  <c r="D5" i="225"/>
  <c r="D5" i="234"/>
  <c r="D5" i="230"/>
  <c r="D5" i="212"/>
  <c r="D5" i="211"/>
  <c r="D5" i="208"/>
  <c r="D5" i="207"/>
  <c r="D5" i="206"/>
  <c r="D5" i="204"/>
  <c r="D5" i="223"/>
  <c r="D5" i="222"/>
  <c r="D5" i="228"/>
  <c r="D5" i="224"/>
  <c r="D5" i="221"/>
  <c r="D5" i="210"/>
  <c r="D5" i="209"/>
  <c r="D5" i="202"/>
  <c r="D5" i="201"/>
  <c r="D5" i="205"/>
  <c r="D5" i="229"/>
  <c r="D5" i="203"/>
  <c r="K23" i="177"/>
  <c r="K22" i="177"/>
  <c r="K38" i="177"/>
  <c r="K94" i="177"/>
  <c r="J60" i="178"/>
  <c r="J66" i="178"/>
  <c r="J93" i="178"/>
  <c r="K130" i="178"/>
  <c r="K129" i="178"/>
  <c r="K141" i="178"/>
  <c r="K140" i="178"/>
  <c r="J8" i="179"/>
  <c r="J15" i="179"/>
  <c r="J22" i="184"/>
  <c r="K10" i="185"/>
  <c r="I39" i="186"/>
  <c r="I44" i="186"/>
  <c r="K41" i="186"/>
  <c r="K40" i="186"/>
  <c r="J40" i="186"/>
  <c r="J22" i="187"/>
  <c r="K23" i="187"/>
  <c r="K22" i="187"/>
  <c r="J40" i="187"/>
  <c r="K41" i="187"/>
  <c r="K40" i="187"/>
  <c r="K47" i="187"/>
  <c r="K46" i="187"/>
  <c r="K58" i="187"/>
  <c r="F38" i="188"/>
  <c r="F43" i="188"/>
  <c r="K52" i="189"/>
  <c r="K51" i="189"/>
  <c r="J51" i="189"/>
  <c r="K28" i="190"/>
  <c r="D57" i="190"/>
  <c r="J28" i="191"/>
  <c r="J32" i="191"/>
  <c r="F5" i="187"/>
  <c r="F5" i="193"/>
  <c r="I38" i="193"/>
  <c r="I43" i="193"/>
  <c r="E57" i="193"/>
  <c r="J51" i="193"/>
  <c r="K52" i="193"/>
  <c r="F5" i="194"/>
  <c r="K47" i="194"/>
  <c r="J45" i="194"/>
  <c r="K12" i="201"/>
  <c r="K10" i="201"/>
  <c r="J10" i="201"/>
  <c r="E38" i="202"/>
  <c r="E43" i="202"/>
  <c r="K50" i="203"/>
  <c r="K45" i="203"/>
  <c r="K57" i="203"/>
  <c r="J45" i="203"/>
  <c r="K52" i="203"/>
  <c r="K51" i="203"/>
  <c r="J51" i="203"/>
  <c r="J57" i="203"/>
  <c r="K33" i="204"/>
  <c r="K32" i="204"/>
  <c r="J32" i="204"/>
  <c r="K29" i="206"/>
  <c r="K28" i="206"/>
  <c r="J28" i="206"/>
  <c r="F5" i="211"/>
  <c r="G38" i="222"/>
  <c r="G43" i="222"/>
  <c r="K23" i="223"/>
  <c r="K22" i="223"/>
  <c r="J22" i="223"/>
  <c r="K33" i="223"/>
  <c r="K32" i="223"/>
  <c r="J32" i="223"/>
  <c r="F5" i="234"/>
  <c r="F5" i="236"/>
  <c r="F5" i="235"/>
  <c r="F5" i="230"/>
  <c r="F5" i="229"/>
  <c r="F5" i="228"/>
  <c r="F5" i="224"/>
  <c r="F5" i="233"/>
  <c r="F5" i="221"/>
  <c r="F5" i="209"/>
  <c r="F5" i="232"/>
  <c r="F5" i="227"/>
  <c r="F5" i="225"/>
  <c r="F5" i="210"/>
  <c r="F5" i="223"/>
  <c r="F5" i="212"/>
  <c r="F5" i="203"/>
  <c r="F5" i="201"/>
  <c r="F5" i="190"/>
  <c r="F5" i="185"/>
  <c r="F5" i="226"/>
  <c r="F5" i="205"/>
  <c r="F5" i="204"/>
  <c r="F5" i="202"/>
  <c r="F5" i="199"/>
  <c r="F5" i="197"/>
  <c r="F5" i="196"/>
  <c r="F5" i="191"/>
  <c r="F5" i="207"/>
  <c r="F5" i="189"/>
  <c r="F5" i="186"/>
  <c r="F5" i="198"/>
  <c r="J146" i="179"/>
  <c r="G39" i="184"/>
  <c r="G44" i="184"/>
  <c r="J28" i="185"/>
  <c r="F58" i="186"/>
  <c r="K46" i="186"/>
  <c r="K58" i="186"/>
  <c r="J28" i="187"/>
  <c r="I38" i="189"/>
  <c r="I43" i="189"/>
  <c r="K33" i="190"/>
  <c r="K32" i="190"/>
  <c r="J39" i="190"/>
  <c r="J10" i="191"/>
  <c r="J38" i="191"/>
  <c r="J43" i="191"/>
  <c r="J45" i="191"/>
  <c r="J57" i="191"/>
  <c r="J51" i="191"/>
  <c r="F5" i="184"/>
  <c r="E57" i="195"/>
  <c r="K39" i="198"/>
  <c r="D38" i="199"/>
  <c r="D43" i="199"/>
  <c r="H38" i="199"/>
  <c r="H43" i="199"/>
  <c r="J32" i="201"/>
  <c r="K33" i="201"/>
  <c r="K32" i="201"/>
  <c r="K41" i="201"/>
  <c r="K39" i="201"/>
  <c r="J39" i="201"/>
  <c r="F5" i="206"/>
  <c r="F5" i="208"/>
  <c r="K18" i="230"/>
  <c r="K10" i="230"/>
  <c r="J10" i="230"/>
  <c r="K53" i="230"/>
  <c r="K51" i="230"/>
  <c r="J51" i="230"/>
  <c r="K33" i="195"/>
  <c r="K32" i="195"/>
  <c r="J32" i="195"/>
  <c r="K40" i="196"/>
  <c r="K39" i="196"/>
  <c r="J39" i="196"/>
  <c r="J39" i="198"/>
  <c r="C57" i="198"/>
  <c r="C58" i="198"/>
  <c r="J51" i="198"/>
  <c r="H38" i="200"/>
  <c r="H43" i="200"/>
  <c r="F43" i="202"/>
  <c r="J22" i="202"/>
  <c r="K32" i="202"/>
  <c r="J51" i="202"/>
  <c r="K52" i="202"/>
  <c r="K51" i="202"/>
  <c r="D43" i="204"/>
  <c r="J10" i="205"/>
  <c r="J38" i="205"/>
  <c r="J43" i="205"/>
  <c r="K52" i="206"/>
  <c r="K51" i="206"/>
  <c r="J51" i="206"/>
  <c r="K41" i="207"/>
  <c r="K39" i="207"/>
  <c r="J39" i="207"/>
  <c r="J32" i="209"/>
  <c r="K33" i="209"/>
  <c r="K32" i="209"/>
  <c r="K41" i="210"/>
  <c r="K39" i="210"/>
  <c r="J39" i="210"/>
  <c r="K33" i="211"/>
  <c r="K32" i="211"/>
  <c r="J32" i="211"/>
  <c r="K53" i="212"/>
  <c r="K51" i="212"/>
  <c r="J51" i="212"/>
  <c r="D38" i="221"/>
  <c r="D43" i="221"/>
  <c r="H38" i="221"/>
  <c r="H43" i="221"/>
  <c r="H43" i="222"/>
  <c r="K11" i="222"/>
  <c r="K10" i="222"/>
  <c r="J10" i="222"/>
  <c r="K46" i="222"/>
  <c r="K45" i="222"/>
  <c r="K57" i="222"/>
  <c r="J45" i="222"/>
  <c r="H43" i="223"/>
  <c r="J45" i="228"/>
  <c r="K46" i="228"/>
  <c r="K45" i="228"/>
  <c r="K47" i="233"/>
  <c r="K45" i="233"/>
  <c r="K57" i="233"/>
  <c r="J45" i="233"/>
  <c r="K46" i="236"/>
  <c r="K45" i="236"/>
  <c r="K57" i="236"/>
  <c r="J45" i="236"/>
  <c r="J57" i="236"/>
  <c r="E38" i="194"/>
  <c r="E43" i="194"/>
  <c r="I38" i="194"/>
  <c r="I43" i="194"/>
  <c r="J10" i="194"/>
  <c r="K28" i="194"/>
  <c r="E57" i="194"/>
  <c r="J51" i="194"/>
  <c r="J57" i="194"/>
  <c r="J28" i="195"/>
  <c r="K29" i="195"/>
  <c r="K28" i="195"/>
  <c r="K11" i="196"/>
  <c r="K10" i="196"/>
  <c r="J10" i="196"/>
  <c r="J22" i="196"/>
  <c r="F57" i="196"/>
  <c r="K45" i="196"/>
  <c r="K33" i="197"/>
  <c r="K32" i="197"/>
  <c r="J32" i="197"/>
  <c r="K11" i="198"/>
  <c r="K10" i="198"/>
  <c r="J10" i="198"/>
  <c r="F43" i="199"/>
  <c r="J10" i="199"/>
  <c r="K33" i="199"/>
  <c r="K32" i="199"/>
  <c r="J32" i="199"/>
  <c r="J51" i="199"/>
  <c r="K40" i="200"/>
  <c r="K39" i="200"/>
  <c r="J39" i="200"/>
  <c r="C38" i="201"/>
  <c r="C43" i="201"/>
  <c r="C58" i="201"/>
  <c r="G38" i="201"/>
  <c r="G43" i="201"/>
  <c r="J22" i="201"/>
  <c r="K23" i="201"/>
  <c r="K22" i="201"/>
  <c r="J51" i="201"/>
  <c r="J28" i="202"/>
  <c r="K29" i="202"/>
  <c r="K28" i="202"/>
  <c r="J32" i="202"/>
  <c r="K23" i="203"/>
  <c r="K33" i="203"/>
  <c r="K32" i="203"/>
  <c r="J39" i="203"/>
  <c r="K39" i="204"/>
  <c r="K11" i="205"/>
  <c r="K10" i="205"/>
  <c r="J51" i="205"/>
  <c r="J51" i="207"/>
  <c r="J51" i="210"/>
  <c r="J28" i="211"/>
  <c r="K29" i="211"/>
  <c r="K28" i="211"/>
  <c r="D38" i="212"/>
  <c r="D43" i="212"/>
  <c r="J10" i="212"/>
  <c r="K11" i="212"/>
  <c r="K10" i="212"/>
  <c r="J10" i="221"/>
  <c r="K32" i="221"/>
  <c r="K53" i="221"/>
  <c r="K51" i="221"/>
  <c r="C38" i="222"/>
  <c r="C43" i="222"/>
  <c r="C58" i="222"/>
  <c r="J32" i="224"/>
  <c r="I57" i="193"/>
  <c r="K32" i="194"/>
  <c r="K52" i="194"/>
  <c r="E38" i="195"/>
  <c r="E43" i="195"/>
  <c r="J32" i="196"/>
  <c r="J28" i="197"/>
  <c r="G57" i="198"/>
  <c r="K11" i="200"/>
  <c r="K10" i="200"/>
  <c r="K38" i="200"/>
  <c r="K43" i="200"/>
  <c r="J10" i="200"/>
  <c r="J38" i="200"/>
  <c r="J43" i="200"/>
  <c r="J22" i="200"/>
  <c r="F57" i="200"/>
  <c r="K45" i="200"/>
  <c r="J28" i="201"/>
  <c r="C38" i="202"/>
  <c r="C43" i="202"/>
  <c r="C58" i="202"/>
  <c r="G38" i="202"/>
  <c r="G43" i="202"/>
  <c r="D57" i="202"/>
  <c r="J10" i="203"/>
  <c r="J38" i="203"/>
  <c r="J43" i="203"/>
  <c r="K30" i="203"/>
  <c r="K28" i="203"/>
  <c r="J28" i="203"/>
  <c r="K46" i="206"/>
  <c r="E57" i="207"/>
  <c r="K34" i="208"/>
  <c r="K32" i="208"/>
  <c r="J32" i="208"/>
  <c r="I57" i="208"/>
  <c r="G38" i="209"/>
  <c r="G43" i="209"/>
  <c r="K28" i="209"/>
  <c r="E57" i="210"/>
  <c r="J45" i="211"/>
  <c r="K46" i="211"/>
  <c r="K45" i="211"/>
  <c r="K57" i="211"/>
  <c r="E38" i="212"/>
  <c r="E43" i="212"/>
  <c r="C38" i="221"/>
  <c r="C43" i="221"/>
  <c r="C58" i="221"/>
  <c r="K22" i="221"/>
  <c r="K38" i="221"/>
  <c r="J32" i="221"/>
  <c r="D38" i="222"/>
  <c r="D43" i="222"/>
  <c r="J28" i="224"/>
  <c r="K29" i="224"/>
  <c r="K28" i="224"/>
  <c r="K46" i="226"/>
  <c r="K45" i="226"/>
  <c r="K57" i="226"/>
  <c r="J45" i="226"/>
  <c r="J57" i="226"/>
  <c r="E38" i="204"/>
  <c r="E43" i="204"/>
  <c r="J39" i="204"/>
  <c r="E38" i="206"/>
  <c r="E43" i="206"/>
  <c r="I38" i="206"/>
  <c r="I43" i="206"/>
  <c r="K11" i="206"/>
  <c r="K10" i="206"/>
  <c r="J10" i="206"/>
  <c r="K23" i="207"/>
  <c r="K22" i="207"/>
  <c r="J28" i="207"/>
  <c r="K29" i="207"/>
  <c r="K28" i="207"/>
  <c r="E38" i="208"/>
  <c r="E43" i="208"/>
  <c r="I38" i="208"/>
  <c r="I43" i="208"/>
  <c r="E57" i="208"/>
  <c r="J45" i="208"/>
  <c r="D38" i="209"/>
  <c r="D43" i="209"/>
  <c r="H38" i="209"/>
  <c r="H43" i="209"/>
  <c r="J22" i="209"/>
  <c r="J28" i="210"/>
  <c r="E38" i="211"/>
  <c r="E43" i="211"/>
  <c r="J10" i="211"/>
  <c r="K11" i="211"/>
  <c r="K10" i="211"/>
  <c r="K38" i="211"/>
  <c r="K43" i="211"/>
  <c r="K58" i="211"/>
  <c r="J39" i="211"/>
  <c r="J39" i="212"/>
  <c r="C57" i="212"/>
  <c r="K40" i="221"/>
  <c r="K39" i="221"/>
  <c r="J39" i="221"/>
  <c r="J51" i="222"/>
  <c r="J57" i="222"/>
  <c r="K40" i="223"/>
  <c r="K39" i="223"/>
  <c r="J39" i="223"/>
  <c r="K23" i="224"/>
  <c r="K22" i="224"/>
  <c r="K38" i="224"/>
  <c r="K43" i="224"/>
  <c r="K58" i="224"/>
  <c r="K52" i="224"/>
  <c r="K51" i="224"/>
  <c r="K53" i="225"/>
  <c r="K51" i="225"/>
  <c r="K57" i="225"/>
  <c r="J51" i="225"/>
  <c r="J10" i="227"/>
  <c r="K47" i="227"/>
  <c r="K45" i="227"/>
  <c r="J45" i="227"/>
  <c r="J57" i="227"/>
  <c r="J22" i="228"/>
  <c r="K23" i="228"/>
  <c r="K22" i="228"/>
  <c r="K38" i="228"/>
  <c r="K43" i="228"/>
  <c r="K29" i="228"/>
  <c r="K28" i="228"/>
  <c r="K32" i="228"/>
  <c r="J10" i="229"/>
  <c r="J22" i="229"/>
  <c r="K23" i="229"/>
  <c r="K22" i="229"/>
  <c r="J32" i="232"/>
  <c r="K33" i="232"/>
  <c r="K32" i="232"/>
  <c r="J39" i="233"/>
  <c r="K40" i="233"/>
  <c r="K39" i="233"/>
  <c r="K51" i="205"/>
  <c r="E38" i="207"/>
  <c r="E43" i="207"/>
  <c r="J10" i="207"/>
  <c r="K11" i="207"/>
  <c r="K10" i="207"/>
  <c r="K51" i="207"/>
  <c r="K29" i="208"/>
  <c r="K28" i="208"/>
  <c r="J28" i="208"/>
  <c r="J39" i="208"/>
  <c r="K40" i="208"/>
  <c r="K39" i="208"/>
  <c r="K45" i="208"/>
  <c r="K57" i="208"/>
  <c r="K51" i="210"/>
  <c r="K57" i="210"/>
  <c r="I38" i="211"/>
  <c r="I43" i="211"/>
  <c r="F57" i="221"/>
  <c r="K40" i="222"/>
  <c r="K39" i="222"/>
  <c r="J39" i="222"/>
  <c r="D43" i="223"/>
  <c r="I38" i="223"/>
  <c r="I43" i="223"/>
  <c r="K51" i="223"/>
  <c r="J10" i="225"/>
  <c r="K29" i="225"/>
  <c r="K28" i="225"/>
  <c r="J28" i="225"/>
  <c r="J51" i="227"/>
  <c r="K52" i="227"/>
  <c r="K51" i="227"/>
  <c r="J28" i="232"/>
  <c r="K29" i="232"/>
  <c r="K28" i="232"/>
  <c r="E38" i="223"/>
  <c r="E43" i="223"/>
  <c r="K47" i="223"/>
  <c r="K45" i="223"/>
  <c r="K57" i="223"/>
  <c r="J45" i="223"/>
  <c r="J57" i="223"/>
  <c r="K23" i="226"/>
  <c r="K22" i="226"/>
  <c r="K38" i="226"/>
  <c r="K43" i="226"/>
  <c r="J22" i="226"/>
  <c r="F38" i="228"/>
  <c r="F43" i="228"/>
  <c r="D38" i="229"/>
  <c r="D43" i="229"/>
  <c r="H38" i="229"/>
  <c r="H43" i="229"/>
  <c r="K29" i="231"/>
  <c r="K28" i="231"/>
  <c r="J28" i="231"/>
  <c r="K41" i="232"/>
  <c r="K39" i="232"/>
  <c r="J39" i="232"/>
  <c r="J45" i="232"/>
  <c r="J57" i="232"/>
  <c r="J51" i="232"/>
  <c r="K52" i="232"/>
  <c r="K51" i="232"/>
  <c r="K57" i="232"/>
  <c r="E57" i="223"/>
  <c r="J51" i="223"/>
  <c r="F38" i="224"/>
  <c r="F43" i="224"/>
  <c r="J10" i="224"/>
  <c r="J39" i="224"/>
  <c r="K47" i="224"/>
  <c r="K45" i="224"/>
  <c r="K57" i="224"/>
  <c r="J45" i="224"/>
  <c r="J57" i="224"/>
  <c r="K23" i="225"/>
  <c r="K22" i="225"/>
  <c r="J22" i="225"/>
  <c r="E38" i="226"/>
  <c r="E43" i="226"/>
  <c r="I38" i="226"/>
  <c r="I43" i="226"/>
  <c r="J10" i="226"/>
  <c r="J38" i="226"/>
  <c r="J43" i="226"/>
  <c r="K29" i="226"/>
  <c r="K28" i="226"/>
  <c r="J28" i="226"/>
  <c r="J39" i="226"/>
  <c r="J51" i="226"/>
  <c r="K23" i="227"/>
  <c r="K22" i="227"/>
  <c r="J22" i="227"/>
  <c r="I57" i="227"/>
  <c r="J39" i="228"/>
  <c r="K34" i="229"/>
  <c r="K32" i="229"/>
  <c r="J32" i="229"/>
  <c r="I57" i="229"/>
  <c r="K51" i="229"/>
  <c r="J28" i="230"/>
  <c r="D43" i="231"/>
  <c r="C38" i="232"/>
  <c r="C43" i="232"/>
  <c r="C58" i="232"/>
  <c r="K30" i="234"/>
  <c r="J22" i="235"/>
  <c r="K23" i="235"/>
  <c r="K22" i="235"/>
  <c r="E57" i="229"/>
  <c r="J51" i="229"/>
  <c r="C38" i="230"/>
  <c r="C43" i="230"/>
  <c r="C58" i="230"/>
  <c r="G38" i="230"/>
  <c r="G43" i="230"/>
  <c r="J32" i="230"/>
  <c r="F38" i="231"/>
  <c r="F43" i="231"/>
  <c r="K23" i="232"/>
  <c r="K22" i="232"/>
  <c r="D38" i="234"/>
  <c r="D43" i="234"/>
  <c r="J32" i="235"/>
  <c r="K33" i="235"/>
  <c r="K32" i="235"/>
  <c r="G43" i="236"/>
  <c r="J39" i="229"/>
  <c r="K40" i="229"/>
  <c r="K39" i="229"/>
  <c r="K46" i="229"/>
  <c r="K45" i="229"/>
  <c r="K57" i="229"/>
  <c r="J45" i="229"/>
  <c r="J57" i="229"/>
  <c r="K28" i="230"/>
  <c r="K11" i="231"/>
  <c r="K10" i="231"/>
  <c r="J10" i="231"/>
  <c r="J38" i="231"/>
  <c r="J43" i="231"/>
  <c r="J39" i="231"/>
  <c r="K40" i="231"/>
  <c r="K39" i="231"/>
  <c r="E38" i="232"/>
  <c r="E43" i="232"/>
  <c r="I38" i="232"/>
  <c r="I43" i="232"/>
  <c r="K11" i="232"/>
  <c r="K10" i="232"/>
  <c r="K38" i="232"/>
  <c r="J10" i="232"/>
  <c r="J38" i="232"/>
  <c r="J43" i="232"/>
  <c r="K53" i="233"/>
  <c r="K51" i="233"/>
  <c r="J51" i="233"/>
  <c r="K12" i="234"/>
  <c r="K10" i="234"/>
  <c r="J10" i="234"/>
  <c r="J32" i="234"/>
  <c r="K28" i="235"/>
  <c r="K47" i="235"/>
  <c r="K45" i="235"/>
  <c r="K57" i="235"/>
  <c r="J45" i="235"/>
  <c r="J10" i="236"/>
  <c r="K40" i="234"/>
  <c r="K39" i="234"/>
  <c r="J39" i="234"/>
  <c r="D38" i="235"/>
  <c r="D43" i="235"/>
  <c r="H38" i="235"/>
  <c r="H43" i="235"/>
  <c r="J39" i="235"/>
  <c r="C57" i="236"/>
  <c r="C38" i="234"/>
  <c r="C43" i="234"/>
  <c r="C58" i="234"/>
  <c r="G38" i="234"/>
  <c r="G43" i="234"/>
  <c r="J22" i="234"/>
  <c r="F57" i="234"/>
  <c r="K45" i="234"/>
  <c r="K57" i="234"/>
  <c r="K40" i="235"/>
  <c r="K39" i="235"/>
  <c r="D38" i="236"/>
  <c r="D43" i="236"/>
  <c r="H38" i="236"/>
  <c r="H43" i="236"/>
  <c r="E38" i="236"/>
  <c r="E43" i="236"/>
  <c r="I38" i="236"/>
  <c r="I43" i="236"/>
  <c r="K29" i="236"/>
  <c r="J51" i="236"/>
  <c r="J10" i="235"/>
  <c r="G93" i="176"/>
  <c r="J57" i="233"/>
  <c r="I93" i="175"/>
  <c r="B2" i="199"/>
  <c r="B2" i="200"/>
  <c r="J51" i="196"/>
  <c r="J38" i="201"/>
  <c r="J43" i="201"/>
  <c r="K85" i="1"/>
  <c r="I165" i="1"/>
  <c r="E166" i="174"/>
  <c r="I93" i="174"/>
  <c r="G161" i="175"/>
  <c r="E161" i="174"/>
  <c r="J38" i="197"/>
  <c r="H161" i="1"/>
  <c r="J100" i="175"/>
  <c r="J81" i="175"/>
  <c r="J85" i="176"/>
  <c r="K86" i="176"/>
  <c r="K85" i="176"/>
  <c r="F92" i="176"/>
  <c r="J52" i="176"/>
  <c r="I17" i="61"/>
  <c r="K30" i="177"/>
  <c r="K29" i="177"/>
  <c r="J29" i="177"/>
  <c r="J93" i="179"/>
  <c r="J128" i="179"/>
  <c r="K94" i="179"/>
  <c r="K93" i="179"/>
  <c r="K128" i="179"/>
  <c r="F39" i="184"/>
  <c r="F44" i="184"/>
  <c r="K17" i="184"/>
  <c r="K33" i="185"/>
  <c r="K11" i="187"/>
  <c r="K10" i="187"/>
  <c r="K39" i="187"/>
  <c r="K44" i="187"/>
  <c r="K59" i="187"/>
  <c r="J10" i="187"/>
  <c r="J39" i="187"/>
  <c r="J44" i="187"/>
  <c r="J22" i="193"/>
  <c r="K23" i="193"/>
  <c r="K22" i="193"/>
  <c r="J32" i="200"/>
  <c r="K33" i="200"/>
  <c r="K32" i="200"/>
  <c r="K24" i="203"/>
  <c r="K22" i="203"/>
  <c r="J22" i="203"/>
  <c r="J10" i="204"/>
  <c r="K13" i="204"/>
  <c r="J51" i="209"/>
  <c r="J57" i="209"/>
  <c r="K52" i="209"/>
  <c r="K51" i="209"/>
  <c r="K57" i="209"/>
  <c r="J51" i="228"/>
  <c r="J57" i="228"/>
  <c r="K52" i="228"/>
  <c r="K51" i="228"/>
  <c r="J51" i="235"/>
  <c r="J57" i="235"/>
  <c r="K52" i="235"/>
  <c r="K51" i="235"/>
  <c r="G32" i="61"/>
  <c r="J146" i="3"/>
  <c r="K133" i="3"/>
  <c r="I155" i="3"/>
  <c r="K57" i="3"/>
  <c r="K55" i="3"/>
  <c r="J55" i="3"/>
  <c r="E155" i="177"/>
  <c r="J29" i="178"/>
  <c r="C128" i="178"/>
  <c r="C155" i="178"/>
  <c r="J133" i="178"/>
  <c r="J140" i="178"/>
  <c r="I65" i="179"/>
  <c r="I90" i="179"/>
  <c r="J37" i="179"/>
  <c r="J49" i="179"/>
  <c r="J82" i="179"/>
  <c r="K83" i="179"/>
  <c r="K82" i="179"/>
  <c r="K89" i="179"/>
  <c r="K33" i="187"/>
  <c r="J22" i="189"/>
  <c r="J38" i="189"/>
  <c r="J43" i="189"/>
  <c r="K23" i="189"/>
  <c r="K22" i="189"/>
  <c r="K38" i="189"/>
  <c r="F38" i="197"/>
  <c r="F43" i="197"/>
  <c r="D38" i="200"/>
  <c r="D43" i="200"/>
  <c r="F38" i="204"/>
  <c r="F43" i="204"/>
  <c r="K48" i="204"/>
  <c r="K45" i="204"/>
  <c r="K57" i="204"/>
  <c r="J45" i="204"/>
  <c r="K29" i="221"/>
  <c r="K28" i="221"/>
  <c r="J28" i="221"/>
  <c r="C93" i="176"/>
  <c r="J121" i="1"/>
  <c r="J11" i="1"/>
  <c r="J45" i="193"/>
  <c r="J57" i="193"/>
  <c r="K26" i="175"/>
  <c r="J69" i="175"/>
  <c r="J66" i="3"/>
  <c r="J58" i="176"/>
  <c r="J11" i="176"/>
  <c r="J73" i="174"/>
  <c r="J100" i="1"/>
  <c r="J135" i="1"/>
  <c r="J51" i="190"/>
  <c r="J52" i="184"/>
  <c r="J58" i="184"/>
  <c r="K100" i="175"/>
  <c r="E68" i="175"/>
  <c r="G31" i="73"/>
  <c r="C32" i="61"/>
  <c r="J140" i="3"/>
  <c r="K142" i="3"/>
  <c r="I65" i="177"/>
  <c r="I90" i="177"/>
  <c r="G154" i="177"/>
  <c r="G155" i="177"/>
  <c r="J129" i="177"/>
  <c r="J154" i="177"/>
  <c r="J133" i="177"/>
  <c r="K133" i="178"/>
  <c r="K154" i="178"/>
  <c r="K37" i="179"/>
  <c r="I89" i="179"/>
  <c r="G155" i="179"/>
  <c r="C154" i="179"/>
  <c r="C155" i="179"/>
  <c r="H39" i="184"/>
  <c r="H44" i="184"/>
  <c r="K28" i="184"/>
  <c r="D39" i="185"/>
  <c r="D44" i="185"/>
  <c r="K23" i="185"/>
  <c r="K22" i="185"/>
  <c r="J22" i="185"/>
  <c r="C59" i="186"/>
  <c r="J33" i="186"/>
  <c r="C38" i="188"/>
  <c r="C43" i="188"/>
  <c r="E38" i="191"/>
  <c r="E43" i="191"/>
  <c r="J45" i="195"/>
  <c r="J57" i="195"/>
  <c r="K29" i="198"/>
  <c r="K28" i="198"/>
  <c r="J28" i="198"/>
  <c r="C58" i="199"/>
  <c r="K51" i="199"/>
  <c r="F43" i="203"/>
  <c r="J45" i="221"/>
  <c r="K46" i="221"/>
  <c r="K45" i="221"/>
  <c r="K57" i="221"/>
  <c r="J45" i="231"/>
  <c r="K47" i="231"/>
  <c r="K45" i="231"/>
  <c r="K57" i="231"/>
  <c r="J147" i="174"/>
  <c r="J160" i="174"/>
  <c r="J32" i="1"/>
  <c r="J85" i="1"/>
  <c r="J78" i="1"/>
  <c r="J73" i="1"/>
  <c r="J69" i="1"/>
  <c r="J32" i="174"/>
  <c r="J136" i="176"/>
  <c r="C135" i="176"/>
  <c r="K29" i="186"/>
  <c r="K28" i="186"/>
  <c r="J146" i="178"/>
  <c r="J46" i="187"/>
  <c r="J82" i="178"/>
  <c r="J22" i="186"/>
  <c r="J60" i="3"/>
  <c r="J40" i="175"/>
  <c r="J147" i="175"/>
  <c r="J25" i="1"/>
  <c r="I4" i="61"/>
  <c r="J45" i="189"/>
  <c r="J57" i="189"/>
  <c r="K82" i="175"/>
  <c r="K81" i="175"/>
  <c r="F92" i="175"/>
  <c r="F166" i="175"/>
  <c r="J11" i="175"/>
  <c r="H68" i="175"/>
  <c r="K149" i="176"/>
  <c r="K147" i="176"/>
  <c r="H160" i="176"/>
  <c r="H161" i="176"/>
  <c r="K122" i="176"/>
  <c r="K121" i="176"/>
  <c r="J121" i="176"/>
  <c r="J135" i="176"/>
  <c r="I135" i="176"/>
  <c r="J78" i="176"/>
  <c r="H92" i="176"/>
  <c r="H166" i="176"/>
  <c r="J25" i="176"/>
  <c r="C31" i="73"/>
  <c r="I9" i="63"/>
  <c r="J133" i="3"/>
  <c r="J129" i="3"/>
  <c r="J93" i="3"/>
  <c r="J70" i="3"/>
  <c r="J89" i="3"/>
  <c r="G89" i="3"/>
  <c r="K39" i="3"/>
  <c r="D65" i="3"/>
  <c r="F65" i="177"/>
  <c r="F90" i="177"/>
  <c r="K9" i="177"/>
  <c r="J15" i="177"/>
  <c r="J22" i="177"/>
  <c r="J60" i="177"/>
  <c r="K61" i="177"/>
  <c r="H154" i="177"/>
  <c r="H155" i="177"/>
  <c r="K134" i="177"/>
  <c r="K133" i="177"/>
  <c r="I65" i="178"/>
  <c r="I90" i="178"/>
  <c r="J37" i="178"/>
  <c r="J49" i="178"/>
  <c r="D128" i="178"/>
  <c r="D155" i="178"/>
  <c r="J129" i="178"/>
  <c r="J154" i="178"/>
  <c r="K22" i="179"/>
  <c r="K61" i="179"/>
  <c r="K60" i="179"/>
  <c r="J60" i="179"/>
  <c r="I39" i="184"/>
  <c r="I44" i="184"/>
  <c r="J10" i="185"/>
  <c r="J39" i="185"/>
  <c r="J44" i="185"/>
  <c r="J33" i="185"/>
  <c r="J46" i="185"/>
  <c r="J58" i="185"/>
  <c r="K33" i="186"/>
  <c r="G58" i="186"/>
  <c r="G39" i="187"/>
  <c r="G44" i="187"/>
  <c r="D38" i="188"/>
  <c r="D43" i="188"/>
  <c r="K40" i="188"/>
  <c r="K39" i="188"/>
  <c r="E57" i="188"/>
  <c r="J28" i="189"/>
  <c r="F57" i="189"/>
  <c r="K23" i="190"/>
  <c r="K22" i="190"/>
  <c r="J28" i="190"/>
  <c r="K22" i="191"/>
  <c r="E38" i="193"/>
  <c r="E43" i="193"/>
  <c r="J10" i="193"/>
  <c r="J22" i="195"/>
  <c r="J45" i="196"/>
  <c r="J57" i="196"/>
  <c r="K52" i="197"/>
  <c r="K51" i="197"/>
  <c r="J51" i="197"/>
  <c r="J57" i="197"/>
  <c r="H43" i="202"/>
  <c r="J32" i="206"/>
  <c r="K33" i="206"/>
  <c r="K32" i="206"/>
  <c r="H38" i="230"/>
  <c r="H43" i="230"/>
  <c r="E38" i="230"/>
  <c r="E43" i="230"/>
  <c r="K131" i="3"/>
  <c r="K40" i="194"/>
  <c r="J39" i="194"/>
  <c r="J43" i="194"/>
  <c r="K22" i="197"/>
  <c r="K28" i="197"/>
  <c r="K39" i="197"/>
  <c r="D38" i="198"/>
  <c r="D43" i="198"/>
  <c r="K39" i="199"/>
  <c r="D57" i="200"/>
  <c r="J45" i="200"/>
  <c r="K30" i="204"/>
  <c r="K28" i="204"/>
  <c r="J28" i="204"/>
  <c r="J45" i="205"/>
  <c r="J57" i="205"/>
  <c r="K46" i="205"/>
  <c r="K45" i="205"/>
  <c r="K57" i="205"/>
  <c r="K11" i="208"/>
  <c r="K10" i="208"/>
  <c r="J10" i="208"/>
  <c r="J38" i="208"/>
  <c r="J43" i="208"/>
  <c r="K53" i="211"/>
  <c r="K51" i="211"/>
  <c r="J51" i="211"/>
  <c r="J57" i="211"/>
  <c r="K23" i="222"/>
  <c r="K22" i="222"/>
  <c r="J22" i="222"/>
  <c r="K33" i="225"/>
  <c r="K32" i="225"/>
  <c r="J32" i="225"/>
  <c r="J38" i="225"/>
  <c r="K10" i="226"/>
  <c r="H57" i="230"/>
  <c r="G38" i="193"/>
  <c r="G43" i="193"/>
  <c r="K11" i="195"/>
  <c r="K10" i="195"/>
  <c r="J10" i="195"/>
  <c r="J38" i="195"/>
  <c r="J43" i="195"/>
  <c r="C38" i="196"/>
  <c r="C43" i="196"/>
  <c r="C58" i="196"/>
  <c r="H57" i="197"/>
  <c r="K23" i="198"/>
  <c r="K22" i="198"/>
  <c r="J22" i="198"/>
  <c r="J38" i="198"/>
  <c r="J43" i="198"/>
  <c r="C57" i="199"/>
  <c r="F57" i="199"/>
  <c r="H57" i="200"/>
  <c r="F43" i="201"/>
  <c r="J39" i="202"/>
  <c r="K10" i="204"/>
  <c r="K54" i="204"/>
  <c r="K51" i="204"/>
  <c r="J51" i="204"/>
  <c r="K35" i="205"/>
  <c r="K32" i="205"/>
  <c r="J32" i="205"/>
  <c r="K24" i="210"/>
  <c r="J22" i="210"/>
  <c r="J38" i="210"/>
  <c r="J43" i="210"/>
  <c r="C58" i="211"/>
  <c r="K11" i="223"/>
  <c r="K10" i="223"/>
  <c r="J10" i="223"/>
  <c r="K47" i="230"/>
  <c r="K45" i="230"/>
  <c r="J45" i="230"/>
  <c r="J57" i="230"/>
  <c r="K24" i="231"/>
  <c r="K22" i="231"/>
  <c r="J22" i="231"/>
  <c r="K53" i="231"/>
  <c r="K51" i="231"/>
  <c r="J51" i="231"/>
  <c r="J57" i="231"/>
  <c r="C57" i="235"/>
  <c r="D57" i="194"/>
  <c r="G38" i="198"/>
  <c r="G43" i="198"/>
  <c r="I38" i="199"/>
  <c r="I43" i="199"/>
  <c r="J39" i="199"/>
  <c r="G57" i="199"/>
  <c r="E38" i="201"/>
  <c r="E43" i="201"/>
  <c r="K46" i="201"/>
  <c r="K45" i="201"/>
  <c r="K57" i="201"/>
  <c r="J45" i="201"/>
  <c r="J57" i="201"/>
  <c r="J32" i="203"/>
  <c r="J22" i="205"/>
  <c r="K11" i="209"/>
  <c r="K10" i="209"/>
  <c r="K38" i="209"/>
  <c r="K43" i="209"/>
  <c r="K58" i="209"/>
  <c r="J10" i="209"/>
  <c r="J38" i="209"/>
  <c r="J43" i="209"/>
  <c r="I57" i="209"/>
  <c r="K28" i="210"/>
  <c r="C38" i="212"/>
  <c r="C43" i="212"/>
  <c r="C58" i="212"/>
  <c r="K33" i="222"/>
  <c r="F38" i="223"/>
  <c r="F43" i="223"/>
  <c r="C58" i="224"/>
  <c r="G38" i="225"/>
  <c r="G43" i="225"/>
  <c r="C57" i="225"/>
  <c r="C58" i="225"/>
  <c r="D38" i="226"/>
  <c r="D43" i="226"/>
  <c r="K51" i="226"/>
  <c r="F57" i="227"/>
  <c r="H38" i="231"/>
  <c r="H43" i="231"/>
  <c r="I38" i="202"/>
  <c r="I43" i="202"/>
  <c r="K10" i="203"/>
  <c r="K38" i="203"/>
  <c r="C43" i="205"/>
  <c r="C58" i="205"/>
  <c r="F38" i="205"/>
  <c r="F43" i="205"/>
  <c r="H38" i="206"/>
  <c r="H43" i="206"/>
  <c r="K23" i="206"/>
  <c r="K22" i="206"/>
  <c r="J22" i="206"/>
  <c r="J38" i="206"/>
  <c r="J43" i="206"/>
  <c r="K47" i="206"/>
  <c r="K45" i="206"/>
  <c r="K57" i="206"/>
  <c r="J45" i="206"/>
  <c r="J57" i="206"/>
  <c r="E43" i="209"/>
  <c r="K22" i="210"/>
  <c r="K39" i="212"/>
  <c r="K40" i="225"/>
  <c r="K39" i="225"/>
  <c r="J39" i="225"/>
  <c r="K33" i="226"/>
  <c r="K32" i="226"/>
  <c r="J32" i="226"/>
  <c r="J32" i="227"/>
  <c r="J38" i="227"/>
  <c r="J43" i="227"/>
  <c r="K33" i="227"/>
  <c r="K32" i="227"/>
  <c r="K41" i="227"/>
  <c r="K39" i="227"/>
  <c r="J39" i="227"/>
  <c r="K29" i="234"/>
  <c r="K28" i="234"/>
  <c r="J28" i="234"/>
  <c r="J38" i="234"/>
  <c r="J43" i="234"/>
  <c r="D38" i="205"/>
  <c r="D43" i="205"/>
  <c r="D57" i="205"/>
  <c r="J45" i="210"/>
  <c r="J57" i="210"/>
  <c r="I38" i="212"/>
  <c r="I43" i="212"/>
  <c r="D57" i="212"/>
  <c r="J22" i="221"/>
  <c r="J38" i="221"/>
  <c r="J43" i="221"/>
  <c r="J51" i="221"/>
  <c r="J57" i="221"/>
  <c r="G38" i="224"/>
  <c r="G43" i="224"/>
  <c r="C58" i="226"/>
  <c r="D38" i="227"/>
  <c r="D43" i="227"/>
  <c r="K33" i="233"/>
  <c r="K32" i="233"/>
  <c r="K38" i="233"/>
  <c r="K43" i="233"/>
  <c r="J32" i="233"/>
  <c r="K32" i="234"/>
  <c r="G57" i="235"/>
  <c r="K51" i="236"/>
  <c r="G57" i="201"/>
  <c r="D38" i="203"/>
  <c r="D43" i="203"/>
  <c r="C38" i="204"/>
  <c r="C43" i="204"/>
  <c r="C58" i="204"/>
  <c r="F57" i="204"/>
  <c r="E57" i="205"/>
  <c r="E57" i="206"/>
  <c r="G38" i="208"/>
  <c r="G43" i="208"/>
  <c r="C38" i="223"/>
  <c r="C43" i="223"/>
  <c r="C58" i="223"/>
  <c r="C57" i="223"/>
  <c r="G38" i="229"/>
  <c r="G43" i="229"/>
  <c r="G57" i="230"/>
  <c r="E38" i="231"/>
  <c r="E43" i="231"/>
  <c r="F57" i="231"/>
  <c r="I38" i="233"/>
  <c r="I43" i="233"/>
  <c r="H57" i="223"/>
  <c r="H38" i="225"/>
  <c r="H43" i="225"/>
  <c r="F38" i="226"/>
  <c r="F43" i="226"/>
  <c r="E57" i="226"/>
  <c r="F38" i="230"/>
  <c r="F43" i="230"/>
  <c r="J10" i="233"/>
  <c r="J38" i="233"/>
  <c r="J43" i="233"/>
  <c r="F57" i="233"/>
  <c r="K30" i="236"/>
  <c r="K28" i="236"/>
  <c r="J28" i="236"/>
  <c r="I57" i="234"/>
  <c r="K33" i="236"/>
  <c r="K32" i="236"/>
  <c r="J32" i="236"/>
  <c r="E57" i="236"/>
  <c r="H165" i="175"/>
  <c r="J57" i="204"/>
  <c r="J43" i="225"/>
  <c r="H98" i="174"/>
  <c r="E98" i="174"/>
  <c r="D98" i="174"/>
  <c r="B25" i="76"/>
  <c r="E25" i="76"/>
  <c r="K38" i="210"/>
  <c r="K43" i="210"/>
  <c r="K38" i="234"/>
  <c r="K43" i="234"/>
  <c r="K58" i="234"/>
  <c r="D160" i="1"/>
  <c r="E92" i="1"/>
  <c r="E166" i="1"/>
  <c r="K54" i="1"/>
  <c r="J52" i="1"/>
  <c r="I166" i="175"/>
  <c r="D161" i="176"/>
  <c r="K73" i="176"/>
  <c r="G166" i="176"/>
  <c r="K82" i="3"/>
  <c r="E90" i="3"/>
  <c r="G160" i="1"/>
  <c r="I92" i="1"/>
  <c r="I166" i="1"/>
  <c r="G160" i="174"/>
  <c r="K140" i="175"/>
  <c r="I161" i="175"/>
  <c r="K29" i="3"/>
  <c r="K37" i="178"/>
  <c r="J136" i="1"/>
  <c r="F160" i="1"/>
  <c r="F161" i="1"/>
  <c r="C92" i="1"/>
  <c r="B7" i="76"/>
  <c r="K64" i="1"/>
  <c r="F160" i="174"/>
  <c r="H161" i="174"/>
  <c r="G90" i="177"/>
  <c r="J152" i="1"/>
  <c r="E160" i="1"/>
  <c r="E161" i="1"/>
  <c r="I160" i="1"/>
  <c r="I161" i="1"/>
  <c r="J81" i="1"/>
  <c r="J92" i="1"/>
  <c r="F68" i="1"/>
  <c r="G68" i="1"/>
  <c r="G93" i="1"/>
  <c r="I160" i="174"/>
  <c r="I166" i="174"/>
  <c r="I135" i="174"/>
  <c r="I161" i="174"/>
  <c r="K146" i="3"/>
  <c r="H90" i="3"/>
  <c r="K19" i="175"/>
  <c r="K18" i="175"/>
  <c r="K70" i="176"/>
  <c r="K69" i="176"/>
  <c r="J49" i="177"/>
  <c r="J8" i="178"/>
  <c r="K93" i="178"/>
  <c r="I155" i="179"/>
  <c r="K66" i="175"/>
  <c r="K27" i="175"/>
  <c r="K23" i="176"/>
  <c r="K115" i="3"/>
  <c r="K35" i="3"/>
  <c r="F5" i="231"/>
  <c r="G89" i="178"/>
  <c r="G90" i="178"/>
  <c r="G155" i="178"/>
  <c r="K115" i="178"/>
  <c r="J114" i="178"/>
  <c r="J128" i="178"/>
  <c r="J155" i="178"/>
  <c r="K49" i="179"/>
  <c r="F155" i="179"/>
  <c r="K146" i="179"/>
  <c r="K52" i="184"/>
  <c r="K58" i="184"/>
  <c r="K28" i="189"/>
  <c r="F155" i="178"/>
  <c r="E155" i="179"/>
  <c r="K129" i="179"/>
  <c r="C59" i="184"/>
  <c r="K40" i="185"/>
  <c r="K46" i="185"/>
  <c r="K32" i="189"/>
  <c r="K10" i="194"/>
  <c r="K38" i="194"/>
  <c r="K134" i="179"/>
  <c r="K11" i="184"/>
  <c r="K10" i="184"/>
  <c r="K39" i="184"/>
  <c r="K44" i="184"/>
  <c r="K59" i="184"/>
  <c r="K51" i="190"/>
  <c r="K45" i="191"/>
  <c r="K51" i="191"/>
  <c r="J70" i="179"/>
  <c r="J75" i="179"/>
  <c r="J89" i="179"/>
  <c r="J78" i="179"/>
  <c r="J40" i="184"/>
  <c r="J22" i="190"/>
  <c r="J38" i="190"/>
  <c r="J43" i="190"/>
  <c r="K28" i="196"/>
  <c r="K51" i="196"/>
  <c r="K57" i="196"/>
  <c r="J129" i="179"/>
  <c r="J40" i="185"/>
  <c r="C38" i="189"/>
  <c r="C43" i="189"/>
  <c r="I57" i="189"/>
  <c r="K10" i="191"/>
  <c r="K38" i="191"/>
  <c r="K43" i="191"/>
  <c r="K58" i="191"/>
  <c r="J32" i="194"/>
  <c r="J28" i="196"/>
  <c r="J38" i="196"/>
  <c r="J43" i="196"/>
  <c r="K22" i="209"/>
  <c r="K22" i="211"/>
  <c r="K33" i="193"/>
  <c r="K32" i="193"/>
  <c r="J39" i="197"/>
  <c r="J43" i="197"/>
  <c r="J45" i="198"/>
  <c r="J57" i="198"/>
  <c r="K39" i="202"/>
  <c r="C58" i="208"/>
  <c r="K46" i="199"/>
  <c r="K40" i="205"/>
  <c r="K39" i="205"/>
  <c r="K30" i="222"/>
  <c r="K28" i="222"/>
  <c r="J28" i="222"/>
  <c r="J51" i="208"/>
  <c r="J57" i="208"/>
  <c r="J22" i="211"/>
  <c r="J38" i="211"/>
  <c r="J43" i="211"/>
  <c r="K23" i="212"/>
  <c r="K22" i="212"/>
  <c r="G38" i="221"/>
  <c r="G43" i="221"/>
  <c r="I57" i="223"/>
  <c r="J51" i="224"/>
  <c r="K10" i="227"/>
  <c r="H38" i="228"/>
  <c r="H43" i="228"/>
  <c r="H57" i="225"/>
  <c r="J45" i="225"/>
  <c r="J57" i="225"/>
  <c r="H38" i="226"/>
  <c r="H43" i="226"/>
  <c r="C43" i="227"/>
  <c r="C58" i="227"/>
  <c r="J32" i="228"/>
  <c r="K32" i="230"/>
  <c r="F57" i="225"/>
  <c r="H57" i="227"/>
  <c r="D38" i="228"/>
  <c r="D43" i="228"/>
  <c r="G38" i="228"/>
  <c r="G43" i="228"/>
  <c r="I38" i="229"/>
  <c r="I43" i="229"/>
  <c r="J28" i="229"/>
  <c r="J38" i="229"/>
  <c r="J43" i="229"/>
  <c r="K29" i="229"/>
  <c r="K28" i="229"/>
  <c r="K38" i="229"/>
  <c r="I38" i="230"/>
  <c r="I43" i="230"/>
  <c r="K40" i="230"/>
  <c r="K39" i="230"/>
  <c r="J39" i="230"/>
  <c r="K32" i="231"/>
  <c r="J22" i="233"/>
  <c r="E57" i="233"/>
  <c r="G57" i="234"/>
  <c r="J51" i="234"/>
  <c r="H38" i="234"/>
  <c r="H43" i="234"/>
  <c r="K51" i="234"/>
  <c r="G38" i="233"/>
  <c r="G43" i="233"/>
  <c r="C57" i="233"/>
  <c r="C58" i="233"/>
  <c r="F38" i="234"/>
  <c r="F43" i="234"/>
  <c r="I43" i="234"/>
  <c r="C38" i="235"/>
  <c r="C43" i="235"/>
  <c r="C58" i="235"/>
  <c r="J28" i="235"/>
  <c r="J38" i="235"/>
  <c r="J43" i="235"/>
  <c r="C38" i="236"/>
  <c r="C43" i="236"/>
  <c r="C58" i="236"/>
  <c r="K98" i="174"/>
  <c r="I93" i="1"/>
  <c r="F166" i="1"/>
  <c r="E93" i="1"/>
  <c r="K57" i="191"/>
  <c r="G165" i="1"/>
  <c r="G166" i="1"/>
  <c r="G161" i="1"/>
  <c r="G161" i="174"/>
  <c r="I165" i="174"/>
  <c r="F93" i="1"/>
  <c r="H93" i="174"/>
  <c r="H165" i="174"/>
  <c r="K58" i="210"/>
  <c r="J154" i="179"/>
  <c r="J155" i="179"/>
  <c r="F166" i="176"/>
  <c r="K43" i="229"/>
  <c r="K58" i="229"/>
  <c r="K43" i="232"/>
  <c r="K58" i="232"/>
  <c r="K38" i="206"/>
  <c r="K43" i="206"/>
  <c r="K58" i="206"/>
  <c r="K57" i="228"/>
  <c r="K58" i="228"/>
  <c r="F165" i="175"/>
  <c r="F93" i="175"/>
  <c r="K135" i="176"/>
  <c r="I166" i="176"/>
  <c r="K133" i="179"/>
  <c r="K38" i="195"/>
  <c r="K43" i="195"/>
  <c r="K58" i="195"/>
  <c r="I161" i="176"/>
  <c r="K57" i="227"/>
  <c r="K38" i="230"/>
  <c r="K43" i="230"/>
  <c r="K58" i="230"/>
  <c r="K39" i="185"/>
  <c r="K44" i="185"/>
  <c r="D166" i="175"/>
  <c r="H93" i="176"/>
  <c r="H165" i="176"/>
  <c r="D165" i="176"/>
  <c r="D93" i="176"/>
  <c r="K58" i="233"/>
  <c r="K43" i="203"/>
  <c r="K58" i="203"/>
  <c r="K57" i="212"/>
  <c r="K58" i="185"/>
  <c r="K57" i="230"/>
  <c r="K38" i="231"/>
  <c r="K43" i="231"/>
  <c r="K58" i="231"/>
  <c r="K58" i="226"/>
  <c r="K38" i="207"/>
  <c r="K43" i="207"/>
  <c r="K58" i="207"/>
  <c r="K43" i="221"/>
  <c r="K58" i="221"/>
  <c r="K38" i="198"/>
  <c r="K43" i="198"/>
  <c r="K58" i="198"/>
  <c r="K38" i="201"/>
  <c r="K43" i="201"/>
  <c r="K58" i="201"/>
  <c r="K39" i="186"/>
  <c r="K44" i="186"/>
  <c r="K59" i="186"/>
  <c r="K57" i="202"/>
  <c r="G93" i="174"/>
  <c r="E166" i="175"/>
  <c r="E93" i="175"/>
  <c r="K142" i="1"/>
  <c r="K140" i="1"/>
  <c r="J140" i="1"/>
  <c r="K54" i="174"/>
  <c r="K52" i="174"/>
  <c r="J52" i="174"/>
  <c r="F68" i="174"/>
  <c r="J121" i="175"/>
  <c r="J135" i="175"/>
  <c r="J161" i="175"/>
  <c r="H92" i="175"/>
  <c r="K20" i="176"/>
  <c r="K18" i="176"/>
  <c r="J18" i="176"/>
  <c r="C166" i="1"/>
  <c r="J18" i="1"/>
  <c r="J63" i="1"/>
  <c r="G165" i="174"/>
  <c r="J32" i="176"/>
  <c r="C166" i="175"/>
  <c r="G165" i="176"/>
  <c r="K82" i="176"/>
  <c r="K81" i="176"/>
  <c r="K69" i="175"/>
  <c r="J152" i="176"/>
  <c r="K59" i="1"/>
  <c r="J58" i="1"/>
  <c r="F135" i="174"/>
  <c r="F161" i="174"/>
  <c r="K84" i="174"/>
  <c r="J81" i="174"/>
  <c r="K73" i="174"/>
  <c r="E68" i="174"/>
  <c r="H160" i="175"/>
  <c r="H161" i="175"/>
  <c r="K87" i="175"/>
  <c r="K85" i="175"/>
  <c r="J85" i="175"/>
  <c r="J92" i="175"/>
  <c r="D68" i="175"/>
  <c r="J25" i="175"/>
  <c r="J68" i="175"/>
  <c r="G68" i="175"/>
  <c r="K145" i="176"/>
  <c r="J140" i="176"/>
  <c r="J160" i="176"/>
  <c r="F68" i="176"/>
  <c r="I30" i="61"/>
  <c r="I31" i="61"/>
  <c r="D24" i="76"/>
  <c r="G31" i="61"/>
  <c r="D26" i="76"/>
  <c r="K38" i="208"/>
  <c r="K43" i="208"/>
  <c r="K58" i="208"/>
  <c r="J147" i="176"/>
  <c r="K122" i="175"/>
  <c r="J140" i="174"/>
  <c r="J85" i="174"/>
  <c r="E30" i="61"/>
  <c r="K63" i="174"/>
  <c r="K11" i="176"/>
  <c r="K68" i="176"/>
  <c r="H68" i="1"/>
  <c r="K147" i="175"/>
  <c r="E135" i="175"/>
  <c r="K73" i="175"/>
  <c r="K64" i="175"/>
  <c r="K63" i="175"/>
  <c r="J63" i="175"/>
  <c r="J18" i="175"/>
  <c r="K152" i="176"/>
  <c r="K78" i="176"/>
  <c r="K92" i="176"/>
  <c r="K166" i="176"/>
  <c r="I8" i="63"/>
  <c r="I25" i="63"/>
  <c r="J140" i="175"/>
  <c r="J40" i="174"/>
  <c r="D31" i="76"/>
  <c r="K25" i="174"/>
  <c r="G166" i="175"/>
  <c r="H92" i="1"/>
  <c r="H166" i="1"/>
  <c r="J58" i="174"/>
  <c r="J25" i="174"/>
  <c r="K137" i="175"/>
  <c r="K136" i="175"/>
  <c r="K160" i="175"/>
  <c r="J136" i="175"/>
  <c r="J58" i="175"/>
  <c r="K59" i="175"/>
  <c r="K58" i="175"/>
  <c r="I165" i="175"/>
  <c r="F160" i="176"/>
  <c r="F161" i="176"/>
  <c r="K140" i="176"/>
  <c r="C160" i="176"/>
  <c r="K136" i="176"/>
  <c r="K160" i="176"/>
  <c r="K32" i="176"/>
  <c r="I68" i="176"/>
  <c r="E68" i="176"/>
  <c r="I4" i="147"/>
  <c r="K4" i="178"/>
  <c r="K4" i="177"/>
  <c r="E24" i="61"/>
  <c r="C30" i="61"/>
  <c r="C31" i="61"/>
  <c r="F155" i="3"/>
  <c r="K70" i="3"/>
  <c r="G90" i="179"/>
  <c r="J69" i="174"/>
  <c r="J29" i="3"/>
  <c r="J8" i="177"/>
  <c r="J37" i="177"/>
  <c r="H89" i="177"/>
  <c r="H90" i="177"/>
  <c r="D65" i="179"/>
  <c r="D90" i="179"/>
  <c r="K57" i="179"/>
  <c r="K55" i="179"/>
  <c r="J55" i="179"/>
  <c r="C89" i="179"/>
  <c r="C90" i="179"/>
  <c r="C156" i="179"/>
  <c r="G89" i="179"/>
  <c r="K135" i="179"/>
  <c r="J133" i="179"/>
  <c r="F44" i="186"/>
  <c r="J28" i="186"/>
  <c r="J39" i="186"/>
  <c r="J44" i="186"/>
  <c r="C89" i="177"/>
  <c r="F65" i="179"/>
  <c r="F90" i="179"/>
  <c r="K49" i="188"/>
  <c r="J45" i="188"/>
  <c r="K56" i="177"/>
  <c r="J55" i="177"/>
  <c r="D89" i="177"/>
  <c r="J82" i="177"/>
  <c r="F65" i="178"/>
  <c r="F90" i="178"/>
  <c r="K8" i="178"/>
  <c r="J15" i="178"/>
  <c r="J22" i="178"/>
  <c r="J65" i="178"/>
  <c r="J90" i="178"/>
  <c r="K29" i="178"/>
  <c r="K15" i="179"/>
  <c r="K65" i="179"/>
  <c r="K90" i="179"/>
  <c r="K142" i="179"/>
  <c r="C39" i="185"/>
  <c r="C44" i="185"/>
  <c r="C59" i="185"/>
  <c r="K52" i="185"/>
  <c r="J52" i="187"/>
  <c r="J58" i="187"/>
  <c r="E38" i="189"/>
  <c r="E43" i="189"/>
  <c r="H38" i="191"/>
  <c r="H43" i="191"/>
  <c r="J28" i="194"/>
  <c r="J38" i="194"/>
  <c r="E57" i="197"/>
  <c r="E38" i="200"/>
  <c r="E43" i="200"/>
  <c r="E57" i="200"/>
  <c r="C58" i="209"/>
  <c r="F155" i="177"/>
  <c r="D89" i="178"/>
  <c r="K79" i="178"/>
  <c r="K78" i="178"/>
  <c r="J78" i="178"/>
  <c r="K140" i="179"/>
  <c r="K154" i="179"/>
  <c r="K155" i="179"/>
  <c r="H39" i="186"/>
  <c r="H44" i="186"/>
  <c r="G38" i="196"/>
  <c r="G43" i="196"/>
  <c r="K47" i="199"/>
  <c r="K45" i="199"/>
  <c r="K57" i="199"/>
  <c r="J45" i="199"/>
  <c r="J57" i="199"/>
  <c r="J114" i="177"/>
  <c r="K115" i="177"/>
  <c r="K114" i="177"/>
  <c r="D65" i="178"/>
  <c r="D90" i="178"/>
  <c r="H65" i="178"/>
  <c r="H90" i="178"/>
  <c r="E89" i="178"/>
  <c r="E90" i="178"/>
  <c r="J70" i="178"/>
  <c r="K71" i="178"/>
  <c r="K70" i="178"/>
  <c r="K89" i="178"/>
  <c r="E128" i="178"/>
  <c r="E155" i="178"/>
  <c r="J22" i="179"/>
  <c r="H154" i="179"/>
  <c r="H155" i="179"/>
  <c r="J10" i="184"/>
  <c r="J28" i="184"/>
  <c r="J46" i="186"/>
  <c r="J58" i="186"/>
  <c r="K29" i="188"/>
  <c r="K28" i="188"/>
  <c r="J28" i="188"/>
  <c r="J38" i="188"/>
  <c r="J43" i="188"/>
  <c r="G57" i="189"/>
  <c r="K39" i="190"/>
  <c r="C38" i="191"/>
  <c r="C43" i="191"/>
  <c r="C58" i="191"/>
  <c r="I38" i="191"/>
  <c r="I43" i="191"/>
  <c r="H57" i="191"/>
  <c r="D38" i="193"/>
  <c r="D43" i="193"/>
  <c r="J28" i="193"/>
  <c r="J38" i="193"/>
  <c r="E38" i="196"/>
  <c r="E43" i="196"/>
  <c r="K32" i="196"/>
  <c r="K38" i="196"/>
  <c r="K43" i="196"/>
  <c r="K58" i="196"/>
  <c r="F43" i="198"/>
  <c r="I38" i="221"/>
  <c r="I43" i="221"/>
  <c r="J51" i="200"/>
  <c r="J57" i="200"/>
  <c r="K52" i="200"/>
  <c r="K51" i="200"/>
  <c r="K57" i="200"/>
  <c r="K58" i="200"/>
  <c r="I38" i="201"/>
  <c r="I43" i="201"/>
  <c r="K39" i="203"/>
  <c r="K49" i="207"/>
  <c r="K45" i="207"/>
  <c r="K57" i="207"/>
  <c r="J45" i="207"/>
  <c r="J57" i="207"/>
  <c r="F38" i="210"/>
  <c r="F43" i="210"/>
  <c r="K35" i="222"/>
  <c r="K32" i="222"/>
  <c r="K38" i="222"/>
  <c r="K43" i="222"/>
  <c r="K58" i="222"/>
  <c r="J32" i="222"/>
  <c r="J38" i="222"/>
  <c r="J43" i="222"/>
  <c r="K30" i="223"/>
  <c r="K28" i="223"/>
  <c r="K38" i="223"/>
  <c r="K43" i="223"/>
  <c r="K58" i="223"/>
  <c r="J28" i="223"/>
  <c r="J38" i="223"/>
  <c r="J43" i="223"/>
  <c r="J39" i="236"/>
  <c r="K41" i="236"/>
  <c r="K39" i="236"/>
  <c r="I57" i="195"/>
  <c r="E43" i="198"/>
  <c r="K33" i="198"/>
  <c r="K32" i="198"/>
  <c r="D57" i="199"/>
  <c r="I57" i="201"/>
  <c r="G38" i="203"/>
  <c r="G43" i="203"/>
  <c r="C57" i="203"/>
  <c r="C58" i="203"/>
  <c r="I38" i="205"/>
  <c r="I43" i="205"/>
  <c r="J22" i="207"/>
  <c r="J38" i="207"/>
  <c r="J43" i="207"/>
  <c r="I38" i="207"/>
  <c r="I43" i="207"/>
  <c r="D43" i="208"/>
  <c r="H43" i="208"/>
  <c r="E38" i="221"/>
  <c r="E43" i="221"/>
  <c r="F43" i="222"/>
  <c r="K10" i="225"/>
  <c r="K38" i="225"/>
  <c r="K43" i="225"/>
  <c r="K58" i="225"/>
  <c r="K24" i="230"/>
  <c r="K22" i="230"/>
  <c r="J22" i="230"/>
  <c r="J38" i="230"/>
  <c r="J43" i="230"/>
  <c r="G57" i="194"/>
  <c r="I38" i="197"/>
  <c r="I43" i="197"/>
  <c r="I57" i="197"/>
  <c r="H38" i="198"/>
  <c r="H43" i="198"/>
  <c r="K29" i="199"/>
  <c r="K28" i="199"/>
  <c r="K38" i="199"/>
  <c r="K43" i="199"/>
  <c r="J28" i="199"/>
  <c r="J38" i="199"/>
  <c r="J43" i="199"/>
  <c r="K11" i="202"/>
  <c r="K10" i="202"/>
  <c r="K38" i="202"/>
  <c r="K43" i="202"/>
  <c r="K58" i="202"/>
  <c r="J10" i="202"/>
  <c r="J38" i="202"/>
  <c r="J43" i="202"/>
  <c r="F38" i="206"/>
  <c r="F43" i="206"/>
  <c r="D38" i="207"/>
  <c r="D43" i="207"/>
  <c r="J28" i="212"/>
  <c r="J38" i="212"/>
  <c r="J43" i="212"/>
  <c r="K29" i="212"/>
  <c r="K28" i="212"/>
  <c r="K38" i="212"/>
  <c r="K43" i="212"/>
  <c r="K58" i="212"/>
  <c r="I57" i="204"/>
  <c r="K29" i="205"/>
  <c r="K28" i="205"/>
  <c r="K38" i="205"/>
  <c r="K43" i="205"/>
  <c r="K58" i="205"/>
  <c r="H57" i="205"/>
  <c r="I57" i="206"/>
  <c r="F38" i="208"/>
  <c r="F43" i="208"/>
  <c r="F38" i="209"/>
  <c r="F43" i="209"/>
  <c r="D38" i="210"/>
  <c r="D43" i="210"/>
  <c r="G38" i="211"/>
  <c r="G43" i="211"/>
  <c r="K23" i="204"/>
  <c r="K22" i="204"/>
  <c r="K38" i="204"/>
  <c r="K43" i="204"/>
  <c r="K58" i="204"/>
  <c r="J22" i="204"/>
  <c r="J38" i="204"/>
  <c r="J43" i="204"/>
  <c r="H38" i="205"/>
  <c r="H43" i="205"/>
  <c r="C38" i="206"/>
  <c r="C43" i="206"/>
  <c r="C58" i="206"/>
  <c r="H38" i="207"/>
  <c r="H43" i="207"/>
  <c r="G38" i="212"/>
  <c r="G43" i="212"/>
  <c r="G57" i="212"/>
  <c r="D43" i="224"/>
  <c r="I57" i="224"/>
  <c r="K28" i="227"/>
  <c r="K38" i="227"/>
  <c r="K43" i="227"/>
  <c r="K58" i="227"/>
  <c r="C38" i="229"/>
  <c r="C43" i="229"/>
  <c r="C58" i="229"/>
  <c r="D57" i="229"/>
  <c r="J22" i="224"/>
  <c r="J38" i="224"/>
  <c r="J43" i="224"/>
  <c r="F38" i="225"/>
  <c r="F43" i="225"/>
  <c r="F9" i="175"/>
  <c r="F98" i="175"/>
  <c r="F9" i="176"/>
  <c r="F98" i="176"/>
  <c r="F98" i="174"/>
  <c r="H38" i="232"/>
  <c r="H43" i="232"/>
  <c r="E38" i="233"/>
  <c r="E43" i="233"/>
  <c r="J45" i="234"/>
  <c r="J57" i="234"/>
  <c r="K10" i="235"/>
  <c r="K38" i="235"/>
  <c r="K43" i="235"/>
  <c r="K58" i="235"/>
  <c r="K10" i="236"/>
  <c r="K38" i="236"/>
  <c r="K23" i="236"/>
  <c r="K22" i="236"/>
  <c r="J22" i="236"/>
  <c r="J38" i="236"/>
  <c r="J43" i="236"/>
  <c r="J166" i="176"/>
  <c r="J161" i="176"/>
  <c r="C33" i="61"/>
  <c r="G33" i="61"/>
  <c r="F165" i="174"/>
  <c r="F93" i="174"/>
  <c r="J39" i="184"/>
  <c r="J44" i="184"/>
  <c r="C166" i="176"/>
  <c r="C161" i="176"/>
  <c r="C162" i="176"/>
  <c r="K93" i="176"/>
  <c r="K165" i="176"/>
  <c r="D93" i="175"/>
  <c r="J89" i="178"/>
  <c r="I93" i="176"/>
  <c r="I165" i="176"/>
  <c r="D7" i="76"/>
  <c r="E7" i="76"/>
  <c r="J166" i="175"/>
  <c r="H166" i="175"/>
  <c r="H93" i="175"/>
  <c r="K156" i="179"/>
  <c r="F93" i="176"/>
  <c r="F165" i="176"/>
  <c r="J68" i="176"/>
  <c r="E93" i="176"/>
  <c r="E165" i="176"/>
  <c r="E165" i="175"/>
  <c r="E161" i="175"/>
  <c r="E93" i="174"/>
  <c r="E165" i="174"/>
  <c r="K43" i="236"/>
  <c r="K58" i="236"/>
  <c r="K58" i="199"/>
  <c r="J65" i="179"/>
  <c r="J90" i="179"/>
  <c r="J160" i="175"/>
  <c r="H93" i="1"/>
  <c r="H165" i="1"/>
  <c r="G165" i="175"/>
  <c r="G93" i="175"/>
  <c r="K92" i="175"/>
  <c r="K166" i="175"/>
  <c r="K59" i="185"/>
  <c r="K161" i="176"/>
  <c r="K162" i="176"/>
  <c r="J93" i="176"/>
  <c r="J165" i="176"/>
  <c r="D8" i="76"/>
  <c r="C32" i="73"/>
  <c r="C68" i="174"/>
  <c r="C93" i="174"/>
  <c r="C93" i="175"/>
  <c r="B6" i="76"/>
  <c r="E6" i="76"/>
  <c r="C93" i="1"/>
  <c r="B8" i="76"/>
  <c r="E8" i="76"/>
  <c r="C58" i="194"/>
  <c r="C43" i="193"/>
  <c r="C58" i="193"/>
  <c r="C58" i="188"/>
  <c r="K10" i="188"/>
  <c r="K38" i="188"/>
  <c r="K43" i="188"/>
  <c r="C155" i="177"/>
  <c r="C65" i="177"/>
  <c r="C90" i="177"/>
  <c r="C156" i="177"/>
  <c r="C156" i="178"/>
  <c r="C155" i="3"/>
  <c r="C65" i="3"/>
  <c r="C90" i="3"/>
  <c r="C156" i="3"/>
  <c r="J37" i="3"/>
  <c r="J65" i="3"/>
  <c r="J90" i="3"/>
  <c r="K37" i="3"/>
  <c r="K27" i="3"/>
  <c r="K22" i="3"/>
  <c r="K65" i="3"/>
  <c r="D33" i="61"/>
  <c r="H33" i="61"/>
  <c r="D32" i="61"/>
  <c r="H32" i="61"/>
  <c r="E17" i="61"/>
  <c r="E31" i="61"/>
  <c r="D12" i="76"/>
  <c r="D29" i="73"/>
  <c r="D13" i="76"/>
  <c r="E29" i="73"/>
  <c r="D19" i="76"/>
  <c r="E31" i="76"/>
  <c r="H30" i="73"/>
  <c r="D32" i="76"/>
  <c r="I18" i="73"/>
  <c r="I30" i="73"/>
  <c r="D38" i="76"/>
  <c r="D30" i="76"/>
  <c r="K66" i="177"/>
  <c r="K66" i="3"/>
  <c r="K89" i="3"/>
  <c r="K90" i="3"/>
  <c r="D90" i="3"/>
  <c r="K69" i="174"/>
  <c r="K69" i="1"/>
  <c r="K92" i="1"/>
  <c r="B19" i="76"/>
  <c r="E19" i="76"/>
  <c r="D18" i="76"/>
  <c r="E30" i="73"/>
  <c r="H31" i="73"/>
  <c r="D31" i="73"/>
  <c r="C161" i="1"/>
  <c r="C165" i="1"/>
  <c r="B24" i="76"/>
  <c r="E24" i="76"/>
  <c r="C165" i="175"/>
  <c r="C135" i="174"/>
  <c r="C161" i="174"/>
  <c r="C162" i="174"/>
  <c r="K121" i="174"/>
  <c r="K160" i="174"/>
  <c r="J121" i="174"/>
  <c r="D135" i="174"/>
  <c r="D161" i="174"/>
  <c r="K100" i="174"/>
  <c r="K135" i="174"/>
  <c r="K161" i="174"/>
  <c r="J100" i="174"/>
  <c r="D92" i="174"/>
  <c r="D166" i="174"/>
  <c r="J92" i="174"/>
  <c r="J166" i="174"/>
  <c r="K92" i="174"/>
  <c r="K166" i="174"/>
  <c r="K40" i="174"/>
  <c r="K68" i="174"/>
  <c r="K93" i="174"/>
  <c r="D68" i="174"/>
  <c r="D165" i="174"/>
  <c r="J18" i="174"/>
  <c r="J68" i="174"/>
  <c r="J93" i="174"/>
  <c r="K121" i="175"/>
  <c r="K135" i="175"/>
  <c r="K161" i="175"/>
  <c r="D165" i="175"/>
  <c r="D161" i="175"/>
  <c r="J93" i="175"/>
  <c r="J165" i="175"/>
  <c r="K93" i="175"/>
  <c r="K160" i="1"/>
  <c r="B37" i="76"/>
  <c r="E37" i="76"/>
  <c r="K149" i="1"/>
  <c r="K147" i="1"/>
  <c r="K121" i="1"/>
  <c r="D135" i="1"/>
  <c r="D161" i="1"/>
  <c r="K100" i="1"/>
  <c r="B30" i="76"/>
  <c r="J161" i="1"/>
  <c r="B32" i="76"/>
  <c r="B13" i="76"/>
  <c r="E13" i="76"/>
  <c r="J166" i="1"/>
  <c r="D92" i="1"/>
  <c r="D166" i="1"/>
  <c r="K52" i="1"/>
  <c r="J40" i="1"/>
  <c r="J68" i="1"/>
  <c r="J93" i="1"/>
  <c r="B14" i="76"/>
  <c r="K40" i="1"/>
  <c r="K68" i="1"/>
  <c r="K25" i="1"/>
  <c r="D68" i="1"/>
  <c r="K45" i="194"/>
  <c r="K57" i="194"/>
  <c r="K58" i="194"/>
  <c r="K45" i="193"/>
  <c r="K57" i="193"/>
  <c r="K58" i="193"/>
  <c r="J39" i="193"/>
  <c r="J43" i="193"/>
  <c r="K45" i="190"/>
  <c r="K57" i="190"/>
  <c r="K58" i="190"/>
  <c r="D57" i="189"/>
  <c r="K45" i="189"/>
  <c r="K57" i="189"/>
  <c r="C58" i="189"/>
  <c r="K43" i="189"/>
  <c r="J51" i="188"/>
  <c r="J57" i="188"/>
  <c r="K45" i="188"/>
  <c r="K57" i="188"/>
  <c r="K58" i="188"/>
  <c r="J89" i="177"/>
  <c r="K140" i="177"/>
  <c r="K154" i="177"/>
  <c r="D155" i="177"/>
  <c r="K93" i="177"/>
  <c r="K128" i="177"/>
  <c r="J93" i="177"/>
  <c r="J128" i="177"/>
  <c r="J155" i="177"/>
  <c r="K114" i="178"/>
  <c r="K128" i="178"/>
  <c r="K155" i="178"/>
  <c r="K76" i="177"/>
  <c r="K75" i="177"/>
  <c r="J65" i="177"/>
  <c r="D65" i="177"/>
  <c r="D90" i="177"/>
  <c r="K49" i="177"/>
  <c r="K37" i="177"/>
  <c r="K22" i="178"/>
  <c r="K65" i="178"/>
  <c r="K90" i="178"/>
  <c r="K140" i="3"/>
  <c r="J154" i="3"/>
  <c r="D154" i="3"/>
  <c r="K129" i="3"/>
  <c r="J114" i="3"/>
  <c r="J128" i="3"/>
  <c r="D128" i="3"/>
  <c r="K93" i="3"/>
  <c r="K128" i="3"/>
  <c r="E32" i="76"/>
  <c r="I32" i="61"/>
  <c r="E32" i="61"/>
  <c r="I33" i="61"/>
  <c r="E33" i="61"/>
  <c r="D30" i="73"/>
  <c r="H32" i="73"/>
  <c r="I31" i="73"/>
  <c r="E31" i="73"/>
  <c r="D36" i="76"/>
  <c r="E30" i="76"/>
  <c r="I32" i="73"/>
  <c r="K89" i="177"/>
  <c r="K93" i="1"/>
  <c r="E32" i="73"/>
  <c r="D20" i="76"/>
  <c r="D32" i="73"/>
  <c r="D14" i="76"/>
  <c r="E14" i="76"/>
  <c r="B26" i="76"/>
  <c r="E26" i="76"/>
  <c r="C162" i="1"/>
  <c r="C165" i="174"/>
  <c r="K162" i="175"/>
  <c r="J135" i="174"/>
  <c r="J161" i="174"/>
  <c r="K162" i="174"/>
  <c r="K165" i="174"/>
  <c r="D93" i="174"/>
  <c r="K165" i="175"/>
  <c r="K166" i="1"/>
  <c r="K135" i="1"/>
  <c r="B36" i="76"/>
  <c r="D165" i="1"/>
  <c r="J165" i="1"/>
  <c r="B12" i="76"/>
  <c r="E12" i="76"/>
  <c r="B18" i="76"/>
  <c r="E18" i="76"/>
  <c r="D93" i="1"/>
  <c r="B20" i="76"/>
  <c r="K58" i="189"/>
  <c r="J90" i="177"/>
  <c r="K155" i="177"/>
  <c r="K156" i="178"/>
  <c r="K65" i="177"/>
  <c r="K90" i="177"/>
  <c r="K156" i="177"/>
  <c r="K154" i="3"/>
  <c r="K155" i="3"/>
  <c r="K156" i="3"/>
  <c r="D155" i="3"/>
  <c r="J155" i="3"/>
  <c r="E36" i="76"/>
  <c r="E20" i="76"/>
  <c r="K165" i="1"/>
  <c r="J165" i="174"/>
  <c r="K161" i="1"/>
  <c r="B38" i="76"/>
  <c r="E38" i="76"/>
  <c r="K162" i="1"/>
  <c r="I25" i="147"/>
  <c r="C28" i="237"/>
  <c r="C25" i="237"/>
  <c r="C8" i="237"/>
  <c r="C32" i="237"/>
  <c r="C30" i="237"/>
  <c r="C15" i="237"/>
  <c r="C26" i="237"/>
  <c r="C22" i="237"/>
  <c r="C13" i="237"/>
  <c r="C16" i="237"/>
  <c r="C18" i="237"/>
  <c r="C29" i="237"/>
  <c r="C11" i="237"/>
  <c r="C9" i="237"/>
  <c r="C31" i="237"/>
  <c r="C20" i="237"/>
  <c r="C12" i="237"/>
  <c r="C14" i="237"/>
  <c r="C17" i="237"/>
  <c r="C19" i="237"/>
  <c r="C21" i="237"/>
  <c r="C7" i="237"/>
  <c r="C10" i="237"/>
  <c r="C27" i="237"/>
  <c r="C23" i="237"/>
  <c r="C33" i="237"/>
  <c r="C24" i="237"/>
</calcChain>
</file>

<file path=xl/sharedStrings.xml><?xml version="1.0" encoding="utf-8"?>
<sst xmlns="http://schemas.openxmlformats.org/spreadsheetml/2006/main" count="8186" uniqueCount="601">
  <si>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</si>
  <si>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</si>
  <si>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</si>
  <si>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</si>
  <si>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</si>
  <si>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</si>
  <si>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</si>
  <si>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</si>
  <si>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</si>
  <si>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</si>
  <si>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</si>
  <si>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</si>
  <si>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</si>
  <si>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</si>
  <si>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</si>
  <si>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</si>
  <si>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</si>
  <si>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</si>
  <si>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</si>
  <si>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</si>
  <si>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</si>
  <si>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</si>
  <si>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</si>
  <si>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</si>
  <si>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</si>
  <si>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</si>
  <si>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</si>
  <si>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</si>
  <si>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</si>
  <si>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</si>
  <si>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</si>
  <si>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</si>
  <si>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</si>
  <si>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</si>
  <si>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</si>
  <si>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</si>
  <si>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</si>
  <si>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</si>
  <si>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</si>
  <si>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</si>
  <si>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</si>
  <si>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</si>
  <si>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</si>
  <si>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</si>
  <si>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</si>
  <si>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</si>
  <si>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</si>
  <si>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</si>
  <si>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</si>
  <si>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</si>
  <si>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</si>
  <si>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</si>
  <si>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</si>
  <si>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</si>
  <si>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</si>
  <si>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</si>
  <si>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</si>
  <si>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</si>
  <si>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</si>
  <si>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</si>
  <si>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</si>
  <si>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</si>
  <si>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</si>
  <si>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</si>
  <si>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</si>
  <si>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</si>
  <si>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</si>
  <si>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</si>
  <si>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</si>
  <si>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</si>
  <si>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</si>
  <si>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</si>
  <si>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</si>
  <si>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</si>
  <si>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</si>
  <si>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</si>
  <si>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</si>
  <si>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</si>
  <si>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</si>
  <si>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</si>
  <si>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</si>
  <si>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</si>
  <si>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</si>
  <si>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</si>
  <si>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</si>
  <si>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</si>
  <si>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</si>
  <si>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</si>
  <si>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</si>
  <si>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</si>
  <si>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</si>
  <si>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</si>
  <si>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</si>
  <si>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</si>
  <si>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</si>
  <si>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</si>
  <si>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</si>
  <si>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</si>
  <si>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</si>
  <si>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</si>
  <si>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</si>
  <si>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</si>
  <si>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</si>
  <si>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</si>
  <si>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</si>
  <si>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</si>
  <si>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</si>
  <si>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</si>
  <si>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</si>
  <si>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</si>
  <si>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</si>
  <si>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</si>
  <si>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</si>
  <si>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</si>
  <si>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</si>
  <si>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</si>
  <si>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</si>
  <si>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</si>
  <si>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</si>
  <si>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</si>
  <si>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</si>
  <si>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</si>
  <si>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</si>
  <si>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</si>
  <si>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</si>
  <si>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</si>
  <si>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</si>
  <si>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</si>
  <si>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</si>
  <si>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</si>
  <si>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</si>
  <si>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</si>
  <si>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</si>
  <si>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</si>
  <si>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</si>
  <si>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</si>
  <si>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</si>
  <si>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</si>
  <si>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</si>
  <si>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</si>
  <si>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</si>
  <si>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</si>
  <si>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</si>
  <si>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</si>
  <si>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</si>
  <si>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</si>
  <si>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</si>
  <si>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</si>
  <si>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</si>
  <si>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</si>
  <si>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</si>
  <si>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</si>
  <si>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</si>
  <si>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</si>
  <si>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</si>
  <si>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</si>
  <si>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</si>
  <si>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</si>
  <si>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</si>
  <si>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</si>
  <si>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</si>
  <si>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</si>
  <si>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</si>
  <si>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</si>
  <si>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</si>
  <si>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</si>
  <si>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</si>
  <si>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</si>
  <si>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</si>
  <si>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</si>
  <si>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</si>
  <si>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</si>
  <si>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</si>
  <si>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</si>
  <si>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</si>
  <si>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</si>
  <si>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</si>
  <si>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</si>
  <si>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</si>
  <si>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</si>
  <si>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</si>
  <si>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</si>
  <si>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</si>
  <si>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</si>
  <si>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</si>
  <si>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</si>
  <si>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</si>
  <si>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</si>
  <si>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</si>
  <si>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</si>
  <si>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</si>
  <si>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</si>
  <si>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</si>
  <si>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</si>
  <si>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</si>
  <si>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</si>
  <si>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</si>
  <si>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</si>
  <si>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</si>
  <si>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</si>
  <si>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</si>
  <si>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</si>
  <si>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</si>
  <si>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</si>
  <si>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</si>
  <si>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</si>
  <si>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</si>
  <si>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</si>
  <si>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</si>
  <si>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</si>
  <si>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</si>
  <si>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</si>
  <si>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</si>
  <si>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</si>
  <si>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</si>
  <si>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</si>
  <si>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</si>
  <si>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</si>
  <si>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</si>
  <si>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</si>
  <si>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</si>
  <si>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</si>
  <si>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</si>
  <si>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</si>
  <si>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</si>
  <si>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</si>
  <si>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</si>
  <si>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</si>
  <si>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</si>
  <si>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</si>
  <si>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</si>
  <si>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</si>
  <si>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</si>
  <si>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</si>
  <si>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</si>
  <si>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</si>
  <si>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</si>
  <si>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</si>
  <si>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</si>
  <si>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</si>
  <si>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</si>
  <si>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</si>
  <si>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</si>
  <si>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</si>
  <si>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</si>
  <si>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</si>
  <si>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</si>
  <si>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</si>
  <si>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</si>
  <si>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</si>
  <si>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</si>
  <si>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</si>
  <si>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</si>
  <si>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</si>
  <si>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</si>
  <si>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</si>
  <si>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</si>
  <si>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</si>
  <si>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</si>
  <si>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</si>
  <si>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</si>
  <si>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</si>
  <si>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</si>
  <si>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</si>
  <si>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</si>
  <si>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</si>
  <si>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</si>
  <si>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</si>
  <si>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</si>
  <si>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</si>
  <si>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</si>
  <si>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</si>
  <si>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</si>
  <si>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</si>
  <si>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</si>
  <si>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</si>
  <si>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</si>
  <si>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</si>
  <si>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</si>
  <si>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</si>
  <si>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</si>
  <si>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</si>
  <si>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</si>
  <si>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</si>
  <si>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</si>
  <si>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</si>
  <si>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</si>
  <si>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</si>
  <si>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</si>
  <si>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</si>
  <si>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</si>
  <si>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</si>
  <si>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</si>
  <si>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</si>
  <si>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</si>
  <si>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</si>
  <si>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</si>
  <si>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</si>
  <si>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</si>
  <si>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</si>
  <si>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</si>
  <si>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</si>
  <si>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</si>
  <si>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</si>
  <si>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</si>
  <si>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</si>
  <si>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</si>
  <si>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</si>
  <si>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</si>
  <si>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</si>
  <si>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</si>
  <si>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</si>
  <si>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</si>
  <si>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</si>
  <si>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</si>
  <si>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</si>
  <si>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</si>
  <si>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</si>
  <si>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</si>
  <si>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</si>
  <si>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</si>
  <si>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</si>
  <si>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</si>
  <si>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</si>
  <si>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</si>
  <si>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</si>
  <si>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</si>
  <si>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</si>
  <si>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</si>
  <si>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</si>
  <si>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</si>
  <si>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</si>
  <si>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</si>
  <si>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</si>
  <si>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</si>
  <si>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</si>
  <si>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</si>
  <si>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</si>
  <si>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</si>
  <si>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</si>
  <si>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</si>
  <si>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</si>
  <si>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</si>
  <si>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</si>
  <si>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</si>
  <si>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</si>
  <si>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</si>
  <si>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</si>
  <si>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</si>
  <si>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</si>
  <si>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</si>
  <si>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</si>
  <si>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</si>
  <si>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</si>
  <si>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</si>
  <si>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</si>
  <si>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</si>
  <si>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</si>
  <si>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</si>
  <si>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</si>
  <si>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</si>
  <si>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</si>
  <si>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</si>
  <si>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</si>
  <si>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</si>
  <si>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</si>
  <si>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</si>
  <si>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</si>
  <si>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</si>
  <si>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</si>
  <si>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</si>
  <si>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</si>
  <si>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</si>
  <si>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</si>
  <si>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</si>
  <si>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</si>
  <si>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</si>
  <si>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</si>
  <si>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</si>
  <si>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</si>
  <si>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</si>
  <si>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</si>
  <si>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</si>
  <si>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</si>
  <si>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</si>
  <si>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</si>
  <si>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</si>
  <si>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</si>
  <si>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</si>
  <si>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</si>
  <si>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</si>
  <si>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</si>
  <si>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</si>
  <si>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</si>
  <si>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</si>
  <si>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</si>
  <si>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</si>
  <si>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</si>
  <si>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</si>
  <si>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</si>
  <si>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</si>
  <si>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</si>
  <si>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</si>
  <si>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</si>
  <si>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</si>
  <si>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</si>
  <si>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</si>
  <si>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</si>
  <si>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</si>
  <si>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</si>
  <si>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</si>
  <si>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</si>
  <si>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</si>
  <si>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</si>
  <si>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</si>
  <si>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</si>
  <si>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</si>
  <si>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</si>
  <si>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</si>
  <si>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</si>
  <si>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</si>
  <si>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</si>
  <si>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</si>
  <si>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</si>
  <si>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</si>
  <si>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</si>
  <si>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</si>
  <si>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</si>
  <si>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</si>
  <si>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</si>
  <si>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</si>
  <si>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</si>
  <si>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</si>
  <si>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</si>
  <si>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</si>
  <si>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… sz. módosítás</t>
  </si>
  <si>
    <t>Módosítások összesen</t>
  </si>
  <si>
    <t>I=(E+H)</t>
  </si>
  <si>
    <t>H=(F+G)</t>
  </si>
  <si>
    <t>… számú módosítás utáni előirányzat</t>
  </si>
  <si>
    <t>05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</si>
  <si>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</si>
  <si>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</si>
  <si>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</si>
  <si>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</si>
  <si>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</si>
  <si>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</si>
  <si>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</si>
  <si>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</si>
  <si>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</si>
  <si>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</si>
  <si>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</si>
  <si>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</si>
  <si>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</si>
  <si>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</si>
  <si>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</si>
  <si>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</si>
  <si>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</si>
  <si>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</si>
  <si>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</si>
  <si>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</si>
  <si>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</si>
  <si>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2019. ÉVI KÖLTSÉGVETÉSI RENDELET ÖSSZEVONT BEVÉTELEINEK KIADÁSAINAK MÓDOSÍTÁSA</t>
  </si>
  <si>
    <t>2019. évi eredeti előirányzat BEVÉTELEK</t>
  </si>
  <si>
    <t>I</t>
  </si>
  <si>
    <t>J=(D+…+I)</t>
  </si>
  <si>
    <t>K=(C+J)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</si>
  <si>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</si>
  <si>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</si>
  <si>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</si>
  <si>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Módosítások összesen 2019. …..-ig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</si>
  <si>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</si>
  <si>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</si>
  <si>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</si>
  <si>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</si>
  <si>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Eddigi módosítások összege 2019-ben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</si>
  <si>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</si>
  <si>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</si>
  <si>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</si>
  <si>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</si>
  <si>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</si>
  <si>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</si>
  <si>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</si>
  <si>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</si>
  <si>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</si>
  <si>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</si>
  <si>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</si>
  <si>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</si>
  <si>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</si>
  <si>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</si>
  <si>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</si>
  <si>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</si>
  <si>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</si>
  <si>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</si>
  <si>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</si>
  <si>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</si>
  <si>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</si>
  <si>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</si>
  <si>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</si>
  <si>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</si>
  <si>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</si>
  <si>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</si>
  <si>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</si>
  <si>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</si>
  <si>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</si>
  <si>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</si>
  <si>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</si>
  <si>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</si>
  <si>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</si>
  <si>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</si>
  <si>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</si>
  <si>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3. sz. módosítás </t>
  </si>
  <si>
    <t xml:space="preserve">4. sz. módosítás </t>
  </si>
  <si>
    <t>06</t>
  </si>
  <si>
    <t>07</t>
  </si>
  <si>
    <t>08</t>
  </si>
  <si>
    <t>09</t>
  </si>
  <si>
    <t>10</t>
  </si>
  <si>
    <t>11</t>
  </si>
  <si>
    <t>12</t>
  </si>
  <si>
    <t xml:space="preserve">6. sz. módosítás </t>
  </si>
  <si>
    <t>a</t>
  </si>
  <si>
    <t>…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</si>
  <si>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</si>
  <si>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</si>
  <si>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</si>
  <si>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</si>
  <si>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</si>
  <si>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</si>
  <si>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</si>
  <si>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</si>
  <si>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</si>
  <si>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</si>
  <si>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</si>
  <si>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</si>
  <si>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</si>
  <si>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</si>
  <si>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</si>
  <si>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</si>
  <si>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</si>
  <si>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</si>
  <si>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</si>
  <si>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</si>
  <si>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</si>
  <si>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</si>
  <si>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5.1. melléklet</t>
  </si>
  <si>
    <t>5.1.1. melléklet</t>
  </si>
  <si>
    <t>5.1.2. melléklet</t>
  </si>
  <si>
    <t>5.1.3. melléklet</t>
  </si>
  <si>
    <t>5.2. melléklet</t>
  </si>
  <si>
    <t>5.3. melléklet</t>
  </si>
  <si>
    <t>5.4. melléklet</t>
  </si>
  <si>
    <t>5.5. melléklet</t>
  </si>
  <si>
    <t>5.6. melléklet</t>
  </si>
  <si>
    <t>5.7. melléklet</t>
  </si>
  <si>
    <t>5.8. melléklet</t>
  </si>
  <si>
    <t>5.9. melléklet</t>
  </si>
  <si>
    <t>5.10. melléklet</t>
  </si>
  <si>
    <t>5.11. melléklet</t>
  </si>
  <si>
    <t>5.12. melléklet</t>
  </si>
  <si>
    <t>KÖLTSÉGVETÉSI RENDLET MÓDOSÍTÁSA</t>
  </si>
  <si>
    <t>2019. évi költségvetési rendelet összevont bevételeinek kiadásainak módosítása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</si>
  <si>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</si>
  <si>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</si>
  <si>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</si>
  <si>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Működési célú bevételek, kiadások mérlegének módosítása</t>
  </si>
  <si>
    <t>Felhalmozási célú bevételek, kiadások mérlegének módosítása</t>
  </si>
  <si>
    <t>Előterjesztéskor</t>
  </si>
  <si>
    <t>…………………………… Önkormányzata</t>
  </si>
  <si>
    <t xml:space="preserve">1. sz. módosítás </t>
  </si>
  <si>
    <t xml:space="preserve">.2. sz. módosítás </t>
  </si>
  <si>
    <t xml:space="preserve">.5. sz. módosítás </t>
  </si>
  <si>
    <t>Forintban</t>
  </si>
  <si>
    <t>Jogcím</t>
  </si>
  <si>
    <t>Módosított támogatás</t>
  </si>
  <si>
    <t>Összesen:</t>
  </si>
  <si>
    <t>2018. évi L.
törvény 2. sz. melléklete száma*</t>
  </si>
  <si>
    <t>6. melléklet</t>
  </si>
  <si>
    <t>Egyéb</t>
  </si>
  <si>
    <t>* Magyarország 2019. évi központi költségvetéséról szóló törvény</t>
  </si>
  <si>
    <t>Magánszemélyek kommunális adója</t>
  </si>
  <si>
    <t>TOP-3.2.1-15 önkormányzati épületek energetikai korszerűsítése</t>
  </si>
  <si>
    <t>TOP-4.1.1-15 egészségügyi alapellátás infrastruktúrális fejlesztése</t>
  </si>
  <si>
    <t>2016-2019</t>
  </si>
  <si>
    <t>Tépe Község Önkormányzata</t>
  </si>
  <si>
    <t>Magánszemályek kommunális adója</t>
  </si>
  <si>
    <t>Felnőtt Fogyatékosok És Pszichiátriai Gondozottak Otthona</t>
  </si>
  <si>
    <t>Tépei Óvoda</t>
  </si>
  <si>
    <t>I.</t>
  </si>
  <si>
    <t>A helyi önkormányzatok működésének általános támogatása</t>
  </si>
  <si>
    <t>III.</t>
  </si>
  <si>
    <t>A települési önkormányzatok szociális, gyermekjóléti és gyermekétkeztetési feladatainak támogatása</t>
  </si>
  <si>
    <t xml:space="preserve">IV. </t>
  </si>
  <si>
    <t>A települési önkormányzatok kulturális feladatainak támogatása</t>
  </si>
  <si>
    <t>II.</t>
  </si>
  <si>
    <t>A települési önkormányzatok egyes köznevelési feladatainak támogatása</t>
  </si>
  <si>
    <t>1. számú módosítás utáni előirányzat</t>
  </si>
  <si>
    <t>Halmozott módosítás 2019. 08.31-ig</t>
  </si>
  <si>
    <t>1.számú módosítás utáni előirányzat</t>
  </si>
  <si>
    <t>Sportpálya felújítása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</si>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</sst>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_-* #,##0.00\ _F_t_-;\-* #,##0.00\ _F_t_-;_-* &quot;-&quot;??\ _F_t_-;_-@_-"/>
    <numFmt numFmtId="174" formatCode="#,###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4" fillId="0" borderId="0" applyFont="0" applyFill="0" applyBorder="0" applyAlignment="0" applyProtection="0"/>
  </cellStyleXfs>
  <cellXfs count="547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  <protection locked="0"/>
    </xf>
    <xf numFmtId="17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5" fillId="0" borderId="0" xfId="0" applyNumberFormat="1" applyFont="1" applyFill="1" applyAlignment="1" applyProtection="1">
      <alignment horizontal="right" wrapText="1"/>
    </xf>
    <xf numFmtId="174" fontId="16" fillId="0" borderId="17" xfId="0" applyNumberFormat="1" applyFont="1" applyFill="1" applyBorder="1" applyAlignment="1" applyProtection="1">
      <alignment horizontal="center" vertical="center" wrapText="1"/>
    </xf>
    <xf numFmtId="174" fontId="16" fillId="0" borderId="18" xfId="0" applyNumberFormat="1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 applyProtection="1">
      <alignment vertical="center" wrapText="1"/>
    </xf>
    <xf numFmtId="174" fontId="17" fillId="0" borderId="19" xfId="0" applyNumberFormat="1" applyFont="1" applyFill="1" applyBorder="1" applyAlignment="1" applyProtection="1">
      <alignment vertical="center" wrapText="1"/>
    </xf>
    <xf numFmtId="17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20" xfId="0" applyNumberFormat="1" applyFont="1" applyFill="1" applyBorder="1" applyAlignment="1" applyProtection="1">
      <alignment vertical="center" wrapText="1"/>
    </xf>
    <xf numFmtId="174" fontId="16" fillId="0" borderId="14" xfId="0" applyNumberFormat="1" applyFont="1" applyFill="1" applyBorder="1" applyAlignment="1" applyProtection="1">
      <alignment vertical="center" wrapText="1"/>
    </xf>
    <xf numFmtId="174" fontId="16" fillId="0" borderId="21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4" fontId="16" fillId="2" borderId="14" xfId="0" applyNumberFormat="1" applyFont="1" applyFill="1" applyBorder="1" applyAlignment="1" applyProtection="1">
      <alignment vertical="center" wrapText="1"/>
    </xf>
    <xf numFmtId="17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74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3" xfId="6" applyFont="1" applyFill="1" applyBorder="1" applyAlignment="1" applyProtection="1">
      <alignment horizontal="left" vertical="center" wrapText="1" indent="6"/>
    </xf>
    <xf numFmtId="0" fontId="33" fillId="0" borderId="0" xfId="0" applyFont="1"/>
    <xf numFmtId="174" fontId="0" fillId="0" borderId="0" xfId="0" applyNumberFormat="1" applyFill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center" vertical="center" wrapText="1"/>
    </xf>
    <xf numFmtId="174" fontId="7" fillId="0" borderId="14" xfId="0" applyNumberFormat="1" applyFont="1" applyFill="1" applyBorder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4" fontId="16" fillId="0" borderId="25" xfId="6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74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0" fillId="0" borderId="0" xfId="0" applyNumberFormat="1" applyFill="1" applyAlignment="1" applyProtection="1">
      <alignment horizontal="centerContinuous" vertical="center"/>
    </xf>
    <xf numFmtId="174" fontId="5" fillId="0" borderId="0" xfId="0" applyNumberFormat="1" applyFont="1" applyFill="1" applyAlignment="1" applyProtection="1">
      <alignment horizontal="right" vertical="center"/>
    </xf>
    <xf numFmtId="174" fontId="7" fillId="0" borderId="13" xfId="0" applyNumberFormat="1" applyFont="1" applyFill="1" applyBorder="1" applyAlignment="1" applyProtection="1">
      <alignment horizontal="centerContinuous" vertical="center" wrapText="1"/>
    </xf>
    <xf numFmtId="174" fontId="7" fillId="0" borderId="14" xfId="0" applyNumberFormat="1" applyFont="1" applyFill="1" applyBorder="1" applyAlignment="1" applyProtection="1">
      <alignment horizontal="centerContinuous" vertical="center" wrapText="1"/>
    </xf>
    <xf numFmtId="174" fontId="7" fillId="0" borderId="21" xfId="0" applyNumberFormat="1" applyFont="1" applyFill="1" applyBorder="1" applyAlignment="1" applyProtection="1">
      <alignment horizontal="centerContinuous" vertical="center" wrapTex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3" fillId="0" borderId="27" xfId="0" applyNumberFormat="1" applyFont="1" applyFill="1" applyBorder="1" applyAlignment="1" applyProtection="1">
      <alignment horizontal="center" vertical="center" wrapText="1"/>
    </xf>
    <xf numFmtId="174" fontId="23" fillId="0" borderId="13" xfId="0" applyNumberFormat="1" applyFont="1" applyFill="1" applyBorder="1" applyAlignment="1" applyProtection="1">
      <alignment horizontal="center" vertical="center" wrapText="1"/>
    </xf>
    <xf numFmtId="174" fontId="23" fillId="0" borderId="14" xfId="0" applyNumberFormat="1" applyFont="1" applyFill="1" applyBorder="1" applyAlignment="1" applyProtection="1">
      <alignment horizontal="center" vertical="center" wrapText="1"/>
    </xf>
    <xf numFmtId="174" fontId="23" fillId="0" borderId="0" xfId="0" applyNumberFormat="1" applyFont="1" applyFill="1" applyAlignment="1" applyProtection="1">
      <alignment horizontal="center" vertical="center" wrapText="1"/>
    </xf>
    <xf numFmtId="174" fontId="0" fillId="0" borderId="28" xfId="0" applyNumberForma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29" xfId="0" applyNumberFormat="1" applyFill="1" applyBorder="1" applyAlignment="1" applyProtection="1">
      <alignment horizontal="left" vertical="center" wrapText="1" indent="1"/>
    </xf>
    <xf numFmtId="174" fontId="17" fillId="0" borderId="8" xfId="0" applyNumberFormat="1" applyFont="1" applyFill="1" applyBorder="1" applyAlignment="1" applyProtection="1">
      <alignment horizontal="left" vertical="center" wrapText="1" indent="1"/>
    </xf>
    <xf numFmtId="174" fontId="17" fillId="0" borderId="30" xfId="0" applyNumberFormat="1" applyFont="1" applyFill="1" applyBorder="1" applyAlignment="1" applyProtection="1">
      <alignment horizontal="left" vertical="center" wrapText="1" indent="1"/>
    </xf>
    <xf numFmtId="174" fontId="26" fillId="0" borderId="27" xfId="0" applyNumberFormat="1" applyFont="1" applyFill="1" applyBorder="1" applyAlignment="1" applyProtection="1">
      <alignment horizontal="left" vertical="center" wrapText="1" indent="1"/>
    </xf>
    <xf numFmtId="174" fontId="1" fillId="0" borderId="31" xfId="0" applyNumberFormat="1" applyFont="1" applyFill="1" applyBorder="1" applyAlignment="1" applyProtection="1">
      <alignment horizontal="left" vertical="center" wrapText="1" indent="1"/>
    </xf>
    <xf numFmtId="174" fontId="24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29" xfId="0" applyNumberFormat="1" applyFont="1" applyFill="1" applyBorder="1" applyAlignment="1" applyProtection="1">
      <alignment horizontal="left" vertical="center" wrapText="1" indent="1"/>
    </xf>
    <xf numFmtId="174" fontId="27" fillId="0" borderId="2" xfId="0" applyNumberFormat="1" applyFont="1" applyFill="1" applyBorder="1" applyAlignment="1" applyProtection="1">
      <alignment horizontal="right" vertical="center" wrapText="1" indent="1"/>
    </xf>
    <xf numFmtId="174" fontId="26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7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2"/>
    </xf>
    <xf numFmtId="174" fontId="24" fillId="0" borderId="2" xfId="0" applyNumberFormat="1" applyFont="1" applyFill="1" applyBorder="1" applyAlignment="1" applyProtection="1">
      <alignment horizontal="left" vertical="center" wrapText="1" indent="2"/>
    </xf>
    <xf numFmtId="174" fontId="27" fillId="0" borderId="2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2"/>
    </xf>
    <xf numFmtId="174" fontId="17" fillId="0" borderId="10" xfId="0" applyNumberFormat="1" applyFont="1" applyFill="1" applyBorder="1" applyAlignment="1" applyProtection="1">
      <alignment horizontal="left" vertical="center" wrapText="1" indent="2"/>
    </xf>
    <xf numFmtId="174" fontId="27" fillId="0" borderId="3" xfId="0" applyNumberFormat="1" applyFont="1" applyFill="1" applyBorder="1" applyAlignment="1" applyProtection="1">
      <alignment horizontal="right" vertical="center" wrapText="1" indent="1"/>
    </xf>
    <xf numFmtId="174" fontId="23" fillId="0" borderId="25" xfId="0" applyNumberFormat="1" applyFont="1" applyFill="1" applyBorder="1" applyAlignment="1" applyProtection="1">
      <alignment horizontal="right" vertical="center" wrapText="1" indent="1"/>
    </xf>
    <xf numFmtId="174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4" fontId="0" fillId="0" borderId="31" xfId="0" applyNumberFormat="1" applyFill="1" applyBorder="1" applyAlignment="1" applyProtection="1">
      <alignment horizontal="left" vertical="center" wrapText="1" indent="1"/>
    </xf>
    <xf numFmtId="174" fontId="17" fillId="0" borderId="7" xfId="0" applyNumberFormat="1" applyFont="1" applyFill="1" applyBorder="1" applyAlignment="1" applyProtection="1">
      <alignment horizontal="left" vertical="center" wrapText="1" indent="1"/>
    </xf>
    <xf numFmtId="17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6" xfId="6" applyNumberFormat="1" applyFont="1" applyFill="1" applyBorder="1" applyAlignment="1" applyProtection="1">
      <alignment horizontal="right" vertical="center" wrapText="1" indent="1"/>
    </xf>
    <xf numFmtId="174" fontId="16" fillId="0" borderId="14" xfId="6" applyNumberFormat="1" applyFont="1" applyFill="1" applyBorder="1" applyAlignment="1" applyProtection="1">
      <alignment horizontal="right" vertical="center" wrapText="1" indent="1"/>
    </xf>
    <xf numFmtId="174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7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74" fontId="23" fillId="0" borderId="25" xfId="6" applyNumberFormat="1" applyFont="1" applyFill="1" applyBorder="1" applyAlignment="1" applyProtection="1">
      <alignment horizontal="right" vertical="center" wrapText="1" indent="1"/>
    </xf>
    <xf numFmtId="174" fontId="17" fillId="0" borderId="33" xfId="6" applyNumberFormat="1" applyFont="1" applyFill="1" applyBorder="1" applyAlignment="1" applyProtection="1">
      <alignment horizontal="right" vertical="center" wrapText="1" indent="1"/>
    </xf>
    <xf numFmtId="174" fontId="17" fillId="0" borderId="3" xfId="6" applyNumberFormat="1" applyFont="1" applyFill="1" applyBorder="1" applyAlignment="1" applyProtection="1">
      <alignment horizontal="right" vertical="center" wrapText="1" indent="1"/>
    </xf>
    <xf numFmtId="174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74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6" applyFont="1" applyFill="1" applyBorder="1" applyAlignment="1" applyProtection="1">
      <alignment horizontal="left" vertical="center" wrapText="1" indent="1"/>
    </xf>
    <xf numFmtId="0" fontId="16" fillId="0" borderId="18" xfId="6" applyFont="1" applyFill="1" applyBorder="1" applyAlignment="1" applyProtection="1">
      <alignment vertical="center" wrapText="1"/>
    </xf>
    <xf numFmtId="0" fontId="17" fillId="0" borderId="23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7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74" fontId="16" fillId="0" borderId="34" xfId="6" applyNumberFormat="1" applyFont="1" applyFill="1" applyBorder="1" applyAlignment="1" applyProtection="1">
      <alignment horizontal="right" vertical="center" wrapText="1" indent="1"/>
    </xf>
    <xf numFmtId="174" fontId="16" fillId="0" borderId="35" xfId="6" applyNumberFormat="1" applyFont="1" applyFill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</xf>
    <xf numFmtId="174" fontId="20" fillId="0" borderId="25" xfId="0" quotePrefix="1" applyNumberFormat="1" applyFont="1" applyBorder="1" applyAlignment="1" applyProtection="1">
      <alignment horizontal="right" vertical="center" wrapText="1" indent="1"/>
    </xf>
    <xf numFmtId="174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8" xfId="6" applyNumberFormat="1" applyFont="1" applyFill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14" xfId="0" quotePrefix="1" applyNumberFormat="1" applyFont="1" applyBorder="1" applyAlignment="1" applyProtection="1">
      <alignment horizontal="right" vertical="center" wrapText="1" indent="1"/>
    </xf>
    <xf numFmtId="174" fontId="16" fillId="0" borderId="36" xfId="6" applyNumberFormat="1" applyFont="1" applyFill="1" applyBorder="1" applyAlignment="1" applyProtection="1">
      <alignment horizontal="right" vertical="center" wrapText="1" indent="1"/>
    </xf>
    <xf numFmtId="174" fontId="16" fillId="0" borderId="24" xfId="6" applyNumberFormat="1" applyFont="1" applyFill="1" applyBorder="1" applyAlignment="1" applyProtection="1">
      <alignment horizontal="right" vertical="center" wrapText="1" indent="1"/>
    </xf>
    <xf numFmtId="174" fontId="17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6" applyNumberFormat="1" applyFont="1" applyFill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4" xfId="0" quotePrefix="1" applyNumberFormat="1" applyFont="1" applyBorder="1" applyAlignment="1" applyProtection="1">
      <alignment horizontal="right" vertical="center" wrapText="1" indent="1"/>
    </xf>
    <xf numFmtId="174" fontId="7" fillId="0" borderId="24" xfId="0" applyNumberFormat="1" applyFont="1" applyFill="1" applyBorder="1" applyAlignment="1" applyProtection="1">
      <alignment horizontal="centerContinuous" vertical="center" wrapText="1"/>
    </xf>
    <xf numFmtId="174" fontId="23" fillId="0" borderId="24" xfId="0" applyNumberFormat="1" applyFont="1" applyFill="1" applyBorder="1" applyAlignment="1" applyProtection="1">
      <alignment horizontal="center" vertical="center" wrapText="1"/>
    </xf>
    <xf numFmtId="174" fontId="23" fillId="0" borderId="24" xfId="0" applyNumberFormat="1" applyFont="1" applyFill="1" applyBorder="1" applyAlignment="1" applyProtection="1">
      <alignment horizontal="right" vertical="center" wrapText="1" indent="1"/>
    </xf>
    <xf numFmtId="174" fontId="7" fillId="0" borderId="39" xfId="0" applyNumberFormat="1" applyFont="1" applyFill="1" applyBorder="1" applyAlignment="1" applyProtection="1">
      <alignment horizontal="centerContinuous" vertical="center" wrapText="1"/>
    </xf>
    <xf numFmtId="174" fontId="7" fillId="0" borderId="34" xfId="0" applyNumberFormat="1" applyFont="1" applyFill="1" applyBorder="1" applyAlignment="1" applyProtection="1">
      <alignment horizontal="centerContinuous" vertical="center" wrapText="1"/>
    </xf>
    <xf numFmtId="17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74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1" xfId="6" applyNumberFormat="1" applyFont="1" applyFill="1" applyBorder="1" applyAlignment="1" applyProtection="1">
      <alignment horizontal="right" vertical="center" wrapText="1" indent="1"/>
    </xf>
    <xf numFmtId="174" fontId="17" fillId="0" borderId="42" xfId="6" applyNumberFormat="1" applyFont="1" applyFill="1" applyBorder="1" applyAlignment="1" applyProtection="1">
      <alignment horizontal="right" vertical="center" wrapText="1" indent="1"/>
    </xf>
    <xf numFmtId="174" fontId="24" fillId="0" borderId="41" xfId="6" applyNumberFormat="1" applyFont="1" applyFill="1" applyBorder="1" applyAlignment="1" applyProtection="1">
      <alignment horizontal="right" vertical="center" wrapText="1" indent="1"/>
    </xf>
    <xf numFmtId="174" fontId="24" fillId="0" borderId="33" xfId="6" applyNumberFormat="1" applyFont="1" applyFill="1" applyBorder="1" applyAlignment="1" applyProtection="1">
      <alignment horizontal="right" vertical="center" wrapText="1" indent="1"/>
    </xf>
    <xf numFmtId="174" fontId="17" fillId="0" borderId="43" xfId="6" applyNumberFormat="1" applyFont="1" applyFill="1" applyBorder="1" applyAlignment="1" applyProtection="1">
      <alignment horizontal="right" vertical="center" wrapText="1" indent="1"/>
    </xf>
    <xf numFmtId="174" fontId="17" fillId="0" borderId="44" xfId="6" applyNumberFormat="1" applyFont="1" applyFill="1" applyBorder="1" applyAlignment="1" applyProtection="1">
      <alignment horizontal="right" vertical="center" wrapText="1" indent="1"/>
    </xf>
    <xf numFmtId="174" fontId="17" fillId="0" borderId="3" xfId="0" applyNumberFormat="1" applyFont="1" applyFill="1" applyBorder="1" applyAlignment="1" applyProtection="1">
      <alignment horizontal="right" vertical="center" wrapText="1" indent="1"/>
    </xf>
    <xf numFmtId="174" fontId="17" fillId="0" borderId="6" xfId="0" applyNumberFormat="1" applyFont="1" applyFill="1" applyBorder="1" applyAlignment="1" applyProtection="1">
      <alignment horizontal="right" vertical="center" wrapText="1" indent="1"/>
    </xf>
    <xf numFmtId="174" fontId="24" fillId="0" borderId="2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</xf>
    <xf numFmtId="174" fontId="17" fillId="0" borderId="33" xfId="0" applyNumberFormat="1" applyFont="1" applyFill="1" applyBorder="1" applyAlignment="1" applyProtection="1">
      <alignment horizontal="right" vertical="center" wrapText="1" indent="1"/>
    </xf>
    <xf numFmtId="174" fontId="24" fillId="0" borderId="45" xfId="0" applyNumberFormat="1" applyFont="1" applyFill="1" applyBorder="1" applyAlignment="1" applyProtection="1">
      <alignment horizontal="right" vertical="center" wrapText="1" indent="1"/>
    </xf>
    <xf numFmtId="174" fontId="24" fillId="0" borderId="41" xfId="0" applyNumberFormat="1" applyFont="1" applyFill="1" applyBorder="1" applyAlignment="1" applyProtection="1">
      <alignment horizontal="right" vertical="center" wrapText="1" indent="1"/>
    </xf>
    <xf numFmtId="174" fontId="17" fillId="0" borderId="46" xfId="0" applyNumberFormat="1" applyFont="1" applyFill="1" applyBorder="1" applyAlignment="1" applyProtection="1">
      <alignment horizontal="right" vertical="center" wrapText="1" indent="1"/>
    </xf>
    <xf numFmtId="174" fontId="17" fillId="0" borderId="41" xfId="0" applyNumberFormat="1" applyFont="1" applyFill="1" applyBorder="1" applyAlignment="1" applyProtection="1">
      <alignment horizontal="right" vertical="center" wrapText="1" indent="1"/>
    </xf>
    <xf numFmtId="174" fontId="17" fillId="0" borderId="45" xfId="0" applyNumberFormat="1" applyFont="1" applyFill="1" applyBorder="1" applyAlignment="1" applyProtection="1">
      <alignment horizontal="right" vertical="center" wrapText="1" indent="1"/>
    </xf>
    <xf numFmtId="174" fontId="24" fillId="0" borderId="33" xfId="0" applyNumberFormat="1" applyFont="1" applyFill="1" applyBorder="1" applyAlignment="1" applyProtection="1">
      <alignment horizontal="right" vertical="center" wrapText="1" indent="1"/>
    </xf>
    <xf numFmtId="174" fontId="23" fillId="0" borderId="21" xfId="0" applyNumberFormat="1" applyFont="1" applyFill="1" applyBorder="1" applyAlignment="1" applyProtection="1">
      <alignment horizontal="center" vertical="center" wrapText="1"/>
    </xf>
    <xf numFmtId="174" fontId="25" fillId="0" borderId="14" xfId="0" applyNumberFormat="1" applyFont="1" applyFill="1" applyBorder="1" applyAlignment="1" applyProtection="1">
      <alignment horizontal="right" vertical="center" wrapText="1" indent="1"/>
    </xf>
    <xf numFmtId="174" fontId="25" fillId="0" borderId="25" xfId="0" applyNumberFormat="1" applyFont="1" applyFill="1" applyBorder="1" applyAlignment="1" applyProtection="1">
      <alignment horizontal="right" vertical="center" wrapText="1" indent="1"/>
    </xf>
    <xf numFmtId="174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74" fontId="17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5" xfId="6" applyNumberFormat="1" applyFont="1" applyFill="1" applyBorder="1" applyAlignment="1" applyProtection="1">
      <alignment horizontal="right" vertical="center" wrapText="1" indent="1"/>
    </xf>
    <xf numFmtId="174" fontId="22" fillId="0" borderId="1" xfId="0" applyNumberFormat="1" applyFont="1" applyBorder="1" applyAlignment="1" applyProtection="1">
      <alignment horizontal="right" vertical="center" wrapText="1" indent="1"/>
      <protection locked="0"/>
    </xf>
    <xf numFmtId="174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1" xfId="6" applyNumberFormat="1" applyFont="1" applyFill="1" applyBorder="1" applyAlignment="1" applyProtection="1">
      <alignment horizontal="right" vertical="center" wrapText="1" indent="1"/>
    </xf>
    <xf numFmtId="174" fontId="17" fillId="0" borderId="47" xfId="6" applyNumberFormat="1" applyFont="1" applyFill="1" applyBorder="1" applyAlignment="1" applyProtection="1">
      <alignment horizontal="right" vertical="center" wrapText="1" indent="1"/>
    </xf>
    <xf numFmtId="174" fontId="17" fillId="0" borderId="19" xfId="6" applyNumberFormat="1" applyFont="1" applyFill="1" applyBorder="1" applyAlignment="1" applyProtection="1">
      <alignment horizontal="right" vertical="center" wrapText="1" indent="1"/>
    </xf>
    <xf numFmtId="174" fontId="17" fillId="0" borderId="20" xfId="6" applyNumberFormat="1" applyFont="1" applyFill="1" applyBorder="1" applyAlignment="1" applyProtection="1">
      <alignment horizontal="right" vertical="center" wrapText="1" indent="1"/>
    </xf>
    <xf numFmtId="174" fontId="23" fillId="0" borderId="21" xfId="6" applyNumberFormat="1" applyFont="1" applyFill="1" applyBorder="1" applyAlignment="1" applyProtection="1">
      <alignment horizontal="right" vertical="center" wrapText="1" indent="1"/>
    </xf>
    <xf numFmtId="174" fontId="24" fillId="0" borderId="19" xfId="6" applyNumberFormat="1" applyFont="1" applyFill="1" applyBorder="1" applyAlignment="1" applyProtection="1">
      <alignment horizontal="right" vertical="center" wrapText="1" indent="1"/>
    </xf>
    <xf numFmtId="174" fontId="24" fillId="0" borderId="20" xfId="6" applyNumberFormat="1" applyFont="1" applyFill="1" applyBorder="1" applyAlignment="1" applyProtection="1">
      <alignment horizontal="right" vertical="center" wrapText="1" indent="1"/>
    </xf>
    <xf numFmtId="174" fontId="24" fillId="0" borderId="47" xfId="6" applyNumberFormat="1" applyFont="1" applyFill="1" applyBorder="1" applyAlignment="1" applyProtection="1">
      <alignment horizontal="right" vertical="center" wrapText="1" indent="1"/>
    </xf>
    <xf numFmtId="174" fontId="16" fillId="0" borderId="48" xfId="6" applyNumberFormat="1" applyFont="1" applyFill="1" applyBorder="1" applyAlignment="1" applyProtection="1">
      <alignment horizontal="right" vertical="center" wrapText="1" indent="1"/>
    </xf>
    <xf numFmtId="174" fontId="17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50" xfId="6" applyNumberFormat="1" applyFont="1" applyFill="1" applyBorder="1" applyAlignment="1" applyProtection="1">
      <alignment horizontal="right" vertical="center" wrapText="1" indent="1"/>
    </xf>
    <xf numFmtId="174" fontId="17" fillId="0" borderId="46" xfId="6" applyNumberFormat="1" applyFont="1" applyFill="1" applyBorder="1" applyAlignment="1" applyProtection="1">
      <alignment horizontal="right" vertical="center" wrapText="1" indent="1"/>
    </xf>
    <xf numFmtId="174" fontId="17" fillId="0" borderId="51" xfId="6" applyNumberFormat="1" applyFont="1" applyFill="1" applyBorder="1" applyAlignment="1" applyProtection="1">
      <alignment horizontal="right" vertical="center" wrapText="1" indent="1"/>
    </xf>
    <xf numFmtId="174" fontId="22" fillId="0" borderId="21" xfId="0" applyNumberFormat="1" applyFont="1" applyBorder="1" applyAlignment="1" applyProtection="1">
      <alignment horizontal="right" vertical="center" wrapText="1" indent="1"/>
    </xf>
    <xf numFmtId="174" fontId="20" fillId="0" borderId="21" xfId="0" quotePrefix="1" applyNumberFormat="1" applyFont="1" applyBorder="1" applyAlignment="1" applyProtection="1">
      <alignment horizontal="right" vertical="center" wrapText="1" indent="1"/>
    </xf>
    <xf numFmtId="174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74" fontId="24" fillId="0" borderId="51" xfId="6" applyNumberFormat="1" applyFont="1" applyFill="1" applyBorder="1" applyAlignment="1" applyProtection="1">
      <alignment horizontal="right" vertical="center" wrapText="1" indent="1"/>
    </xf>
    <xf numFmtId="174" fontId="17" fillId="0" borderId="1" xfId="6" applyNumberFormat="1" applyFont="1" applyFill="1" applyBorder="1" applyAlignment="1" applyProtection="1">
      <alignment horizontal="right" vertical="center" wrapText="1" indent="1"/>
    </xf>
    <xf numFmtId="174" fontId="24" fillId="0" borderId="3" xfId="6" applyNumberFormat="1" applyFont="1" applyFill="1" applyBorder="1" applyAlignment="1" applyProtection="1">
      <alignment horizontal="right" vertical="center" wrapText="1" indent="1"/>
    </xf>
    <xf numFmtId="174" fontId="24" fillId="0" borderId="1" xfId="6" applyNumberFormat="1" applyFont="1" applyFill="1" applyBorder="1" applyAlignment="1" applyProtection="1">
      <alignment horizontal="right" vertical="center" wrapText="1" indent="1"/>
    </xf>
    <xf numFmtId="174" fontId="24" fillId="0" borderId="23" xfId="6" applyNumberFormat="1" applyFont="1" applyFill="1" applyBorder="1" applyAlignment="1" applyProtection="1">
      <alignment horizontal="right" vertical="center" wrapText="1" indent="1"/>
    </xf>
    <xf numFmtId="174" fontId="24" fillId="0" borderId="2" xfId="6" applyNumberFormat="1" applyFont="1" applyFill="1" applyBorder="1" applyAlignment="1" applyProtection="1">
      <alignment horizontal="right" vertical="center" wrapText="1" indent="1"/>
    </xf>
    <xf numFmtId="174" fontId="17" fillId="0" borderId="4" xfId="6" applyNumberFormat="1" applyFont="1" applyFill="1" applyBorder="1" applyAlignment="1" applyProtection="1">
      <alignment horizontal="right" vertical="center" wrapText="1" indent="1"/>
    </xf>
    <xf numFmtId="174" fontId="17" fillId="0" borderId="2" xfId="6" applyNumberFormat="1" applyFont="1" applyFill="1" applyBorder="1" applyAlignment="1" applyProtection="1">
      <alignment horizontal="right" vertical="center" wrapText="1" indent="1"/>
    </xf>
    <xf numFmtId="174" fontId="17" fillId="0" borderId="6" xfId="6" applyNumberFormat="1" applyFont="1" applyFill="1" applyBorder="1" applyAlignment="1" applyProtection="1">
      <alignment horizontal="right" vertical="center" wrapText="1" indent="1"/>
    </xf>
    <xf numFmtId="174" fontId="17" fillId="0" borderId="23" xfId="6" applyNumberFormat="1" applyFont="1" applyFill="1" applyBorder="1" applyAlignment="1" applyProtection="1">
      <alignment horizontal="right" vertical="center" wrapText="1" indent="1"/>
    </xf>
    <xf numFmtId="174" fontId="22" fillId="0" borderId="1" xfId="0" applyNumberFormat="1" applyFont="1" applyBorder="1" applyAlignment="1" applyProtection="1">
      <alignment horizontal="right" vertical="center" wrapText="1" indent="1"/>
    </xf>
    <xf numFmtId="174" fontId="24" fillId="0" borderId="6" xfId="6" applyNumberFormat="1" applyFont="1" applyFill="1" applyBorder="1" applyAlignment="1" applyProtection="1">
      <alignment horizontal="righ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</xf>
    <xf numFmtId="0" fontId="47" fillId="0" borderId="40" xfId="6" applyFont="1" applyFill="1" applyBorder="1" applyAlignment="1" applyProtection="1">
      <alignment horizontal="center" vertical="center" wrapText="1"/>
      <protection locked="0"/>
    </xf>
    <xf numFmtId="0" fontId="48" fillId="0" borderId="16" xfId="6" applyFont="1" applyFill="1" applyBorder="1" applyAlignment="1" applyProtection="1">
      <alignment horizontal="center" vertical="center" wrapText="1"/>
    </xf>
    <xf numFmtId="0" fontId="48" fillId="0" borderId="52" xfId="6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74" fontId="24" fillId="0" borderId="44" xfId="6" applyNumberFormat="1" applyFont="1" applyFill="1" applyBorder="1" applyAlignment="1" applyProtection="1">
      <alignment horizontal="right" vertical="center" wrapText="1" indent="1"/>
    </xf>
    <xf numFmtId="0" fontId="49" fillId="0" borderId="14" xfId="0" applyFont="1" applyBorder="1" applyAlignment="1" applyProtection="1">
      <alignment horizontal="center" vertical="center" wrapText="1"/>
      <protection locked="0"/>
    </xf>
    <xf numFmtId="0" fontId="49" fillId="0" borderId="24" xfId="0" applyFont="1" applyBorder="1" applyAlignment="1" applyProtection="1">
      <alignment horizontal="center" vertical="center" wrapText="1"/>
      <protection locked="0"/>
    </xf>
    <xf numFmtId="0" fontId="49" fillId="0" borderId="25" xfId="0" applyFont="1" applyBorder="1" applyAlignment="1" applyProtection="1">
      <alignment horizontal="center" vertical="center" wrapText="1"/>
      <protection locked="0"/>
    </xf>
    <xf numFmtId="174" fontId="47" fillId="0" borderId="14" xfId="0" applyNumberFormat="1" applyFont="1" applyFill="1" applyBorder="1" applyAlignment="1" applyProtection="1">
      <alignment horizontal="center" vertical="center" wrapText="1"/>
    </xf>
    <xf numFmtId="174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47" fillId="0" borderId="13" xfId="0" applyNumberFormat="1" applyFont="1" applyFill="1" applyBorder="1" applyAlignment="1" applyProtection="1">
      <alignment horizontal="center" vertical="center" wrapText="1"/>
    </xf>
    <xf numFmtId="174" fontId="47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47" fillId="0" borderId="21" xfId="0" applyNumberFormat="1" applyFont="1" applyFill="1" applyBorder="1" applyAlignment="1" applyProtection="1">
      <alignment horizontal="center" vertical="center" wrapText="1"/>
      <protection locked="0"/>
    </xf>
    <xf numFmtId="174" fontId="48" fillId="0" borderId="18" xfId="0" applyNumberFormat="1" applyFont="1" applyFill="1" applyBorder="1" applyAlignment="1" applyProtection="1">
      <alignment horizontal="center" vertical="center" wrapText="1"/>
    </xf>
    <xf numFmtId="174" fontId="48" fillId="0" borderId="5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8" fillId="0" borderId="0" xfId="0" applyFont="1"/>
    <xf numFmtId="174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74" fontId="48" fillId="0" borderId="21" xfId="0" applyNumberFormat="1" applyFont="1" applyBorder="1" applyAlignment="1" applyProtection="1">
      <alignment horizontal="center" vertical="center" wrapText="1"/>
    </xf>
    <xf numFmtId="0" fontId="50" fillId="0" borderId="23" xfId="6" applyFont="1" applyFill="1" applyBorder="1" applyAlignment="1" applyProtection="1">
      <alignment horizontal="center" vertical="center" wrapText="1"/>
      <protection locked="0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50" fillId="0" borderId="51" xfId="6" applyFont="1" applyFill="1" applyBorder="1" applyAlignment="1" applyProtection="1">
      <alignment horizontal="center" vertical="center" wrapText="1"/>
      <protection locked="0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74" fontId="6" fillId="0" borderId="0" xfId="0" applyNumberFormat="1" applyFont="1" applyFill="1" applyAlignment="1" applyProtection="1">
      <alignment horizontal="centerContinuous" vertical="center" wrapText="1"/>
      <protection locked="0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5" fillId="0" borderId="0" xfId="0" applyNumberFormat="1" applyFont="1" applyFill="1" applyAlignment="1" applyProtection="1">
      <alignment horizontal="right" wrapText="1"/>
      <protection locked="0"/>
    </xf>
    <xf numFmtId="174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74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74" fontId="23" fillId="0" borderId="16" xfId="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74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74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24" fillId="0" borderId="18" xfId="6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74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6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/>
    </xf>
    <xf numFmtId="3" fontId="23" fillId="0" borderId="14" xfId="6" applyNumberFormat="1" applyFont="1" applyFill="1" applyBorder="1" applyAlignment="1" applyProtection="1">
      <alignment horizontal="right" vertical="center" wrapText="1" indent="1"/>
    </xf>
    <xf numFmtId="174" fontId="23" fillId="0" borderId="19" xfId="0" applyNumberFormat="1" applyFont="1" applyFill="1" applyBorder="1" applyAlignment="1" applyProtection="1">
      <alignment horizontal="right" vertical="center" wrapText="1" indent="1"/>
    </xf>
    <xf numFmtId="174" fontId="23" fillId="0" borderId="47" xfId="0" applyNumberFormat="1" applyFont="1" applyFill="1" applyBorder="1" applyAlignment="1" applyProtection="1">
      <alignment horizontal="right" vertical="center" wrapText="1" indent="1"/>
    </xf>
    <xf numFmtId="174" fontId="23" fillId="0" borderId="20" xfId="0" applyNumberFormat="1" applyFont="1" applyFill="1" applyBorder="1" applyAlignment="1" applyProtection="1">
      <alignment horizontal="right" vertical="center" wrapText="1" indent="1"/>
    </xf>
    <xf numFmtId="174" fontId="23" fillId="0" borderId="16" xfId="0" applyNumberFormat="1" applyFont="1" applyFill="1" applyBorder="1" applyAlignment="1" applyProtection="1">
      <alignment horizontal="right" vertical="center" wrapText="1" indent="1"/>
    </xf>
    <xf numFmtId="174" fontId="23" fillId="0" borderId="2" xfId="0" applyNumberFormat="1" applyFont="1" applyFill="1" applyBorder="1" applyAlignment="1" applyProtection="1">
      <alignment horizontal="right" vertical="center" wrapText="1" indent="1"/>
    </xf>
    <xf numFmtId="174" fontId="23" fillId="0" borderId="23" xfId="0" applyNumberFormat="1" applyFont="1" applyFill="1" applyBorder="1" applyAlignment="1" applyProtection="1">
      <alignment horizontal="right" vertical="center" wrapText="1" indent="1"/>
    </xf>
    <xf numFmtId="174" fontId="23" fillId="0" borderId="36" xfId="0" applyNumberFormat="1" applyFont="1" applyFill="1" applyBorder="1" applyAlignment="1" applyProtection="1">
      <alignment horizontal="right" vertical="center" wrapText="1" indent="1"/>
    </xf>
    <xf numFmtId="174" fontId="23" fillId="0" borderId="6" xfId="0" applyNumberFormat="1" applyFont="1" applyFill="1" applyBorder="1" applyAlignment="1" applyProtection="1">
      <alignment horizontal="right" vertical="center" wrapText="1" indent="1"/>
    </xf>
    <xf numFmtId="174" fontId="23" fillId="0" borderId="18" xfId="0" applyNumberFormat="1" applyFont="1" applyFill="1" applyBorder="1" applyAlignment="1" applyProtection="1">
      <alignment horizontal="right" vertical="center" wrapText="1" indent="1"/>
    </xf>
    <xf numFmtId="174" fontId="23" fillId="0" borderId="55" xfId="0" applyNumberFormat="1" applyFont="1" applyFill="1" applyBorder="1" applyAlignment="1" applyProtection="1">
      <alignment horizontal="right" vertical="center" wrapText="1" indent="1"/>
    </xf>
    <xf numFmtId="174" fontId="23" fillId="0" borderId="1" xfId="0" applyNumberFormat="1" applyFont="1" applyFill="1" applyBorder="1" applyAlignment="1" applyProtection="1">
      <alignment horizontal="right" vertical="center" wrapText="1" indent="1"/>
    </xf>
    <xf numFmtId="174" fontId="23" fillId="0" borderId="36" xfId="6" applyNumberFormat="1" applyFont="1" applyFill="1" applyBorder="1" applyAlignment="1" applyProtection="1">
      <alignment horizontal="right" vertical="center" wrapText="1" indent="1"/>
    </xf>
    <xf numFmtId="174" fontId="17" fillId="0" borderId="56" xfId="6" applyNumberFormat="1" applyFont="1" applyFill="1" applyBorder="1" applyAlignment="1" applyProtection="1">
      <alignment horizontal="right" vertical="center" wrapText="1" indent="1"/>
    </xf>
    <xf numFmtId="174" fontId="17" fillId="0" borderId="26" xfId="6" applyNumberFormat="1" applyFont="1" applyFill="1" applyBorder="1" applyAlignment="1" applyProtection="1">
      <alignment horizontal="right" vertical="center" wrapText="1" indent="1"/>
    </xf>
    <xf numFmtId="174" fontId="7" fillId="0" borderId="36" xfId="0" applyNumberFormat="1" applyFont="1" applyFill="1" applyBorder="1" applyAlignment="1" applyProtection="1">
      <alignment horizontal="right" vertical="center" wrapText="1" indent="1"/>
    </xf>
    <xf numFmtId="174" fontId="4" fillId="0" borderId="14" xfId="0" applyNumberFormat="1" applyFont="1" applyFill="1" applyBorder="1" applyAlignment="1" applyProtection="1">
      <alignment horizontal="right" vertical="center" wrapText="1"/>
    </xf>
    <xf numFmtId="174" fontId="24" fillId="0" borderId="47" xfId="0" applyNumberFormat="1" applyFont="1" applyFill="1" applyBorder="1" applyAlignment="1" applyProtection="1">
      <alignment horizontal="right" vertical="center" wrapText="1" indent="1"/>
    </xf>
    <xf numFmtId="174" fontId="24" fillId="0" borderId="19" xfId="0" applyNumberFormat="1" applyFont="1" applyFill="1" applyBorder="1" applyAlignment="1" applyProtection="1">
      <alignment horizontal="right" vertical="center" wrapText="1" indent="1"/>
    </xf>
    <xf numFmtId="174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6" applyFont="1" applyFill="1" applyBorder="1" applyAlignment="1" applyProtection="1">
      <alignment horizontal="right" vertical="center" wrapText="1" indent="1"/>
      <protection locked="0"/>
    </xf>
    <xf numFmtId="0" fontId="17" fillId="0" borderId="26" xfId="6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74" fontId="3" fillId="0" borderId="0" xfId="0" applyNumberFormat="1" applyFont="1" applyFill="1" applyAlignment="1" applyProtection="1">
      <alignment horizontal="left" vertical="center" wrapText="1"/>
      <protection locked="0"/>
    </xf>
    <xf numFmtId="174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48" fillId="0" borderId="14" xfId="6" applyFont="1" applyFill="1" applyBorder="1" applyAlignment="1" applyProtection="1">
      <alignment horizontal="center" vertical="center" wrapText="1"/>
      <protection locked="0"/>
    </xf>
    <xf numFmtId="174" fontId="48" fillId="0" borderId="21" xfId="0" applyNumberFormat="1" applyFont="1" applyBorder="1" applyAlignment="1" applyProtection="1">
      <alignment horizontal="center" vertical="center" wrapText="1"/>
      <protection locked="0"/>
    </xf>
    <xf numFmtId="174" fontId="49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74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48" fillId="0" borderId="16" xfId="6" applyFont="1" applyFill="1" applyBorder="1" applyAlignment="1" applyProtection="1">
      <alignment horizontal="center" vertical="center" wrapText="1"/>
      <protection locked="0"/>
    </xf>
    <xf numFmtId="0" fontId="48" fillId="0" borderId="52" xfId="6" applyFont="1" applyFill="1" applyBorder="1" applyAlignment="1" applyProtection="1">
      <alignment horizontal="center" vertical="center" wrapText="1"/>
      <protection locked="0"/>
    </xf>
    <xf numFmtId="0" fontId="23" fillId="0" borderId="36" xfId="6" applyFont="1" applyFill="1" applyBorder="1" applyAlignment="1" applyProtection="1">
      <alignment horizontal="right" vertical="center" wrapText="1" indent="1"/>
      <protection locked="0"/>
    </xf>
    <xf numFmtId="0" fontId="51" fillId="0" borderId="0" xfId="0" applyFont="1"/>
    <xf numFmtId="0" fontId="51" fillId="0" borderId="0" xfId="0" applyFont="1" applyAlignment="1">
      <alignment horizontal="justify" vertical="top" wrapText="1"/>
    </xf>
    <xf numFmtId="0" fontId="52" fillId="3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center" vertical="top" wrapText="1"/>
    </xf>
    <xf numFmtId="0" fontId="40" fillId="0" borderId="0" xfId="0" applyFont="1"/>
    <xf numFmtId="0" fontId="46" fillId="0" borderId="0" xfId="4" applyAlignment="1" applyProtection="1"/>
    <xf numFmtId="174" fontId="53" fillId="0" borderId="0" xfId="6" applyNumberFormat="1" applyFont="1" applyFill="1" applyAlignment="1" applyProtection="1">
      <alignment horizontal="right" vertical="center" indent="1"/>
    </xf>
    <xf numFmtId="0" fontId="53" fillId="0" borderId="0" xfId="6" applyFont="1" applyFill="1" applyProtection="1"/>
    <xf numFmtId="174" fontId="53" fillId="0" borderId="0" xfId="6" applyNumberFormat="1" applyFont="1" applyFill="1" applyProtection="1"/>
    <xf numFmtId="174" fontId="54" fillId="0" borderId="0" xfId="0" applyNumberFormat="1" applyFont="1" applyFill="1" applyAlignment="1" applyProtection="1">
      <alignment horizontal="right" vertical="center" wrapText="1" indent="1"/>
    </xf>
    <xf numFmtId="0" fontId="54" fillId="0" borderId="0" xfId="0" applyFont="1" applyFill="1" applyAlignment="1" applyProtection="1">
      <alignment horizontal="right" vertical="center" wrapText="1" indent="1"/>
    </xf>
    <xf numFmtId="0" fontId="54" fillId="0" borderId="59" xfId="0" applyFont="1" applyFill="1" applyBorder="1" applyAlignment="1" applyProtection="1">
      <alignment horizontal="right" vertical="center" wrapText="1" indent="1"/>
    </xf>
    <xf numFmtId="174" fontId="54" fillId="0" borderId="59" xfId="0" applyNumberFormat="1" applyFont="1" applyFill="1" applyBorder="1" applyAlignment="1" applyProtection="1">
      <alignment horizontal="right" vertical="center" wrapText="1" indent="1"/>
    </xf>
    <xf numFmtId="174" fontId="0" fillId="0" borderId="0" xfId="0" applyNumberFormat="1" applyFill="1" applyAlignment="1" applyProtection="1">
      <alignment horizontal="right" vertical="center" wrapText="1"/>
    </xf>
    <xf numFmtId="174" fontId="0" fillId="0" borderId="0" xfId="0" applyNumberFormat="1" applyFill="1" applyAlignment="1" applyProtection="1">
      <alignment horizontal="right" vertical="center" wrapText="1" indent="1"/>
    </xf>
    <xf numFmtId="174" fontId="54" fillId="0" borderId="0" xfId="0" applyNumberFormat="1" applyFont="1" applyFill="1" applyAlignment="1" applyProtection="1">
      <alignment horizontal="right" vertical="center" wrapText="1"/>
    </xf>
    <xf numFmtId="0" fontId="54" fillId="0" borderId="0" xfId="0" applyFont="1" applyFill="1" applyAlignment="1" applyProtection="1">
      <alignment horizontal="right" vertical="center" wrapText="1"/>
    </xf>
    <xf numFmtId="174" fontId="54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174" fontId="54" fillId="0" borderId="0" xfId="0" applyNumberFormat="1" applyFont="1" applyAlignment="1">
      <alignment horizontal="right" vertical="center" wrapText="1" inden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74" fontId="47" fillId="0" borderId="25" xfId="0" applyNumberFormat="1" applyFont="1" applyFill="1" applyBorder="1" applyAlignment="1" applyProtection="1">
      <alignment horizontal="center" vertical="center" wrapText="1"/>
    </xf>
    <xf numFmtId="174" fontId="47" fillId="0" borderId="24" xfId="0" applyNumberFormat="1" applyFont="1" applyFill="1" applyBorder="1" applyAlignment="1" applyProtection="1">
      <alignment horizontal="center" vertical="center" wrapText="1"/>
    </xf>
    <xf numFmtId="174" fontId="47" fillId="0" borderId="14" xfId="0" applyNumberFormat="1" applyFont="1" applyBorder="1" applyAlignment="1" applyProtection="1">
      <alignment horizontal="center" vertical="center" wrapText="1"/>
    </xf>
    <xf numFmtId="174" fontId="47" fillId="0" borderId="24" xfId="0" applyNumberFormat="1" applyFont="1" applyBorder="1" applyAlignment="1" applyProtection="1">
      <alignment horizontal="center" vertical="center" wrapText="1"/>
    </xf>
    <xf numFmtId="174" fontId="47" fillId="0" borderId="25" xfId="0" applyNumberFormat="1" applyFont="1" applyBorder="1" applyAlignment="1" applyProtection="1">
      <alignment horizontal="center" vertical="center" wrapText="1"/>
    </xf>
    <xf numFmtId="17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4" xfId="0" applyFont="1" applyBorder="1" applyAlignment="1" applyProtection="1">
      <alignment horizontal="center" vertical="center" wrapText="1"/>
    </xf>
    <xf numFmtId="0" fontId="49" fillId="0" borderId="24" xfId="0" applyFont="1" applyBorder="1" applyAlignment="1" applyProtection="1">
      <alignment horizontal="center" vertical="center" wrapText="1"/>
    </xf>
    <xf numFmtId="0" fontId="49" fillId="0" borderId="25" xfId="0" applyFont="1" applyBorder="1" applyAlignment="1" applyProtection="1">
      <alignment horizontal="center" vertical="center" wrapText="1"/>
    </xf>
    <xf numFmtId="0" fontId="47" fillId="0" borderId="40" xfId="6" applyFont="1" applyFill="1" applyBorder="1" applyAlignment="1" applyProtection="1">
      <alignment horizontal="center" vertical="center" wrapText="1"/>
    </xf>
    <xf numFmtId="0" fontId="50" fillId="0" borderId="23" xfId="6" applyFont="1" applyFill="1" applyBorder="1" applyAlignment="1" applyProtection="1">
      <alignment horizontal="center" vertical="center" wrapText="1"/>
    </xf>
    <xf numFmtId="0" fontId="50" fillId="0" borderId="23" xfId="0" applyFont="1" applyBorder="1" applyAlignment="1" applyProtection="1">
      <alignment horizontal="center" vertical="center" wrapText="1"/>
    </xf>
    <xf numFmtId="0" fontId="50" fillId="0" borderId="51" xfId="6" applyFont="1" applyFill="1" applyBorder="1" applyAlignment="1" applyProtection="1">
      <alignment horizontal="center" vertical="center" wrapText="1"/>
    </xf>
    <xf numFmtId="0" fontId="0" fillId="0" borderId="0" xfId="0" applyFill="1"/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3" fillId="0" borderId="27" xfId="0" applyFont="1" applyFill="1" applyBorder="1" applyAlignment="1">
      <alignment horizontal="center" vertical="center"/>
    </xf>
    <xf numFmtId="0" fontId="44" fillId="0" borderId="13" xfId="0" applyFont="1" applyFill="1" applyBorder="1" applyAlignment="1" applyProtection="1">
      <alignment horizontal="center" vertical="center" wrapText="1"/>
    </xf>
    <xf numFmtId="0" fontId="44" fillId="0" borderId="59" xfId="0" applyFont="1" applyFill="1" applyBorder="1" applyAlignment="1" applyProtection="1">
      <alignment horizontal="center" vertical="center" wrapText="1"/>
    </xf>
    <xf numFmtId="0" fontId="44" fillId="0" borderId="21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vertical="center"/>
    </xf>
    <xf numFmtId="0" fontId="0" fillId="0" borderId="61" xfId="0" applyFill="1" applyBorder="1"/>
    <xf numFmtId="0" fontId="21" fillId="0" borderId="62" xfId="0" applyFont="1" applyFill="1" applyBorder="1" applyAlignment="1" applyProtection="1">
      <alignment horizontal="left" vertical="center" wrapText="1"/>
      <protection locked="0"/>
    </xf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174" fontId="2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5" xfId="0" applyFill="1" applyBorder="1"/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0" fontId="0" fillId="0" borderId="67" xfId="0" applyFill="1" applyBorder="1"/>
    <xf numFmtId="0" fontId="21" fillId="0" borderId="68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vertical="center" wrapText="1"/>
    </xf>
    <xf numFmtId="0" fontId="20" fillId="0" borderId="59" xfId="0" applyFont="1" applyFill="1" applyBorder="1" applyAlignment="1" applyProtection="1">
      <alignment vertical="center" wrapText="1"/>
    </xf>
    <xf numFmtId="174" fontId="22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31" xfId="0" applyFill="1" applyBorder="1"/>
    <xf numFmtId="0" fontId="55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</xf>
    <xf numFmtId="174" fontId="6" fillId="0" borderId="0" xfId="6" applyNumberFormat="1" applyFont="1" applyFill="1" applyBorder="1" applyAlignment="1" applyProtection="1">
      <alignment horizontal="center" vertical="center"/>
      <protection locked="0"/>
    </xf>
    <xf numFmtId="174" fontId="6" fillId="0" borderId="0" xfId="6" applyNumberFormat="1" applyFont="1" applyFill="1" applyBorder="1" applyAlignment="1" applyProtection="1">
      <alignment horizontal="center" vertical="center"/>
    </xf>
    <xf numFmtId="174" fontId="29" fillId="0" borderId="22" xfId="6" applyNumberFormat="1" applyFont="1" applyFill="1" applyBorder="1" applyAlignment="1" applyProtection="1">
      <alignment horizontal="left" vertical="center"/>
      <protection locked="0"/>
    </xf>
    <xf numFmtId="174" fontId="29" fillId="0" borderId="22" xfId="6" applyNumberFormat="1" applyFont="1" applyFill="1" applyBorder="1" applyAlignment="1" applyProtection="1">
      <alignment horizontal="left"/>
    </xf>
    <xf numFmtId="0" fontId="35" fillId="0" borderId="0" xfId="6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6" applyFont="1" applyFill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74" fontId="29" fillId="0" borderId="22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17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18" xfId="6" applyFont="1" applyFill="1" applyBorder="1" applyAlignment="1" applyProtection="1">
      <alignment horizontal="center" vertical="center" wrapText="1"/>
    </xf>
    <xf numFmtId="0" fontId="7" fillId="0" borderId="69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49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18" fillId="0" borderId="0" xfId="6" applyFont="1" applyFill="1" applyAlignment="1" applyProtection="1">
      <alignment horizontal="center"/>
    </xf>
    <xf numFmtId="174" fontId="25" fillId="0" borderId="61" xfId="0" applyNumberFormat="1" applyFont="1" applyFill="1" applyBorder="1" applyAlignment="1" applyProtection="1">
      <alignment horizontal="center" vertical="center" wrapText="1"/>
    </xf>
    <xf numFmtId="174" fontId="25" fillId="0" borderId="70" xfId="0" applyNumberFormat="1" applyFont="1" applyFill="1" applyBorder="1" applyAlignment="1" applyProtection="1">
      <alignment horizontal="center" vertical="center" wrapText="1"/>
    </xf>
    <xf numFmtId="174" fontId="35" fillId="0" borderId="0" xfId="0" applyNumberFormat="1" applyFont="1" applyFill="1" applyAlignment="1" applyProtection="1">
      <alignment horizontal="center" textRotation="180" wrapText="1"/>
    </xf>
    <xf numFmtId="174" fontId="56" fillId="0" borderId="39" xfId="0" applyNumberFormat="1" applyFont="1" applyFill="1" applyBorder="1" applyAlignment="1" applyProtection="1">
      <alignment horizontal="center" vertical="center" wrapText="1"/>
    </xf>
    <xf numFmtId="174" fontId="18" fillId="0" borderId="0" xfId="0" applyNumberFormat="1" applyFont="1" applyFill="1" applyAlignment="1" applyProtection="1">
      <alignment horizontal="center" vertical="center" wrapText="1"/>
      <protection locked="0"/>
    </xf>
    <xf numFmtId="174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74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6" fillId="0" borderId="73" xfId="0" applyFont="1" applyFill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textRotation="180"/>
    </xf>
    <xf numFmtId="0" fontId="45" fillId="0" borderId="39" xfId="0" applyFont="1" applyBorder="1"/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Százalék 2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zoomScale="130" zoomScaleNormal="130" workbookViewId="0">
      <selection activeCell="C33" sqref="C33"/>
    </sheetView>
  </sheetViews>
  <sheetFormatPr defaultRowHeight="13.2" x14ac:dyDescent="0.25"/>
  <cols>
    <col min="1" max="1" width="24.109375" customWidth="1"/>
    <col min="2" max="2" width="105.44140625" customWidth="1"/>
    <col min="3" max="3" width="39" customWidth="1"/>
  </cols>
  <sheetData>
    <row r="2" spans="1:3" ht="17.399999999999999" x14ac:dyDescent="0.25">
      <c r="A2" s="478" t="s">
        <v>527</v>
      </c>
      <c r="B2" s="478"/>
      <c r="C2" s="478"/>
    </row>
    <row r="3" spans="1:3" ht="13.8" x14ac:dyDescent="0.25">
      <c r="A3" s="412"/>
      <c r="B3" s="413"/>
      <c r="C3" s="412"/>
    </row>
    <row r="4" spans="1:3" ht="13.8" x14ac:dyDescent="0.25">
      <c r="A4" s="414" t="s">
        <v>528</v>
      </c>
      <c r="B4" s="415" t="s">
        <v>529</v>
      </c>
      <c r="C4" s="414" t="s">
        <v>530</v>
      </c>
    </row>
    <row r="5" spans="1:3" x14ac:dyDescent="0.25">
      <c r="A5" s="416"/>
      <c r="B5" s="416"/>
      <c r="C5" s="416"/>
    </row>
    <row r="6" spans="1:3" ht="17.399999999999999" x14ac:dyDescent="0.3">
      <c r="A6" s="479" t="s">
        <v>560</v>
      </c>
      <c r="B6" s="479"/>
      <c r="C6" s="479"/>
    </row>
    <row r="7" spans="1:3" x14ac:dyDescent="0.25">
      <c r="A7" s="416" t="s">
        <v>531</v>
      </c>
      <c r="B7" s="416" t="s">
        <v>532</v>
      </c>
      <c r="C7" s="417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 x14ac:dyDescent="0.25">
      <c r="A8" s="416" t="s">
        <v>533</v>
      </c>
      <c r="B8" s="416" t="s">
        <v>534</v>
      </c>
      <c r="C8" s="417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 x14ac:dyDescent="0.25">
      <c r="A9" s="416" t="s">
        <v>535</v>
      </c>
      <c r="B9" s="416" t="s">
        <v>561</v>
      </c>
      <c r="C9" s="417" t="str">
        <f ca="1">HYPERLINK(SUBSTITUTE(CELL("address",RM_1.1.sz.mell.!A1),"'",""),SUBSTITUTE(MID(CELL("address",RM_1.1.sz.mell.!A1),SEARCH("]",CELL("address",RM_1.1.sz.mell.!A1),1)+1,LEN(CELL("address",RM_1.1.sz.mell.!A1))-SEARCH("]",CELL("address",RM_1.1.sz.mell.!A1),1)),"'",""))</f>
        <v>RM_1.1.sz.mell.!$A$1</v>
      </c>
    </row>
    <row r="10" spans="1:3" x14ac:dyDescent="0.25">
      <c r="A10" s="416" t="s">
        <v>536</v>
      </c>
      <c r="B10" s="416" t="s">
        <v>562</v>
      </c>
      <c r="C10" s="417" t="str">
        <f ca="1">HYPERLINK(SUBSTITUTE(CELL("address",RM_1.2.sz.mell!A1),"'",""),SUBSTITUTE(MID(CELL("address",RM_1.2.sz.mell!A1),SEARCH("]",CELL("address",RM_1.2.sz.mell!A1),1)+1,LEN(CELL("address",RM_1.2.sz.mell!A1))-SEARCH("]",CELL("address",RM_1.2.sz.mell!A1),1)),"'",""))</f>
        <v>RM_1.2.sz.mell!$A$1</v>
      </c>
    </row>
    <row r="11" spans="1:3" x14ac:dyDescent="0.25">
      <c r="A11" s="416" t="s">
        <v>537</v>
      </c>
      <c r="B11" s="416" t="s">
        <v>563</v>
      </c>
      <c r="C11" s="417" t="str">
        <f ca="1">HYPERLINK(SUBSTITUTE(CELL("address",RM_1.3.sz.mell.!A1),"'",""),SUBSTITUTE(MID(CELL("address",RM_1.3.sz.mell.!A1),SEARCH("]",CELL("address",RM_1.3.sz.mell.!A1),1)+1,LEN(CELL("address",RM_1.3.sz.mell.!A1))-SEARCH("]",CELL("address",RM_1.3.sz.mell.!A1),1)),"'",""))</f>
        <v>RM_1.3.sz.mell.!$A$1</v>
      </c>
    </row>
    <row r="12" spans="1:3" x14ac:dyDescent="0.25">
      <c r="A12" s="416" t="s">
        <v>538</v>
      </c>
      <c r="B12" s="416" t="s">
        <v>564</v>
      </c>
      <c r="C12" s="417" t="str">
        <f ca="1">HYPERLINK(SUBSTITUTE(CELL("address",RM_1.4.sz.mell.!A1),"'",""),SUBSTITUTE(MID(CELL("address",RM_1.4.sz.mell.!A1),SEARCH("]",CELL("address",RM_1.4.sz.mell.!A1),1)+1,LEN(CELL("address",RM_1.4.sz.mell.!A1))-SEARCH("]",CELL("address",RM_1.4.sz.mell.!A1),1)),"'",""))</f>
        <v>RM_1.4.sz.mell.!$A$1</v>
      </c>
    </row>
    <row r="13" spans="1:3" x14ac:dyDescent="0.25">
      <c r="A13" s="416" t="s">
        <v>539</v>
      </c>
      <c r="B13" s="416" t="s">
        <v>565</v>
      </c>
      <c r="C13" s="417" t="str">
        <f ca="1">HYPERLINK(SUBSTITUTE(CELL("address",RM_2.1.sz.mell.!A1),"'",""),SUBSTITUTE(MID(CELL("address",RM_2.1.sz.mell.!A1),SEARCH("]",CELL("address",RM_2.1.sz.mell.!A1),1)+1,LEN(CELL("address",RM_2.1.sz.mell.!A1))-SEARCH("]",CELL("address",RM_2.1.sz.mell.!A1),1)),"'",""))</f>
        <v>RM_2.1.sz.mell.!$A$1</v>
      </c>
    </row>
    <row r="14" spans="1:3" x14ac:dyDescent="0.25">
      <c r="A14" s="416" t="s">
        <v>540</v>
      </c>
      <c r="B14" s="416" t="s">
        <v>566</v>
      </c>
      <c r="C14" s="417" t="str">
        <f ca="1">HYPERLINK(SUBSTITUTE(CELL("address",RM_2.2.sz.mell.!A1),"'",""),SUBSTITUTE(MID(CELL("address",RM_2.2.sz.mell.!A1),SEARCH("]",CELL("address",RM_2.2.sz.mell.!A1),1)+1,LEN(CELL("address",RM_2.2.sz.mell.!A1))-SEARCH("]",CELL("address",RM_2.2.sz.mell.!A1),1)),"'",""))</f>
        <v>RM_2.2.sz.mell.!$A$1</v>
      </c>
    </row>
    <row r="15" spans="1:3" x14ac:dyDescent="0.25">
      <c r="A15" s="416" t="s">
        <v>541</v>
      </c>
      <c r="B15" s="416" t="s">
        <v>542</v>
      </c>
      <c r="C15" s="417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 x14ac:dyDescent="0.25">
      <c r="A16" s="416" t="s">
        <v>543</v>
      </c>
      <c r="B16" s="416" t="s">
        <v>471</v>
      </c>
      <c r="C16" s="417" t="str">
        <f ca="1">HYPERLINK(SUBSTITUTE(CELL("address",RM_3.sz.mell.!A1),"'",""),SUBSTITUTE(MID(CELL("address",RM_3.sz.mell.!A1),SEARCH("]",CELL("address",RM_3.sz.mell.!A1),1)+1,LEN(CELL("address",RM_3.sz.mell.!A1))-SEARCH("]",CELL("address",RM_3.sz.mell.!A1),1)),"'",""))</f>
        <v>RM_3.sz.mell.!$A$1</v>
      </c>
    </row>
    <row r="17" spans="1:3" x14ac:dyDescent="0.25">
      <c r="A17" s="416" t="s">
        <v>544</v>
      </c>
      <c r="B17" s="416" t="s">
        <v>474</v>
      </c>
      <c r="C17" s="417" t="str">
        <f ca="1">HYPERLINK(SUBSTITUTE(CELL("address",RM_4.sz.mell.!A1),"'",""),SUBSTITUTE(MID(CELL("address",RM_4.sz.mell.!A1),SEARCH("]",CELL("address",RM_4.sz.mell.!A1),1)+1,LEN(CELL("address",RM_4.sz.mell.!A1))-SEARCH("]",CELL("address",RM_4.sz.mell.!A1),1)),"'",""))</f>
        <v>RM_4.sz.mell.!$A$1</v>
      </c>
    </row>
    <row r="18" spans="1:3" x14ac:dyDescent="0.25">
      <c r="A18" s="416" t="s">
        <v>545</v>
      </c>
      <c r="B18" s="416" t="s">
        <v>478</v>
      </c>
      <c r="C18" s="417" t="str">
        <f ca="1">HYPERLINK(SUBSTITUTE(CELL("address",RM_5.1.sz.mell!A1),"'",""),SUBSTITUTE(MID(CELL("address",RM_5.1.sz.mell!A1),SEARCH("]",CELL("address",RM_5.1.sz.mell!A1),1)+1,LEN(CELL("address",RM_5.1.sz.mell!A1))-SEARCH("]",CELL("address",RM_5.1.sz.mell!A1),1)),"'",""))</f>
        <v>RM_5.1.sz.mell!$A$1</v>
      </c>
    </row>
    <row r="19" spans="1:3" x14ac:dyDescent="0.25">
      <c r="A19" s="416" t="s">
        <v>546</v>
      </c>
      <c r="B19" s="416" t="s">
        <v>476</v>
      </c>
      <c r="C19" s="417" t="str">
        <f ca="1">HYPERLINK(SUBSTITUTE(CELL("address",RM_5.1.1.sz.mell!A1),"'",""),SUBSTITUTE(MID(CELL("address",RM_5.1.1.sz.mell!A1),SEARCH("]",CELL("address",RM_5.1.1.sz.mell!A1),1)+1,LEN(CELL("address",RM_5.1.1.sz.mell!A1))-SEARCH("]",CELL("address",RM_5.1.1.sz.mell!A1),1)),"'",""))</f>
        <v>RM_5.1.1.sz.mell!$A$1</v>
      </c>
    </row>
    <row r="20" spans="1:3" x14ac:dyDescent="0.25">
      <c r="A20" s="416" t="s">
        <v>547</v>
      </c>
      <c r="B20" s="416" t="s">
        <v>477</v>
      </c>
      <c r="C20" s="417" t="str">
        <f ca="1">HYPERLINK(SUBSTITUTE(CELL("address",RM_5.1.2.sz.mell!A1),"'",""),SUBSTITUTE(MID(CELL("address",RM_5.1.2.sz.mell!A1),SEARCH("]",CELL("address",RM_5.1.2.sz.mell!A1),1)+1,LEN(CELL("address",RM_5.1.2.sz.mell!A1))-SEARCH("]",CELL("address",RM_5.1.2.sz.mell!A1),1)),"'",""))</f>
        <v>RM_5.1.2.sz.mell!$A$1</v>
      </c>
    </row>
    <row r="21" spans="1:3" x14ac:dyDescent="0.25">
      <c r="A21" s="416" t="s">
        <v>548</v>
      </c>
      <c r="B21" s="416" t="s">
        <v>479</v>
      </c>
      <c r="C21" s="417" t="str">
        <f ca="1">HYPERLINK(SUBSTITUTE(CELL("address",RM_5.1.3.sz.mell!A1),"'",""),SUBSTITUTE(MID(CELL("address",RM_5.1.3.sz.mell!A1),SEARCH("]",CELL("address",RM_5.1.3.sz.mell!A1),1)+1,LEN(CELL("address",RM_5.1.3.sz.mell!A1))-SEARCH("]",CELL("address",RM_5.1.3.sz.mell!A1),1)),"'",""))</f>
        <v>RM_5.1.3.sz.mell!$A$1</v>
      </c>
    </row>
    <row r="22" spans="1:3" x14ac:dyDescent="0.25">
      <c r="A22" s="416" t="s">
        <v>549</v>
      </c>
      <c r="B22" s="416" t="str">
        <f>RM_ALAPADATOK!A11</f>
        <v>……………………. Polgármesteri /Közös Önkormányzati Hivatal</v>
      </c>
      <c r="C22" s="417" t="str">
        <f ca="1">HYPERLINK(SUBSTITUTE(CELL("address",RM_5.2.sz.mell!A1),"'",""),SUBSTITUTE(MID(CELL("address",RM_5.2.sz.mell!A1),SEARCH("]",CELL("address",RM_5.2.sz.mell!A1),1)+1,LEN(CELL("address",RM_5.2.sz.mell!A1))-SEARCH("]",CELL("address",RM_5.2.sz.mell!A1),1)),"'",""))</f>
        <v>RM_5.2.sz.mell!$A$1</v>
      </c>
    </row>
    <row r="23" spans="1:3" x14ac:dyDescent="0.25">
      <c r="A23" s="416" t="s">
        <v>550</v>
      </c>
      <c r="B23" t="str">
        <f>RM_ALAPADATOK!B13</f>
        <v>1 kvi név</v>
      </c>
      <c r="C23" s="417" t="str">
        <f ca="1">HYPERLINK(SUBSTITUTE(CELL("address",RM_5.3.sz.mell!A1),"'",""),SUBSTITUTE(MID(CELL("address",RM_5.3.sz.mell!A1),SEARCH("]",CELL("address",RM_5.3.sz.mell!A1),1)+1,LEN(CELL("address",RM_5.3.sz.mell!A1))-SEARCH("]",CELL("address",RM_5.3.sz.mell!A1),1)),"'",""))</f>
        <v>RM_5.3.sz.mell!$A$1</v>
      </c>
    </row>
    <row r="24" spans="1:3" x14ac:dyDescent="0.25">
      <c r="A24" s="416" t="s">
        <v>551</v>
      </c>
      <c r="B24" t="str">
        <f>RM_ALAPADATOK!B15</f>
        <v>2 kvi név</v>
      </c>
      <c r="C24" s="417" t="str">
        <f ca="1">HYPERLINK(SUBSTITUTE(CELL("address",RM_5.4.sz.mell!A1),"'",""),SUBSTITUTE(MID(CELL("address",RM_5.4.sz.mell!A1),SEARCH("]",CELL("address",RM_5.4.sz.mell!A1),1)+1,LEN(CELL("address",RM_5.4.sz.mell!A1))-SEARCH("]",CELL("address",RM_5.4.sz.mell!A1),1)),"'",""))</f>
        <v>RM_5.4.sz.mell!$A$1</v>
      </c>
    </row>
    <row r="25" spans="1:3" x14ac:dyDescent="0.25">
      <c r="A25" s="416" t="s">
        <v>552</v>
      </c>
      <c r="B25" t="str">
        <f>RM_ALAPADATOK!B17</f>
        <v>3 kvi név</v>
      </c>
      <c r="C25" s="417" t="str">
        <f ca="1">HYPERLINK(SUBSTITUTE(CELL("address",RM_5.5.sz.mell!A1),"'",""),SUBSTITUTE(MID(CELL("address",RM_5.5.sz.mell!A1),SEARCH("]",CELL("address",RM_5.5.sz.mell!A1),1)+1,LEN(CELL("address",RM_5.5.sz.mell!A1))-SEARCH("]",CELL("address",RM_5.5.sz.mell!A1),1)),"'",""))</f>
        <v>RM_5.5.sz.mell!$A$1</v>
      </c>
    </row>
    <row r="26" spans="1:3" x14ac:dyDescent="0.25">
      <c r="A26" s="416" t="s">
        <v>553</v>
      </c>
      <c r="B26" t="str">
        <f>RM_ALAPADATOK!B19</f>
        <v>4 kvi név</v>
      </c>
      <c r="C26" s="417" t="str">
        <f ca="1">HYPERLINK(SUBSTITUTE(CELL("address",RM_5.6.sz.mell!A1),"'",""),SUBSTITUTE(MID(CELL("address",RM_5.6.sz.mell!A1),SEARCH("]",CELL("address",RM_5.6.sz.mell!A1),1)+1,LEN(CELL("address",RM_5.6.sz.mell!A1))-SEARCH("]",CELL("address",RM_5.6.sz.mell!A1),1)),"'",""))</f>
        <v>RM_5.6.sz.mell!$A$1</v>
      </c>
    </row>
    <row r="27" spans="1:3" x14ac:dyDescent="0.25">
      <c r="A27" s="416" t="s">
        <v>554</v>
      </c>
      <c r="B27" t="str">
        <f>RM_ALAPADATOK!B21</f>
        <v>5 kvi név</v>
      </c>
      <c r="C27" s="417" t="str">
        <f ca="1">HYPERLINK(SUBSTITUTE(CELL("address",RM_5.7.sz.mell!A1),"'",""),SUBSTITUTE(MID(CELL("address",RM_5.7.sz.mell!A1),SEARCH("]",CELL("address",RM_5.7.sz.mell!A1),1)+1,LEN(CELL("address",RM_5.7.sz.mell!A1))-SEARCH("]",CELL("address",RM_5.7.sz.mell!A1),1)),"'",""))</f>
        <v>RM_5.7.sz.mell!$A$1</v>
      </c>
    </row>
    <row r="28" spans="1:3" x14ac:dyDescent="0.25">
      <c r="A28" s="416" t="s">
        <v>555</v>
      </c>
      <c r="B28" t="str">
        <f>RM_ALAPADATOK!B23</f>
        <v>6 kvi név</v>
      </c>
      <c r="C28" s="417" t="str">
        <f ca="1">HYPERLINK(SUBSTITUTE(CELL("address",RM_5.8.sz.mell!A1),"'",""),SUBSTITUTE(MID(CELL("address",RM_5.8.sz.mell!A1),SEARCH("]",CELL("address",RM_5.8.sz.mell!A1),1)+1,LEN(CELL("address",RM_5.8.sz.mell!A1))-SEARCH("]",CELL("address",RM_5.8.sz.mell!A1),1)),"'",""))</f>
        <v>RM_5.8.sz.mell!$A$1</v>
      </c>
    </row>
    <row r="29" spans="1:3" x14ac:dyDescent="0.25">
      <c r="A29" s="416" t="s">
        <v>556</v>
      </c>
      <c r="B29" t="str">
        <f>RM_ALAPADATOK!B25</f>
        <v>7 kvi név</v>
      </c>
      <c r="C29" s="417" t="str">
        <f ca="1">HYPERLINK(SUBSTITUTE(CELL("address",RM_5.9.sz.mell!A1),"'",""),SUBSTITUTE(MID(CELL("address",RM_5.9.sz.mell!A1),SEARCH("]",CELL("address",RM_5.9.sz.mell!A1),1)+1,LEN(CELL("address",RM_5.9.sz.mell!A1))-SEARCH("]",CELL("address",RM_5.9.sz.mell!A1),1)),"'",""))</f>
        <v>RM_5.9.sz.mell!$A$1</v>
      </c>
    </row>
    <row r="30" spans="1:3" x14ac:dyDescent="0.25">
      <c r="A30" s="416" t="s">
        <v>557</v>
      </c>
      <c r="B30" t="str">
        <f>RM_ALAPADATOK!B27</f>
        <v>8 kvi név</v>
      </c>
      <c r="C30" s="417" t="str">
        <f ca="1">HYPERLINK(SUBSTITUTE(CELL("address",RM_5.10.sz.mell!A1),"'",""),SUBSTITUTE(MID(CELL("address",RM_5.10.sz.mell!A1),SEARCH("]",CELL("address",RM_5.10.sz.mell!A1),1)+1,LEN(CELL("address",RM_5.10.sz.mell!A1))-SEARCH("]",CELL("address",RM_5.10.sz.mell!A1),1)),"'",""))</f>
        <v>RM_5.10.sz.mell!$A$1</v>
      </c>
    </row>
    <row r="31" spans="1:3" x14ac:dyDescent="0.25">
      <c r="A31" s="416" t="s">
        <v>558</v>
      </c>
      <c r="B31" t="str">
        <f>RM_ALAPADATOK!B29</f>
        <v>9 kvi név</v>
      </c>
      <c r="C31" s="417" t="str">
        <f ca="1">HYPERLINK(SUBSTITUTE(CELL("address",RM_5.11.sz.mell!A1),"'",""),SUBSTITUTE(MID(CELL("address",RM_5.11.sz.mell!A1),SEARCH("]",CELL("address",RM_5.11.sz.mell!A1),1)+1,LEN(CELL("address",RM_5.11.sz.mell!A1))-SEARCH("]",CELL("address",RM_5.11.sz.mell!A1),1)),"'",""))</f>
        <v>RM_5.11.sz.mell!$A$1</v>
      </c>
    </row>
    <row r="32" spans="1:3" x14ac:dyDescent="0.25">
      <c r="A32" s="416" t="s">
        <v>559</v>
      </c>
      <c r="B32" t="str">
        <f>RM_ALAPADATOK!B31</f>
        <v>10 kvi név</v>
      </c>
      <c r="C32" s="417" t="str">
        <f ca="1">HYPERLINK(SUBSTITUTE(CELL("address",RM_5.12.sz.mell!A1),"'",""),SUBSTITUTE(MID(CELL("address",RM_5.12.sz.mell!A1),SEARCH("]",CELL("address",RM_5.12.sz.mell!A1),1)+1,LEN(CELL("address",RM_5.12.sz.mell!A1))-SEARCH("]",CELL("address",RM_5.12.sz.mell!A1),1)),"'",""))</f>
        <v>RM_5.12.sz.mell!$A$1</v>
      </c>
    </row>
    <row r="33" spans="1:3" x14ac:dyDescent="0.25">
      <c r="A33" s="416" t="s">
        <v>577</v>
      </c>
      <c r="B33" t="str">
        <f>RM_6.sz.mell!B1</f>
        <v>A 2019. évi általános működés és ágazati feladatok támogatásának alakulása jogcímenként</v>
      </c>
      <c r="C33" s="417" t="str">
        <f ca="1">HYPERLINK(SUBSTITUTE(CELL("address",RM_6.sz.mell!A1),"'",""),SUBSTITUTE(MID(CELL("address",RM_6.sz.mell!A1),SEARCH("]",CELL("address",RM_6.sz.mell!A1),1)+1,LEN(CELL("address",RM_6.sz.mell!A1))-SEARCH("]",CELL("address",RM_6.sz.mell!A1),1)),"'",""))</f>
        <v>RM_6.sz.mell!$A$1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="120" zoomScaleNormal="120" workbookViewId="0">
      <selection activeCell="G20" sqref="G20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09" t="s">
        <v>425</v>
      </c>
      <c r="B1" s="60"/>
      <c r="C1" s="60"/>
      <c r="D1" s="60"/>
      <c r="E1" s="210" t="s">
        <v>84</v>
      </c>
    </row>
    <row r="2" spans="1:5" x14ac:dyDescent="0.25">
      <c r="A2" s="60"/>
      <c r="B2" s="60"/>
      <c r="C2" s="60"/>
      <c r="D2" s="60"/>
      <c r="E2" s="60"/>
    </row>
    <row r="3" spans="1:5" x14ac:dyDescent="0.25">
      <c r="A3" s="211"/>
      <c r="B3" s="212"/>
      <c r="C3" s="211"/>
      <c r="D3" s="213"/>
      <c r="E3" s="212"/>
    </row>
    <row r="4" spans="1:5" ht="15.6" x14ac:dyDescent="0.3">
      <c r="A4" s="62" t="str">
        <f>+RM_ÖSSZEFÜGGÉSEK!A6</f>
        <v>2019. évi eredeti előirányzat BEVÉTELEK</v>
      </c>
      <c r="B4" s="214"/>
      <c r="C4" s="215"/>
      <c r="D4" s="213"/>
      <c r="E4" s="212"/>
    </row>
    <row r="5" spans="1:5" x14ac:dyDescent="0.25">
      <c r="A5" s="211"/>
      <c r="B5" s="212"/>
      <c r="C5" s="211"/>
      <c r="D5" s="213"/>
      <c r="E5" s="212"/>
    </row>
    <row r="6" spans="1:5" x14ac:dyDescent="0.25">
      <c r="A6" s="211" t="s">
        <v>394</v>
      </c>
      <c r="B6" s="212">
        <f>+RM_1.1.sz.mell.!C68</f>
        <v>388072651</v>
      </c>
      <c r="C6" s="211" t="s">
        <v>374</v>
      </c>
      <c r="D6" s="213">
        <f>+RM_2.1.sz.mell.!C18+RM_2.2.sz.mell.!C17</f>
        <v>388072651</v>
      </c>
      <c r="E6" s="212">
        <f>+B6-D6</f>
        <v>0</v>
      </c>
    </row>
    <row r="7" spans="1:5" x14ac:dyDescent="0.25">
      <c r="A7" s="211" t="s">
        <v>410</v>
      </c>
      <c r="B7" s="212">
        <f>+RM_1.1.sz.mell.!C92</f>
        <v>0</v>
      </c>
      <c r="C7" s="211" t="s">
        <v>380</v>
      </c>
      <c r="D7" s="213">
        <f>+RM_2.1.sz.mell.!C29+RM_2.2.sz.mell.!C30</f>
        <v>0</v>
      </c>
      <c r="E7" s="212">
        <f>+B7-D7</f>
        <v>0</v>
      </c>
    </row>
    <row r="8" spans="1:5" x14ac:dyDescent="0.25">
      <c r="A8" s="211" t="s">
        <v>411</v>
      </c>
      <c r="B8" s="212">
        <f>+RM_1.1.sz.mell.!C93</f>
        <v>388072651</v>
      </c>
      <c r="C8" s="211" t="s">
        <v>381</v>
      </c>
      <c r="D8" s="213">
        <f>+RM_2.1.sz.mell.!C30+RM_2.2.sz.mell.!C31</f>
        <v>388072651</v>
      </c>
      <c r="E8" s="212">
        <f>+B8-D8</f>
        <v>0</v>
      </c>
    </row>
    <row r="9" spans="1:5" x14ac:dyDescent="0.25">
      <c r="A9" s="211"/>
      <c r="B9" s="212"/>
      <c r="C9" s="211"/>
      <c r="D9" s="213"/>
      <c r="E9" s="212"/>
    </row>
    <row r="10" spans="1:5" ht="15.6" x14ac:dyDescent="0.3">
      <c r="A10" s="62" t="str">
        <f>+RM_ÖSSZEFÜGGÉSEK!A13</f>
        <v>2019. évi előirányzat módosítások BEVÉTELEK</v>
      </c>
      <c r="B10" s="214"/>
      <c r="C10" s="215"/>
      <c r="D10" s="213"/>
      <c r="E10" s="212"/>
    </row>
    <row r="11" spans="1:5" x14ac:dyDescent="0.25">
      <c r="A11" s="211"/>
      <c r="B11" s="212"/>
      <c r="C11" s="211"/>
      <c r="D11" s="213"/>
      <c r="E11" s="212"/>
    </row>
    <row r="12" spans="1:5" x14ac:dyDescent="0.25">
      <c r="A12" s="211" t="s">
        <v>395</v>
      </c>
      <c r="B12" s="212">
        <f>+RM_1.1.sz.mell.!J68</f>
        <v>86869544</v>
      </c>
      <c r="C12" s="211" t="s">
        <v>375</v>
      </c>
      <c r="D12" s="213">
        <f>+RM_2.1.sz.mell.!D18+RM_2.2.sz.mell.!D17</f>
        <v>76832892</v>
      </c>
      <c r="E12" s="212">
        <f>+B12-D12</f>
        <v>10036652</v>
      </c>
    </row>
    <row r="13" spans="1:5" x14ac:dyDescent="0.25">
      <c r="A13" s="211" t="s">
        <v>396</v>
      </c>
      <c r="B13" s="212">
        <f>+RM_1.1.sz.mell.!J92</f>
        <v>95877929</v>
      </c>
      <c r="C13" s="211" t="s">
        <v>382</v>
      </c>
      <c r="D13" s="213">
        <f>+RM_2.1.sz.mell.!D29+RM_2.2.sz.mell.!D30</f>
        <v>72063915</v>
      </c>
      <c r="E13" s="212">
        <f>+B13-D13</f>
        <v>23814014</v>
      </c>
    </row>
    <row r="14" spans="1:5" x14ac:dyDescent="0.25">
      <c r="A14" s="211" t="s">
        <v>397</v>
      </c>
      <c r="B14" s="212">
        <f>+RM_1.1.sz.mell.!J93</f>
        <v>182747473</v>
      </c>
      <c r="C14" s="211" t="s">
        <v>383</v>
      </c>
      <c r="D14" s="213">
        <f>+RM_2.1.sz.mell.!D30+RM_2.2.sz.mell.!D31</f>
        <v>148896807</v>
      </c>
      <c r="E14" s="212">
        <f>+B14-D14</f>
        <v>33850666</v>
      </c>
    </row>
    <row r="15" spans="1:5" x14ac:dyDescent="0.25">
      <c r="A15" s="211"/>
      <c r="B15" s="212"/>
      <c r="C15" s="211"/>
      <c r="D15" s="213"/>
      <c r="E15" s="212"/>
    </row>
    <row r="16" spans="1:5" ht="13.8" x14ac:dyDescent="0.25">
      <c r="A16" s="216" t="str">
        <f>+RM_ÖSSZEFÜGGÉSEK!A19</f>
        <v>2019. módosítás utáni módosított előrirányzatok BEVÉTELEK</v>
      </c>
      <c r="B16" s="61"/>
      <c r="C16" s="215"/>
      <c r="D16" s="213"/>
      <c r="E16" s="212"/>
    </row>
    <row r="17" spans="1:5" x14ac:dyDescent="0.25">
      <c r="A17" s="211"/>
      <c r="B17" s="212"/>
      <c r="C17" s="211"/>
      <c r="D17" s="213"/>
      <c r="E17" s="212"/>
    </row>
    <row r="18" spans="1:5" x14ac:dyDescent="0.25">
      <c r="A18" s="211" t="s">
        <v>398</v>
      </c>
      <c r="B18" s="212">
        <f>+RM_1.1.sz.mell.!K68</f>
        <v>474942195</v>
      </c>
      <c r="C18" s="211" t="s">
        <v>376</v>
      </c>
      <c r="D18" s="213">
        <f>+RM_2.1.sz.mell.!E18+RM_2.2.sz.mell.!E17</f>
        <v>464905543</v>
      </c>
      <c r="E18" s="212">
        <f>+B18-D18</f>
        <v>10036652</v>
      </c>
    </row>
    <row r="19" spans="1:5" x14ac:dyDescent="0.25">
      <c r="A19" s="211" t="s">
        <v>399</v>
      </c>
      <c r="B19" s="212">
        <f>+RM_1.1.sz.mell.!K92</f>
        <v>95877929</v>
      </c>
      <c r="C19" s="211" t="s">
        <v>384</v>
      </c>
      <c r="D19" s="213">
        <f>+RM_2.1.sz.mell.!E29+RM_2.2.sz.mell.!E30</f>
        <v>72063915</v>
      </c>
      <c r="E19" s="212">
        <f>+B19-D19</f>
        <v>23814014</v>
      </c>
    </row>
    <row r="20" spans="1:5" x14ac:dyDescent="0.25">
      <c r="A20" s="211" t="s">
        <v>400</v>
      </c>
      <c r="B20" s="212">
        <f>+RM_1.1.sz.mell.!K93</f>
        <v>570820124</v>
      </c>
      <c r="C20" s="211" t="s">
        <v>385</v>
      </c>
      <c r="D20" s="213">
        <f>+RM_2.1.sz.mell.!E30+RM_2.2.sz.mell.!E31</f>
        <v>536969458</v>
      </c>
      <c r="E20" s="212">
        <f>+B20-D20</f>
        <v>33850666</v>
      </c>
    </row>
    <row r="21" spans="1:5" x14ac:dyDescent="0.25">
      <c r="A21" s="211"/>
      <c r="B21" s="212"/>
      <c r="C21" s="211"/>
      <c r="D21" s="213"/>
      <c r="E21" s="212"/>
    </row>
    <row r="22" spans="1:5" ht="15.6" x14ac:dyDescent="0.3">
      <c r="A22" s="62" t="str">
        <f>+RM_ÖSSZEFÜGGÉSEK!A25</f>
        <v>2019. évi eredeti előirányzat KIADÁSOK</v>
      </c>
      <c r="B22" s="214"/>
      <c r="C22" s="215"/>
      <c r="D22" s="213"/>
      <c r="E22" s="212"/>
    </row>
    <row r="23" spans="1:5" x14ac:dyDescent="0.25">
      <c r="A23" s="211"/>
      <c r="B23" s="212"/>
      <c r="C23" s="211"/>
      <c r="D23" s="213"/>
      <c r="E23" s="212"/>
    </row>
    <row r="24" spans="1:5" x14ac:dyDescent="0.25">
      <c r="A24" s="211" t="s">
        <v>412</v>
      </c>
      <c r="B24" s="212">
        <f>+RM_1.1.sz.mell.!C135</f>
        <v>388072651</v>
      </c>
      <c r="C24" s="211" t="s">
        <v>377</v>
      </c>
      <c r="D24" s="213">
        <f>+RM_2.1.sz.mell.!G18+RM_2.2.sz.mell.!G17</f>
        <v>388072651</v>
      </c>
      <c r="E24" s="212">
        <f>+B24-D24</f>
        <v>0</v>
      </c>
    </row>
    <row r="25" spans="1:5" x14ac:dyDescent="0.25">
      <c r="A25" s="211" t="s">
        <v>402</v>
      </c>
      <c r="B25" s="212">
        <f>+RM_1.1.sz.mell.!C160</f>
        <v>0</v>
      </c>
      <c r="C25" s="211" t="s">
        <v>386</v>
      </c>
      <c r="D25" s="213">
        <f>+RM_2.1.sz.mell.!G29+RM_2.2.sz.mell.!G30</f>
        <v>0</v>
      </c>
      <c r="E25" s="212">
        <f>+B25-D25</f>
        <v>0</v>
      </c>
    </row>
    <row r="26" spans="1:5" x14ac:dyDescent="0.25">
      <c r="A26" s="211" t="s">
        <v>403</v>
      </c>
      <c r="B26" s="212">
        <f>+RM_1.1.sz.mell.!C161</f>
        <v>388072651</v>
      </c>
      <c r="C26" s="211" t="s">
        <v>387</v>
      </c>
      <c r="D26" s="213">
        <f>+RM_2.1.sz.mell.!G30+RM_2.2.sz.mell.!G31</f>
        <v>388072651</v>
      </c>
      <c r="E26" s="212">
        <f>+B26-D26</f>
        <v>0</v>
      </c>
    </row>
    <row r="27" spans="1:5" x14ac:dyDescent="0.25">
      <c r="A27" s="211"/>
      <c r="B27" s="212"/>
      <c r="C27" s="211"/>
      <c r="D27" s="213"/>
      <c r="E27" s="212"/>
    </row>
    <row r="28" spans="1:5" ht="15.6" x14ac:dyDescent="0.3">
      <c r="A28" s="62" t="str">
        <f>+RM_ÖSSZEFÜGGÉSEK!A31</f>
        <v>2019. évi előirányzat módosítások KIADÁSOK</v>
      </c>
      <c r="B28" s="214"/>
      <c r="C28" s="215"/>
      <c r="D28" s="213"/>
      <c r="E28" s="212"/>
    </row>
    <row r="29" spans="1:5" x14ac:dyDescent="0.25">
      <c r="A29" s="211"/>
      <c r="B29" s="212"/>
      <c r="C29" s="211"/>
      <c r="D29" s="213"/>
      <c r="E29" s="212"/>
    </row>
    <row r="30" spans="1:5" x14ac:dyDescent="0.25">
      <c r="A30" s="211" t="s">
        <v>404</v>
      </c>
      <c r="B30" s="212">
        <f>+RM_1.1.sz.mell.!J135</f>
        <v>119806174</v>
      </c>
      <c r="C30" s="211" t="s">
        <v>378</v>
      </c>
      <c r="D30" s="213">
        <f>+RM_2.1.sz.mell.!H18+RM_2.2.sz.mell.!H17</f>
        <v>119806174</v>
      </c>
      <c r="E30" s="212">
        <f>+B30-D30</f>
        <v>0</v>
      </c>
    </row>
    <row r="31" spans="1:5" x14ac:dyDescent="0.25">
      <c r="A31" s="211" t="s">
        <v>405</v>
      </c>
      <c r="B31" s="212">
        <f>+RM_1.1.sz.mell.!J160</f>
        <v>62941299</v>
      </c>
      <c r="C31" s="211" t="s">
        <v>388</v>
      </c>
      <c r="D31" s="213">
        <f>+RM_2.1.sz.mell.!H29+RM_2.2.sz.mell.!H30</f>
        <v>38651053</v>
      </c>
      <c r="E31" s="212">
        <f>+B31-D31</f>
        <v>24290246</v>
      </c>
    </row>
    <row r="32" spans="1:5" x14ac:dyDescent="0.25">
      <c r="A32" s="211" t="s">
        <v>406</v>
      </c>
      <c r="B32" s="212">
        <f>+RM_1.1.sz.mell.!J161</f>
        <v>182747473</v>
      </c>
      <c r="C32" s="211" t="s">
        <v>389</v>
      </c>
      <c r="D32" s="213">
        <f>+RM_2.1.sz.mell.!H30+RM_2.2.sz.mell.!H31</f>
        <v>158457227</v>
      </c>
      <c r="E32" s="212">
        <f>+B32-D32</f>
        <v>24290246</v>
      </c>
    </row>
    <row r="33" spans="1:5" x14ac:dyDescent="0.25">
      <c r="A33" s="211"/>
      <c r="B33" s="212"/>
      <c r="C33" s="211"/>
      <c r="D33" s="213"/>
      <c r="E33" s="212"/>
    </row>
    <row r="34" spans="1:5" ht="15.6" x14ac:dyDescent="0.3">
      <c r="A34" s="217" t="str">
        <f>+RM_ÖSSZEFÜGGÉSEK!A37</f>
        <v>2019. módosítás utáni módosított előirányzatok KIADÁSOK</v>
      </c>
      <c r="B34" s="214"/>
      <c r="C34" s="215"/>
      <c r="D34" s="213"/>
      <c r="E34" s="212"/>
    </row>
    <row r="35" spans="1:5" x14ac:dyDescent="0.25">
      <c r="A35" s="211"/>
      <c r="B35" s="212"/>
      <c r="C35" s="211"/>
      <c r="D35" s="213"/>
      <c r="E35" s="212"/>
    </row>
    <row r="36" spans="1:5" x14ac:dyDescent="0.25">
      <c r="A36" s="211" t="s">
        <v>407</v>
      </c>
      <c r="B36" s="212">
        <f>+RM_1.1.sz.mell.!K135</f>
        <v>507878825</v>
      </c>
      <c r="C36" s="211" t="s">
        <v>379</v>
      </c>
      <c r="D36" s="213">
        <f>+RM_2.1.sz.mell.!I18+RM_2.2.sz.mell.!I17</f>
        <v>507878825</v>
      </c>
      <c r="E36" s="212">
        <f>+B36-D36</f>
        <v>0</v>
      </c>
    </row>
    <row r="37" spans="1:5" x14ac:dyDescent="0.25">
      <c r="A37" s="211" t="s">
        <v>408</v>
      </c>
      <c r="B37" s="212">
        <f>+RM_1.1.sz.mell.!K160</f>
        <v>62941299</v>
      </c>
      <c r="C37" s="211" t="s">
        <v>390</v>
      </c>
      <c r="D37" s="213">
        <f>+RM_2.1.sz.mell.!I29+RM_2.2.sz.mell.!I30</f>
        <v>38651053</v>
      </c>
      <c r="E37" s="212">
        <f>+B37-D37</f>
        <v>24290246</v>
      </c>
    </row>
    <row r="38" spans="1:5" x14ac:dyDescent="0.25">
      <c r="A38" s="211" t="s">
        <v>413</v>
      </c>
      <c r="B38" s="212">
        <f>+RM_1.1.sz.mell.!K161</f>
        <v>570820124</v>
      </c>
      <c r="C38" s="211" t="s">
        <v>391</v>
      </c>
      <c r="D38" s="213">
        <f>+RM_2.1.sz.mell.!I30+RM_2.2.sz.mell.!I31</f>
        <v>546529878</v>
      </c>
      <c r="E38" s="212">
        <f>+B38-D38</f>
        <v>24290246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zoomScale="120" zoomScaleNormal="120" workbookViewId="0">
      <selection activeCell="G5" sqref="G5"/>
    </sheetView>
  </sheetViews>
  <sheetFormatPr defaultColWidth="9.33203125" defaultRowHeight="13.2" x14ac:dyDescent="0.25"/>
  <cols>
    <col min="1" max="1" width="38.77734375" style="27" customWidth="1"/>
    <col min="2" max="8" width="15.77734375" style="26" customWidth="1"/>
    <col min="9" max="9" width="15.77734375" style="33" customWidth="1"/>
    <col min="10" max="11" width="12.77734375" style="26" customWidth="1"/>
    <col min="12" max="12" width="13.77734375" style="26" customWidth="1"/>
    <col min="13" max="16384" width="9.33203125" style="26"/>
  </cols>
  <sheetData>
    <row r="1" spans="1:9" ht="13.8" x14ac:dyDescent="0.25">
      <c r="C1" s="509" t="str">
        <f>CONCATENATE("3. melléklet ",RM_ALAPADATOK!A7," ",RM_ALAPADATOK!B7," ",RM_ALAPADATOK!C7," ",RM_ALAPADATOK!D7," ",RM_ALAPADATOK!E7," ",RM_ALAPADATOK!F7," ",RM_ALAPADATOK!G7," ",RM_ALAPADATOK!H7)</f>
        <v>3. melléklet a  / 2019 ( … ) önkormányzati rendelethez</v>
      </c>
      <c r="D1" s="510"/>
      <c r="E1" s="510"/>
      <c r="F1" s="510"/>
      <c r="G1" s="510"/>
      <c r="H1" s="510"/>
      <c r="I1" s="510"/>
    </row>
    <row r="3" spans="1:9" ht="25.5" customHeight="1" x14ac:dyDescent="0.25">
      <c r="A3" s="508" t="s">
        <v>471</v>
      </c>
      <c r="B3" s="508"/>
      <c r="C3" s="508"/>
      <c r="D3" s="508"/>
      <c r="E3" s="508"/>
      <c r="F3" s="508"/>
      <c r="G3" s="508"/>
      <c r="H3" s="508"/>
      <c r="I3" s="508"/>
    </row>
    <row r="4" spans="1:9" ht="22.5" customHeight="1" thickBot="1" x14ac:dyDescent="0.35">
      <c r="A4" s="55"/>
      <c r="B4" s="33"/>
      <c r="C4" s="33"/>
      <c r="D4" s="33"/>
      <c r="E4" s="33"/>
      <c r="F4" s="33"/>
      <c r="G4" s="33"/>
      <c r="H4" s="33"/>
      <c r="I4" s="30" t="str">
        <f>RM_2.2.sz.mell.!I2</f>
        <v>Forintban!</v>
      </c>
    </row>
    <row r="5" spans="1:9" s="28" customFormat="1" ht="44.4" customHeight="1" thickBot="1" x14ac:dyDescent="0.3">
      <c r="A5" s="56" t="s">
        <v>42</v>
      </c>
      <c r="B5" s="442" t="s">
        <v>43</v>
      </c>
      <c r="C5" s="442" t="s">
        <v>44</v>
      </c>
      <c r="D5" s="442" t="str">
        <f>+CONCATENATE("Felhasználás   ",LEFT(RM_ÖSSZEFÜGGÉSEK!A6,4)-1,". XII. 31-ig")</f>
        <v>Felhasználás   2018. XII. 31-ig</v>
      </c>
      <c r="E5" s="442" t="str">
        <f>+CONCATENATE(LEFT(RM_ÖSSZEFÜGGÉSEK!A6,4),". évi",CHAR(10),"eredeti előirányzat")</f>
        <v>2019. évi
eredeti előirányzat</v>
      </c>
      <c r="F5" s="295" t="s">
        <v>475</v>
      </c>
      <c r="G5" s="295" t="s">
        <v>435</v>
      </c>
      <c r="H5" s="295" t="s">
        <v>470</v>
      </c>
      <c r="I5" s="296" t="s">
        <v>439</v>
      </c>
    </row>
    <row r="6" spans="1:9" s="33" customFormat="1" ht="12" customHeight="1" thickBot="1" x14ac:dyDescent="0.3">
      <c r="A6" s="31" t="s">
        <v>346</v>
      </c>
      <c r="B6" s="32" t="s">
        <v>347</v>
      </c>
      <c r="C6" s="32" t="s">
        <v>348</v>
      </c>
      <c r="D6" s="32" t="s">
        <v>350</v>
      </c>
      <c r="E6" s="32" t="s">
        <v>349</v>
      </c>
      <c r="F6" s="32" t="s">
        <v>351</v>
      </c>
      <c r="G6" s="32" t="s">
        <v>352</v>
      </c>
      <c r="H6" s="297" t="s">
        <v>438</v>
      </c>
      <c r="I6" s="298" t="s">
        <v>437</v>
      </c>
    </row>
    <row r="7" spans="1:9" ht="15.9" customHeight="1" x14ac:dyDescent="0.25">
      <c r="A7" s="172"/>
      <c r="B7" s="20"/>
      <c r="C7" s="174"/>
      <c r="D7" s="20"/>
      <c r="E7" s="20"/>
      <c r="F7" s="20"/>
      <c r="G7" s="20"/>
      <c r="H7" s="20">
        <f>F7+G7</f>
        <v>0</v>
      </c>
      <c r="I7" s="34">
        <f>E7+H7</f>
        <v>0</v>
      </c>
    </row>
    <row r="8" spans="1:9" ht="15.9" customHeight="1" x14ac:dyDescent="0.25">
      <c r="A8" s="172"/>
      <c r="B8" s="20"/>
      <c r="C8" s="174"/>
      <c r="D8" s="20"/>
      <c r="E8" s="20"/>
      <c r="F8" s="20"/>
      <c r="G8" s="20"/>
      <c r="H8" s="20">
        <f>F8+G8</f>
        <v>0</v>
      </c>
      <c r="I8" s="34">
        <f>E8+H8</f>
        <v>0</v>
      </c>
    </row>
    <row r="9" spans="1:9" ht="15.9" customHeight="1" x14ac:dyDescent="0.25">
      <c r="A9" s="172"/>
      <c r="B9" s="20"/>
      <c r="C9" s="174"/>
      <c r="D9" s="20"/>
      <c r="E9" s="20"/>
      <c r="F9" s="20"/>
      <c r="G9" s="20"/>
      <c r="H9" s="20">
        <f t="shared" ref="H9:H24" si="0">F9+G9</f>
        <v>0</v>
      </c>
      <c r="I9" s="34">
        <f t="shared" ref="I9:I24" si="1">E9+H9</f>
        <v>0</v>
      </c>
    </row>
    <row r="10" spans="1:9" ht="15.9" customHeight="1" x14ac:dyDescent="0.25">
      <c r="A10" s="173"/>
      <c r="B10" s="20"/>
      <c r="C10" s="174"/>
      <c r="D10" s="20"/>
      <c r="E10" s="20"/>
      <c r="F10" s="20"/>
      <c r="G10" s="20"/>
      <c r="H10" s="20">
        <f t="shared" si="0"/>
        <v>0</v>
      </c>
      <c r="I10" s="34">
        <f t="shared" si="1"/>
        <v>0</v>
      </c>
    </row>
    <row r="11" spans="1:9" ht="15.9" customHeight="1" x14ac:dyDescent="0.25">
      <c r="A11" s="172"/>
      <c r="B11" s="20"/>
      <c r="C11" s="174"/>
      <c r="D11" s="20"/>
      <c r="E11" s="20"/>
      <c r="F11" s="20"/>
      <c r="G11" s="20"/>
      <c r="H11" s="20">
        <f t="shared" si="0"/>
        <v>0</v>
      </c>
      <c r="I11" s="34">
        <f t="shared" si="1"/>
        <v>0</v>
      </c>
    </row>
    <row r="12" spans="1:9" ht="15.9" customHeight="1" x14ac:dyDescent="0.25">
      <c r="A12" s="173"/>
      <c r="B12" s="20"/>
      <c r="C12" s="174"/>
      <c r="D12" s="20"/>
      <c r="E12" s="20"/>
      <c r="F12" s="20"/>
      <c r="G12" s="20"/>
      <c r="H12" s="20">
        <f t="shared" si="0"/>
        <v>0</v>
      </c>
      <c r="I12" s="34">
        <f t="shared" si="1"/>
        <v>0</v>
      </c>
    </row>
    <row r="13" spans="1:9" ht="15.9" customHeight="1" x14ac:dyDescent="0.25">
      <c r="A13" s="172"/>
      <c r="B13" s="20"/>
      <c r="C13" s="174"/>
      <c r="D13" s="20"/>
      <c r="E13" s="20"/>
      <c r="F13" s="20"/>
      <c r="G13" s="20"/>
      <c r="H13" s="20">
        <f t="shared" si="0"/>
        <v>0</v>
      </c>
      <c r="I13" s="34">
        <f t="shared" si="1"/>
        <v>0</v>
      </c>
    </row>
    <row r="14" spans="1:9" ht="15.9" customHeight="1" x14ac:dyDescent="0.25">
      <c r="A14" s="172"/>
      <c r="B14" s="20"/>
      <c r="C14" s="174"/>
      <c r="D14" s="20"/>
      <c r="E14" s="20"/>
      <c r="F14" s="20"/>
      <c r="G14" s="20"/>
      <c r="H14" s="20">
        <f t="shared" si="0"/>
        <v>0</v>
      </c>
      <c r="I14" s="34">
        <f t="shared" si="1"/>
        <v>0</v>
      </c>
    </row>
    <row r="15" spans="1:9" ht="15.9" customHeight="1" x14ac:dyDescent="0.25">
      <c r="A15" s="172"/>
      <c r="B15" s="20"/>
      <c r="C15" s="174"/>
      <c r="D15" s="20"/>
      <c r="E15" s="20"/>
      <c r="F15" s="20"/>
      <c r="G15" s="20"/>
      <c r="H15" s="20">
        <f t="shared" si="0"/>
        <v>0</v>
      </c>
      <c r="I15" s="34">
        <f t="shared" si="1"/>
        <v>0</v>
      </c>
    </row>
    <row r="16" spans="1:9" ht="15.9" customHeight="1" x14ac:dyDescent="0.25">
      <c r="A16" s="172"/>
      <c r="B16" s="20"/>
      <c r="C16" s="174"/>
      <c r="D16" s="20"/>
      <c r="E16" s="20"/>
      <c r="F16" s="20"/>
      <c r="G16" s="20"/>
      <c r="H16" s="20">
        <f t="shared" si="0"/>
        <v>0</v>
      </c>
      <c r="I16" s="34">
        <f t="shared" si="1"/>
        <v>0</v>
      </c>
    </row>
    <row r="17" spans="1:9" ht="15.9" customHeight="1" x14ac:dyDescent="0.25">
      <c r="A17" s="172"/>
      <c r="B17" s="20"/>
      <c r="C17" s="174"/>
      <c r="D17" s="20"/>
      <c r="E17" s="20"/>
      <c r="F17" s="20"/>
      <c r="G17" s="20"/>
      <c r="H17" s="20">
        <f t="shared" si="0"/>
        <v>0</v>
      </c>
      <c r="I17" s="34">
        <f t="shared" si="1"/>
        <v>0</v>
      </c>
    </row>
    <row r="18" spans="1:9" ht="15.9" customHeight="1" x14ac:dyDescent="0.25">
      <c r="A18" s="172"/>
      <c r="B18" s="20"/>
      <c r="C18" s="174"/>
      <c r="D18" s="20"/>
      <c r="E18" s="20"/>
      <c r="F18" s="20"/>
      <c r="G18" s="20"/>
      <c r="H18" s="20">
        <f t="shared" si="0"/>
        <v>0</v>
      </c>
      <c r="I18" s="34">
        <f t="shared" si="1"/>
        <v>0</v>
      </c>
    </row>
    <row r="19" spans="1:9" ht="15.9" customHeight="1" x14ac:dyDescent="0.25">
      <c r="A19" s="172"/>
      <c r="B19" s="20"/>
      <c r="C19" s="174"/>
      <c r="D19" s="20"/>
      <c r="E19" s="20"/>
      <c r="F19" s="20"/>
      <c r="G19" s="20"/>
      <c r="H19" s="20">
        <f t="shared" si="0"/>
        <v>0</v>
      </c>
      <c r="I19" s="34">
        <f t="shared" si="1"/>
        <v>0</v>
      </c>
    </row>
    <row r="20" spans="1:9" ht="15.9" customHeight="1" x14ac:dyDescent="0.25">
      <c r="A20" s="172"/>
      <c r="B20" s="20"/>
      <c r="C20" s="174"/>
      <c r="D20" s="20"/>
      <c r="E20" s="20"/>
      <c r="F20" s="20"/>
      <c r="G20" s="20"/>
      <c r="H20" s="20">
        <f t="shared" si="0"/>
        <v>0</v>
      </c>
      <c r="I20" s="34">
        <f t="shared" si="1"/>
        <v>0</v>
      </c>
    </row>
    <row r="21" spans="1:9" ht="15.9" customHeight="1" x14ac:dyDescent="0.25">
      <c r="A21" s="172"/>
      <c r="B21" s="20"/>
      <c r="C21" s="174"/>
      <c r="D21" s="20"/>
      <c r="E21" s="20"/>
      <c r="F21" s="20"/>
      <c r="G21" s="20"/>
      <c r="H21" s="20">
        <f t="shared" si="0"/>
        <v>0</v>
      </c>
      <c r="I21" s="34">
        <f t="shared" si="1"/>
        <v>0</v>
      </c>
    </row>
    <row r="22" spans="1:9" ht="15.9" customHeight="1" x14ac:dyDescent="0.25">
      <c r="A22" s="172"/>
      <c r="B22" s="20"/>
      <c r="C22" s="174"/>
      <c r="D22" s="20"/>
      <c r="E22" s="20"/>
      <c r="F22" s="20"/>
      <c r="G22" s="20"/>
      <c r="H22" s="20">
        <f t="shared" si="0"/>
        <v>0</v>
      </c>
      <c r="I22" s="34">
        <f t="shared" si="1"/>
        <v>0</v>
      </c>
    </row>
    <row r="23" spans="1:9" ht="15.9" customHeight="1" x14ac:dyDescent="0.25">
      <c r="A23" s="172"/>
      <c r="B23" s="20"/>
      <c r="C23" s="174"/>
      <c r="D23" s="20"/>
      <c r="E23" s="20"/>
      <c r="F23" s="20"/>
      <c r="G23" s="20"/>
      <c r="H23" s="20">
        <f t="shared" si="0"/>
        <v>0</v>
      </c>
      <c r="I23" s="34">
        <f t="shared" si="1"/>
        <v>0</v>
      </c>
    </row>
    <row r="24" spans="1:9" ht="15.9" customHeight="1" thickBot="1" x14ac:dyDescent="0.3">
      <c r="A24" s="35"/>
      <c r="B24" s="21"/>
      <c r="C24" s="175"/>
      <c r="D24" s="21"/>
      <c r="E24" s="21"/>
      <c r="F24" s="21"/>
      <c r="G24" s="21"/>
      <c r="H24" s="20">
        <f t="shared" si="0"/>
        <v>0</v>
      </c>
      <c r="I24" s="36">
        <f t="shared" si="1"/>
        <v>0</v>
      </c>
    </row>
    <row r="25" spans="1:9" s="39" customFormat="1" ht="18" customHeight="1" thickBot="1" x14ac:dyDescent="0.3">
      <c r="A25" s="58" t="s">
        <v>41</v>
      </c>
      <c r="B25" s="37">
        <f>SUM(B7:B24)</f>
        <v>0</v>
      </c>
      <c r="C25" s="45"/>
      <c r="D25" s="37">
        <f>SUM(D7:D24)</f>
        <v>0</v>
      </c>
      <c r="E25" s="37">
        <f>SUM(E7:E24)</f>
        <v>0</v>
      </c>
      <c r="F25" s="37"/>
      <c r="G25" s="37"/>
      <c r="H25" s="37">
        <f>SUM(H7:H24)</f>
        <v>0</v>
      </c>
      <c r="I25" s="38">
        <f>SUM(I7:I24)</f>
        <v>0</v>
      </c>
    </row>
  </sheetData>
  <sheetProtection sheet="1"/>
  <mergeCells count="2">
    <mergeCell ref="A3:I3"/>
    <mergeCell ref="C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zoomScale="120" zoomScaleNormal="120" workbookViewId="0">
      <selection activeCell="G9" sqref="G9"/>
    </sheetView>
  </sheetViews>
  <sheetFormatPr defaultColWidth="9.33203125" defaultRowHeight="13.2" x14ac:dyDescent="0.25"/>
  <cols>
    <col min="1" max="1" width="38.77734375" style="27" customWidth="1"/>
    <col min="2" max="8" width="15.77734375" style="26" customWidth="1"/>
    <col min="9" max="9" width="15.77734375" style="33" customWidth="1"/>
    <col min="10" max="11" width="12.77734375" style="26" customWidth="1"/>
    <col min="12" max="12" width="13.77734375" style="26" customWidth="1"/>
    <col min="13" max="16384" width="9.33203125" style="26"/>
  </cols>
  <sheetData>
    <row r="1" spans="1:9" ht="13.8" x14ac:dyDescent="0.25">
      <c r="C1" s="509" t="str">
        <f>CONCATENATE("4. melléklet ",RM_ALAPADATOK!A7," ",RM_ALAPADATOK!B7," ",RM_ALAPADATOK!C7," ",RM_ALAPADATOK!D7," ",RM_ALAPADATOK!E7," ",RM_ALAPADATOK!F7," ",RM_ALAPADATOK!G7," ",RM_ALAPADATOK!H7)</f>
        <v>4. melléklet a  / 2019 ( … ) önkormányzati rendelethez</v>
      </c>
      <c r="D1" s="510"/>
      <c r="E1" s="510"/>
      <c r="F1" s="510"/>
      <c r="G1" s="510"/>
      <c r="H1" s="510"/>
      <c r="I1" s="510"/>
    </row>
    <row r="2" spans="1:9" x14ac:dyDescent="0.25">
      <c r="A2" s="312"/>
      <c r="B2" s="313"/>
      <c r="C2" s="313"/>
      <c r="D2" s="313"/>
      <c r="E2" s="313"/>
      <c r="F2" s="313"/>
      <c r="G2" s="313"/>
      <c r="H2" s="313"/>
      <c r="I2" s="313"/>
    </row>
    <row r="3" spans="1:9" ht="25.5" customHeight="1" x14ac:dyDescent="0.25">
      <c r="A3" s="508" t="s">
        <v>474</v>
      </c>
      <c r="B3" s="508"/>
      <c r="C3" s="508"/>
      <c r="D3" s="508"/>
      <c r="E3" s="508"/>
      <c r="F3" s="508"/>
      <c r="G3" s="508"/>
      <c r="H3" s="508"/>
      <c r="I3" s="508"/>
    </row>
    <row r="4" spans="1:9" ht="22.5" customHeight="1" thickBot="1" x14ac:dyDescent="0.35">
      <c r="A4" s="312"/>
      <c r="B4" s="313"/>
      <c r="C4" s="313"/>
      <c r="D4" s="313"/>
      <c r="E4" s="313"/>
      <c r="F4" s="313"/>
      <c r="G4" s="313"/>
      <c r="H4" s="313"/>
      <c r="I4" s="314" t="str">
        <f>RM_2.2.sz.mell.!I2</f>
        <v>Forintban!</v>
      </c>
    </row>
    <row r="5" spans="1:9" s="28" customFormat="1" ht="44.4" customHeight="1" thickBot="1" x14ac:dyDescent="0.3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2018. XII. 31-ig</v>
      </c>
      <c r="E5" s="57" t="str">
        <f>+CONCATENATE(LEFT(RM_ÖSSZEFÜGGÉSEK!A6,4),". évi",CHAR(10),"eredeti előirányzat")</f>
        <v>2019. évi
eredeti előirányzat</v>
      </c>
      <c r="F5" s="292" t="str">
        <f>CONCATENATE(RM_3.sz.mell.!F5)</f>
        <v>Eddigi módosítások összege 2019-ben</v>
      </c>
      <c r="G5" s="439" t="str">
        <f>CONCATENATE(RM_3.sz.mell.!G5)</f>
        <v>… sz. módosítás</v>
      </c>
      <c r="H5" s="440" t="str">
        <f>CONCATENATE(RM_3.sz.mell.!H5)</f>
        <v>Módosítások összesen 2019. …..-ig</v>
      </c>
      <c r="I5" s="441" t="str">
        <f>CONCATENATE(RM_3.sz.mell.!I5)</f>
        <v>… számú módosítás utáni előirányzat</v>
      </c>
    </row>
    <row r="6" spans="1:9" s="33" customFormat="1" ht="12" customHeight="1" thickBot="1" x14ac:dyDescent="0.3">
      <c r="A6" s="31" t="s">
        <v>346</v>
      </c>
      <c r="B6" s="32" t="s">
        <v>347</v>
      </c>
      <c r="C6" s="32" t="s">
        <v>348</v>
      </c>
      <c r="D6" s="32" t="s">
        <v>350</v>
      </c>
      <c r="E6" s="32" t="s">
        <v>349</v>
      </c>
      <c r="F6" s="297" t="s">
        <v>351</v>
      </c>
      <c r="G6" s="297" t="s">
        <v>352</v>
      </c>
      <c r="H6" s="297" t="s">
        <v>438</v>
      </c>
      <c r="I6" s="298" t="s">
        <v>437</v>
      </c>
    </row>
    <row r="7" spans="1:9" ht="15.9" customHeight="1" x14ac:dyDescent="0.25">
      <c r="A7" s="172" t="s">
        <v>581</v>
      </c>
      <c r="B7" s="20">
        <v>135919041</v>
      </c>
      <c r="C7" s="174" t="s">
        <v>583</v>
      </c>
      <c r="D7" s="20">
        <v>113014856</v>
      </c>
      <c r="E7" s="20">
        <v>9000000</v>
      </c>
      <c r="F7" s="20">
        <v>13904185</v>
      </c>
      <c r="G7" s="20"/>
      <c r="H7" s="283">
        <f>F7+G7</f>
        <v>13904185</v>
      </c>
      <c r="I7" s="34">
        <f>E7+H7</f>
        <v>22904185</v>
      </c>
    </row>
    <row r="8" spans="1:9" ht="15.9" customHeight="1" x14ac:dyDescent="0.25">
      <c r="A8" s="172" t="s">
        <v>582</v>
      </c>
      <c r="B8" s="20">
        <v>42417430</v>
      </c>
      <c r="C8" s="174" t="s">
        <v>583</v>
      </c>
      <c r="D8" s="20">
        <v>20929681</v>
      </c>
      <c r="E8" s="20">
        <v>13088685</v>
      </c>
      <c r="F8" s="20">
        <v>8499064</v>
      </c>
      <c r="G8" s="20">
        <v>10408022</v>
      </c>
      <c r="H8" s="283">
        <f>F8+G8</f>
        <v>18907086</v>
      </c>
      <c r="I8" s="34">
        <f t="shared" ref="I8:I24" si="0">E8+H8</f>
        <v>31995771</v>
      </c>
    </row>
    <row r="9" spans="1:9" ht="15.9" customHeight="1" x14ac:dyDescent="0.25">
      <c r="A9" s="172" t="s">
        <v>599</v>
      </c>
      <c r="B9" s="20">
        <v>26499186</v>
      </c>
      <c r="C9" s="174" t="s">
        <v>600</v>
      </c>
      <c r="D9" s="20"/>
      <c r="E9" s="20"/>
      <c r="F9" s="20"/>
      <c r="G9" s="20">
        <v>26499186</v>
      </c>
      <c r="H9" s="283">
        <f>F9+G9</f>
        <v>26499186</v>
      </c>
      <c r="I9" s="34">
        <f t="shared" si="0"/>
        <v>26499186</v>
      </c>
    </row>
    <row r="10" spans="1:9" ht="15.9" customHeight="1" x14ac:dyDescent="0.25">
      <c r="A10" s="173"/>
      <c r="B10" s="20"/>
      <c r="C10" s="174"/>
      <c r="D10" s="20"/>
      <c r="E10" s="20"/>
      <c r="F10" s="20"/>
      <c r="G10" s="20"/>
      <c r="H10" s="283">
        <f t="shared" ref="H10:H24" si="1">F10+G10</f>
        <v>0</v>
      </c>
      <c r="I10" s="34">
        <f t="shared" si="0"/>
        <v>0</v>
      </c>
    </row>
    <row r="11" spans="1:9" ht="15.9" customHeight="1" x14ac:dyDescent="0.25">
      <c r="A11" s="172"/>
      <c r="B11" s="20"/>
      <c r="C11" s="174"/>
      <c r="D11" s="20"/>
      <c r="E11" s="20"/>
      <c r="F11" s="20"/>
      <c r="G11" s="20"/>
      <c r="H11" s="283">
        <f t="shared" si="1"/>
        <v>0</v>
      </c>
      <c r="I11" s="34">
        <f t="shared" si="0"/>
        <v>0</v>
      </c>
    </row>
    <row r="12" spans="1:9" ht="15.9" customHeight="1" x14ac:dyDescent="0.25">
      <c r="A12" s="173"/>
      <c r="B12" s="20"/>
      <c r="C12" s="174"/>
      <c r="D12" s="20"/>
      <c r="E12" s="20"/>
      <c r="F12" s="20"/>
      <c r="G12" s="20"/>
      <c r="H12" s="283">
        <f t="shared" si="1"/>
        <v>0</v>
      </c>
      <c r="I12" s="34">
        <f t="shared" si="0"/>
        <v>0</v>
      </c>
    </row>
    <row r="13" spans="1:9" ht="15.9" customHeight="1" x14ac:dyDescent="0.25">
      <c r="A13" s="172"/>
      <c r="B13" s="20"/>
      <c r="C13" s="174"/>
      <c r="D13" s="20"/>
      <c r="E13" s="20"/>
      <c r="F13" s="20"/>
      <c r="G13" s="20"/>
      <c r="H13" s="283">
        <f t="shared" si="1"/>
        <v>0</v>
      </c>
      <c r="I13" s="34">
        <f t="shared" si="0"/>
        <v>0</v>
      </c>
    </row>
    <row r="14" spans="1:9" ht="15.9" customHeight="1" x14ac:dyDescent="0.25">
      <c r="A14" s="172"/>
      <c r="B14" s="20"/>
      <c r="C14" s="174"/>
      <c r="D14" s="20"/>
      <c r="E14" s="20"/>
      <c r="F14" s="20"/>
      <c r="G14" s="20"/>
      <c r="H14" s="283">
        <f t="shared" si="1"/>
        <v>0</v>
      </c>
      <c r="I14" s="34">
        <f t="shared" si="0"/>
        <v>0</v>
      </c>
    </row>
    <row r="15" spans="1:9" ht="15.9" customHeight="1" x14ac:dyDescent="0.25">
      <c r="A15" s="172"/>
      <c r="B15" s="20"/>
      <c r="C15" s="174"/>
      <c r="D15" s="20"/>
      <c r="E15" s="20"/>
      <c r="F15" s="20"/>
      <c r="G15" s="20"/>
      <c r="H15" s="283">
        <f t="shared" si="1"/>
        <v>0</v>
      </c>
      <c r="I15" s="34">
        <f t="shared" si="0"/>
        <v>0</v>
      </c>
    </row>
    <row r="16" spans="1:9" ht="15.9" customHeight="1" x14ac:dyDescent="0.25">
      <c r="A16" s="172"/>
      <c r="B16" s="20"/>
      <c r="C16" s="174"/>
      <c r="D16" s="20"/>
      <c r="E16" s="20"/>
      <c r="F16" s="20"/>
      <c r="G16" s="20"/>
      <c r="H16" s="283">
        <f t="shared" si="1"/>
        <v>0</v>
      </c>
      <c r="I16" s="34">
        <f t="shared" si="0"/>
        <v>0</v>
      </c>
    </row>
    <row r="17" spans="1:9" ht="15.9" customHeight="1" x14ac:dyDescent="0.25">
      <c r="A17" s="172"/>
      <c r="B17" s="20"/>
      <c r="C17" s="174"/>
      <c r="D17" s="20"/>
      <c r="E17" s="20"/>
      <c r="F17" s="20"/>
      <c r="G17" s="20"/>
      <c r="H17" s="283">
        <f t="shared" si="1"/>
        <v>0</v>
      </c>
      <c r="I17" s="34">
        <f t="shared" si="0"/>
        <v>0</v>
      </c>
    </row>
    <row r="18" spans="1:9" ht="15.9" customHeight="1" x14ac:dyDescent="0.25">
      <c r="A18" s="172"/>
      <c r="B18" s="20"/>
      <c r="C18" s="174"/>
      <c r="D18" s="20"/>
      <c r="E18" s="20"/>
      <c r="F18" s="20"/>
      <c r="G18" s="20"/>
      <c r="H18" s="283">
        <f t="shared" si="1"/>
        <v>0</v>
      </c>
      <c r="I18" s="34">
        <f t="shared" si="0"/>
        <v>0</v>
      </c>
    </row>
    <row r="19" spans="1:9" ht="15.9" customHeight="1" x14ac:dyDescent="0.25">
      <c r="A19" s="172"/>
      <c r="B19" s="20"/>
      <c r="C19" s="174"/>
      <c r="D19" s="20"/>
      <c r="E19" s="20"/>
      <c r="F19" s="20"/>
      <c r="G19" s="20"/>
      <c r="H19" s="283">
        <f t="shared" si="1"/>
        <v>0</v>
      </c>
      <c r="I19" s="34">
        <f t="shared" si="0"/>
        <v>0</v>
      </c>
    </row>
    <row r="20" spans="1:9" ht="15.9" customHeight="1" x14ac:dyDescent="0.25">
      <c r="A20" s="172"/>
      <c r="B20" s="20"/>
      <c r="C20" s="174"/>
      <c r="D20" s="20"/>
      <c r="E20" s="20"/>
      <c r="F20" s="20"/>
      <c r="G20" s="20"/>
      <c r="H20" s="283">
        <f t="shared" si="1"/>
        <v>0</v>
      </c>
      <c r="I20" s="34">
        <f t="shared" si="0"/>
        <v>0</v>
      </c>
    </row>
    <row r="21" spans="1:9" ht="15.9" customHeight="1" x14ac:dyDescent="0.25">
      <c r="A21" s="172"/>
      <c r="B21" s="20"/>
      <c r="C21" s="174"/>
      <c r="D21" s="20"/>
      <c r="E21" s="20"/>
      <c r="F21" s="20"/>
      <c r="G21" s="20"/>
      <c r="H21" s="283">
        <f t="shared" si="1"/>
        <v>0</v>
      </c>
      <c r="I21" s="34">
        <f t="shared" si="0"/>
        <v>0</v>
      </c>
    </row>
    <row r="22" spans="1:9" ht="15.9" customHeight="1" x14ac:dyDescent="0.25">
      <c r="A22" s="172"/>
      <c r="B22" s="20"/>
      <c r="C22" s="174"/>
      <c r="D22" s="20"/>
      <c r="E22" s="20"/>
      <c r="F22" s="20"/>
      <c r="G22" s="20"/>
      <c r="H22" s="283">
        <f t="shared" si="1"/>
        <v>0</v>
      </c>
      <c r="I22" s="34">
        <f t="shared" si="0"/>
        <v>0</v>
      </c>
    </row>
    <row r="23" spans="1:9" ht="15.9" customHeight="1" x14ac:dyDescent="0.25">
      <c r="A23" s="172"/>
      <c r="B23" s="20"/>
      <c r="C23" s="174"/>
      <c r="D23" s="20"/>
      <c r="E23" s="20"/>
      <c r="F23" s="20"/>
      <c r="G23" s="20"/>
      <c r="H23" s="283">
        <f t="shared" si="1"/>
        <v>0</v>
      </c>
      <c r="I23" s="34">
        <f t="shared" si="0"/>
        <v>0</v>
      </c>
    </row>
    <row r="24" spans="1:9" ht="15.9" customHeight="1" thickBot="1" x14ac:dyDescent="0.3">
      <c r="A24" s="35"/>
      <c r="B24" s="21"/>
      <c r="C24" s="175"/>
      <c r="D24" s="21"/>
      <c r="E24" s="21"/>
      <c r="F24" s="21"/>
      <c r="G24" s="21"/>
      <c r="H24" s="283">
        <f t="shared" si="1"/>
        <v>0</v>
      </c>
      <c r="I24" s="36">
        <f t="shared" si="0"/>
        <v>0</v>
      </c>
    </row>
    <row r="25" spans="1:9" s="39" customFormat="1" ht="18" customHeight="1" thickBot="1" x14ac:dyDescent="0.3">
      <c r="A25" s="58" t="s">
        <v>41</v>
      </c>
      <c r="B25" s="37">
        <f>SUM(B7:B24)</f>
        <v>204835657</v>
      </c>
      <c r="C25" s="45"/>
      <c r="D25" s="37">
        <f>SUM(D7:D24)</f>
        <v>133944537</v>
      </c>
      <c r="E25" s="37">
        <f>SUM(E7:E24)</f>
        <v>22088685</v>
      </c>
      <c r="F25" s="37"/>
      <c r="G25" s="37"/>
      <c r="H25" s="37">
        <f>SUM(H7:H24)</f>
        <v>59310457</v>
      </c>
      <c r="I25" s="38">
        <f>SUM(I7:I24)</f>
        <v>81399142</v>
      </c>
    </row>
  </sheetData>
  <sheetProtection sheet="1"/>
  <mergeCells count="2">
    <mergeCell ref="A3:I3"/>
    <mergeCell ref="C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Q158"/>
  <sheetViews>
    <sheetView tabSelected="1" zoomScale="120" zoomScaleNormal="120" zoomScaleSheetLayoutView="100" workbookViewId="0">
      <selection activeCell="D67" sqref="D67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 melléklet ",RM_ALAPADATOK!A7," ",RM_ALAPADATOK!B7," ",RM_ALAPADATOK!C7," ",RM_ALAPADATOK!D7," ",RM_ALAPADATOK!E7," ",RM_ALAPADATOK!F7," ",RM_ALAPADATOK!G7," ",RM_ALAPADATOK!H7)</f>
        <v>5.1.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16.2" thickBot="1" x14ac:dyDescent="0.3">
      <c r="A2" s="403" t="s">
        <v>39</v>
      </c>
      <c r="B2" s="514" t="s">
        <v>584</v>
      </c>
      <c r="C2" s="515"/>
      <c r="D2" s="515"/>
      <c r="E2" s="515"/>
      <c r="F2" s="515"/>
      <c r="G2" s="515"/>
      <c r="H2" s="515"/>
      <c r="I2" s="516"/>
      <c r="J2" s="517"/>
      <c r="K2" s="401" t="s">
        <v>509</v>
      </c>
    </row>
    <row r="3" spans="1:11" s="319" customFormat="1" ht="23.4" thickBot="1" x14ac:dyDescent="0.3">
      <c r="A3" s="403" t="s">
        <v>114</v>
      </c>
      <c r="B3" s="518" t="s">
        <v>478</v>
      </c>
      <c r="C3" s="519"/>
      <c r="D3" s="519"/>
      <c r="E3" s="519"/>
      <c r="F3" s="519"/>
      <c r="G3" s="519"/>
      <c r="H3" s="519"/>
      <c r="I3" s="520"/>
      <c r="J3" s="521"/>
      <c r="K3" s="320" t="s">
        <v>34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.2.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436</v>
      </c>
      <c r="K5" s="291" t="s">
        <v>596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84013937</v>
      </c>
      <c r="D8" s="193">
        <f t="shared" ref="D8:I8" si="0">+D9+D10+D11+D12+D13+D14</f>
        <v>1278591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1278591</v>
      </c>
      <c r="K8" s="253">
        <f>+K9+K10+K11+K12+K13+K14</f>
        <v>85292528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11308308</v>
      </c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11308308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18534800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18534800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27164197</v>
      </c>
      <c r="D11" s="195">
        <v>1278591</v>
      </c>
      <c r="E11" s="195"/>
      <c r="F11" s="195"/>
      <c r="G11" s="195"/>
      <c r="H11" s="195"/>
      <c r="I11" s="127"/>
      <c r="J11" s="167">
        <f t="shared" si="2"/>
        <v>1278591</v>
      </c>
      <c r="K11" s="254">
        <f t="shared" si="1"/>
        <v>28442788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1800000</v>
      </c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1800000</v>
      </c>
    </row>
    <row r="13" spans="1:11" s="43" customFormat="1" ht="12" customHeight="1" x14ac:dyDescent="0.2">
      <c r="A13" s="154" t="s">
        <v>78</v>
      </c>
      <c r="B13" s="140" t="s">
        <v>354</v>
      </c>
      <c r="C13" s="128">
        <v>25206632</v>
      </c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25206632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187565714</v>
      </c>
      <c r="D15" s="193">
        <f t="shared" ref="D15:K15" si="3">+D16+D17+D18+D19+D20</f>
        <v>1156783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1156783</v>
      </c>
      <c r="K15" s="253">
        <f t="shared" si="3"/>
        <v>188722497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187565714</v>
      </c>
      <c r="D20" s="195">
        <v>1156783</v>
      </c>
      <c r="E20" s="195"/>
      <c r="F20" s="195"/>
      <c r="G20" s="195"/>
      <c r="H20" s="195"/>
      <c r="I20" s="127"/>
      <c r="J20" s="278">
        <f t="shared" si="2"/>
        <v>1156783</v>
      </c>
      <c r="K20" s="255">
        <f t="shared" si="4"/>
        <v>188722497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62104341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62104341</v>
      </c>
      <c r="K22" s="253">
        <f t="shared" si="5"/>
        <v>62104341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>
        <v>25387930</v>
      </c>
      <c r="E23" s="194"/>
      <c r="F23" s="194"/>
      <c r="G23" s="194"/>
      <c r="H23" s="194"/>
      <c r="I23" s="128"/>
      <c r="J23" s="167">
        <f t="shared" si="2"/>
        <v>25387930</v>
      </c>
      <c r="K23" s="254">
        <f t="shared" ref="K23:K28" si="6">C23+J23</f>
        <v>25387930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>
        <v>36716411</v>
      </c>
      <c r="E27" s="195"/>
      <c r="F27" s="195"/>
      <c r="G27" s="195"/>
      <c r="H27" s="195"/>
      <c r="I27" s="127"/>
      <c r="J27" s="278">
        <f t="shared" si="2"/>
        <v>36716411</v>
      </c>
      <c r="K27" s="255">
        <f t="shared" si="6"/>
        <v>36716411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24363000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24363000</v>
      </c>
    </row>
    <row r="30" spans="1:11" s="43" customFormat="1" ht="12" customHeight="1" x14ac:dyDescent="0.2">
      <c r="A30" s="153" t="s">
        <v>152</v>
      </c>
      <c r="B30" s="139" t="s">
        <v>580</v>
      </c>
      <c r="C30" s="128">
        <v>3560000</v>
      </c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3560000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>
        <v>19700000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19700000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>
        <v>1103000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1103000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12320000</v>
      </c>
      <c r="D37" s="193">
        <f t="shared" ref="D37:K37" si="9">SUM(D38:D48)</f>
        <v>13571768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13571768</v>
      </c>
      <c r="K37" s="253">
        <f t="shared" si="9"/>
        <v>25891768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>
        <v>6769868</v>
      </c>
      <c r="E38" s="194"/>
      <c r="F38" s="194"/>
      <c r="G38" s="194"/>
      <c r="H38" s="194"/>
      <c r="I38" s="128"/>
      <c r="J38" s="167">
        <f t="shared" si="2"/>
        <v>6769868</v>
      </c>
      <c r="K38" s="254">
        <f t="shared" ref="K38:K48" si="10">C38+J38</f>
        <v>6769868</v>
      </c>
    </row>
    <row r="39" spans="1:11" s="43" customFormat="1" ht="12" customHeight="1" x14ac:dyDescent="0.2">
      <c r="A39" s="154" t="s">
        <v>52</v>
      </c>
      <c r="B39" s="140" t="s">
        <v>162</v>
      </c>
      <c r="C39" s="127">
        <v>7000000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7000000</v>
      </c>
    </row>
    <row r="40" spans="1:11" s="43" customFormat="1" ht="12" customHeight="1" x14ac:dyDescent="0.2">
      <c r="A40" s="154" t="s">
        <v>53</v>
      </c>
      <c r="B40" s="140" t="s">
        <v>163</v>
      </c>
      <c r="C40" s="127">
        <v>2700000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2700000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>
        <v>2620000</v>
      </c>
      <c r="D43" s="195">
        <v>2341564</v>
      </c>
      <c r="E43" s="195"/>
      <c r="F43" s="195"/>
      <c r="G43" s="195"/>
      <c r="H43" s="195"/>
      <c r="I43" s="127"/>
      <c r="J43" s="278">
        <v>2341564</v>
      </c>
      <c r="K43" s="255">
        <f t="shared" si="10"/>
        <v>4961564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>
        <v>300030</v>
      </c>
      <c r="E44" s="195"/>
      <c r="F44" s="195"/>
      <c r="G44" s="195"/>
      <c r="H44" s="195"/>
      <c r="I44" s="127"/>
      <c r="J44" s="278">
        <f t="shared" si="2"/>
        <v>300030</v>
      </c>
      <c r="K44" s="255">
        <f t="shared" si="10"/>
        <v>300030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>
        <v>318242</v>
      </c>
      <c r="E45" s="195"/>
      <c r="F45" s="195"/>
      <c r="G45" s="195"/>
      <c r="H45" s="195"/>
      <c r="I45" s="127"/>
      <c r="J45" s="278">
        <f t="shared" si="2"/>
        <v>318242</v>
      </c>
      <c r="K45" s="255">
        <f t="shared" si="10"/>
        <v>318242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>
        <v>3842064</v>
      </c>
      <c r="E48" s="220"/>
      <c r="F48" s="220"/>
      <c r="G48" s="220"/>
      <c r="H48" s="220"/>
      <c r="I48" s="131"/>
      <c r="J48" s="282">
        <v>3842064</v>
      </c>
      <c r="K48" s="259">
        <f t="shared" si="10"/>
        <v>3842064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1209566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1209566</v>
      </c>
      <c r="K49" s="253">
        <f t="shared" si="11"/>
        <v>1209566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>
        <v>733334</v>
      </c>
      <c r="E51" s="219"/>
      <c r="F51" s="219"/>
      <c r="G51" s="219"/>
      <c r="H51" s="219"/>
      <c r="I51" s="130"/>
      <c r="J51" s="276">
        <f t="shared" si="2"/>
        <v>733334</v>
      </c>
      <c r="K51" s="258">
        <f>C51+J51</f>
        <v>733334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>
        <v>476232</v>
      </c>
      <c r="E54" s="222"/>
      <c r="F54" s="222"/>
      <c r="G54" s="222"/>
      <c r="H54" s="222"/>
      <c r="I54" s="252"/>
      <c r="J54" s="275">
        <f t="shared" si="2"/>
        <v>476232</v>
      </c>
      <c r="K54" s="271">
        <f>C54+J54</f>
        <v>476232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70000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70000</v>
      </c>
      <c r="K55" s="253">
        <f t="shared" si="12"/>
        <v>70000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>
        <v>70000</v>
      </c>
      <c r="E58" s="195"/>
      <c r="F58" s="195"/>
      <c r="G58" s="195"/>
      <c r="H58" s="195"/>
      <c r="I58" s="127"/>
      <c r="J58" s="278">
        <f t="shared" si="2"/>
        <v>70000</v>
      </c>
      <c r="K58" s="255">
        <f>C58+J58</f>
        <v>70000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7478495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7478495</v>
      </c>
      <c r="K60" s="253">
        <f t="shared" si="13"/>
        <v>7478495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>
        <v>7478495</v>
      </c>
      <c r="E63" s="219"/>
      <c r="F63" s="219"/>
      <c r="G63" s="219"/>
      <c r="H63" s="219"/>
      <c r="I63" s="130"/>
      <c r="J63" s="276">
        <f t="shared" si="2"/>
        <v>7478495</v>
      </c>
      <c r="K63" s="258">
        <f>C63+J63</f>
        <v>7478495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308262651</v>
      </c>
      <c r="D65" s="197">
        <f t="shared" ref="D65:K65" si="14">+D8+D15+D22+D29+D37+D49+D55+D60</f>
        <v>86869544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86869544</v>
      </c>
      <c r="K65" s="257">
        <f t="shared" si="14"/>
        <v>395132195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36661368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36661368</v>
      </c>
      <c r="K66" s="253">
        <f t="shared" si="15"/>
        <v>36661368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>
        <v>36661368</v>
      </c>
      <c r="E69" s="222"/>
      <c r="F69" s="222"/>
      <c r="G69" s="222"/>
      <c r="H69" s="222"/>
      <c r="I69" s="252"/>
      <c r="J69" s="275">
        <f>D69+E69+F69+G69+H69+I69</f>
        <v>36661368</v>
      </c>
      <c r="K69" s="271">
        <f>C69+J69</f>
        <v>36661368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34926315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34926315</v>
      </c>
      <c r="K75" s="253">
        <f t="shared" si="17"/>
        <v>34926315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>
        <v>34926315</v>
      </c>
      <c r="E76" s="130"/>
      <c r="F76" s="130"/>
      <c r="G76" s="130"/>
      <c r="H76" s="130"/>
      <c r="I76" s="130"/>
      <c r="J76" s="276">
        <f>D76+E76+F76+G76+H76+I76</f>
        <v>34926315</v>
      </c>
      <c r="K76" s="258">
        <f>C76+J76</f>
        <v>34926315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24290246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24290246</v>
      </c>
      <c r="K78" s="253">
        <f t="shared" si="18"/>
        <v>24290246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>
        <v>24290246</v>
      </c>
      <c r="E80" s="130"/>
      <c r="F80" s="130"/>
      <c r="G80" s="130"/>
      <c r="H80" s="130"/>
      <c r="I80" s="130"/>
      <c r="J80" s="276">
        <f>D80+E80+F80+G80+H80+I80</f>
        <v>24290246</v>
      </c>
      <c r="K80" s="258">
        <f>C80+J80</f>
        <v>24290246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95877929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95877929</v>
      </c>
      <c r="K89" s="257">
        <f t="shared" si="22"/>
        <v>95877929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308262651</v>
      </c>
      <c r="D90" s="132">
        <f t="shared" ref="D90:K90" si="23">+D65+D89</f>
        <v>182747473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182747473</v>
      </c>
      <c r="K90" s="257">
        <f t="shared" si="23"/>
        <v>491010124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118814807</v>
      </c>
      <c r="D93" s="261">
        <f t="shared" ref="D93:K93" si="24">+D94+D95+D96+D97+D98+D111</f>
        <v>56118373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56118373</v>
      </c>
      <c r="K93" s="264">
        <f t="shared" si="24"/>
        <v>174933180</v>
      </c>
    </row>
    <row r="94" spans="1:11" ht="12" customHeight="1" x14ac:dyDescent="0.25">
      <c r="A94" s="161" t="s">
        <v>58</v>
      </c>
      <c r="B94" s="7" t="s">
        <v>32</v>
      </c>
      <c r="C94" s="186">
        <v>53572468</v>
      </c>
      <c r="D94" s="262">
        <v>18750760</v>
      </c>
      <c r="E94" s="262"/>
      <c r="F94" s="262"/>
      <c r="G94" s="262"/>
      <c r="H94" s="262"/>
      <c r="I94" s="186"/>
      <c r="J94" s="277">
        <f t="shared" ref="J94:J113" si="25">D94+E94+F94+G94+H94+I94</f>
        <v>18750760</v>
      </c>
      <c r="K94" s="265">
        <f t="shared" ref="K94:K113" si="26">C94+J94</f>
        <v>72323228</v>
      </c>
    </row>
    <row r="95" spans="1:11" ht="12" customHeight="1" x14ac:dyDescent="0.25">
      <c r="A95" s="154" t="s">
        <v>59</v>
      </c>
      <c r="B95" s="5" t="s">
        <v>101</v>
      </c>
      <c r="C95" s="127">
        <v>7617339</v>
      </c>
      <c r="D95" s="127">
        <v>2957284</v>
      </c>
      <c r="E95" s="127"/>
      <c r="F95" s="127"/>
      <c r="G95" s="127"/>
      <c r="H95" s="127"/>
      <c r="I95" s="127"/>
      <c r="J95" s="278">
        <f t="shared" si="25"/>
        <v>2957284</v>
      </c>
      <c r="K95" s="255">
        <f t="shared" si="26"/>
        <v>10574623</v>
      </c>
    </row>
    <row r="96" spans="1:11" ht="12" customHeight="1" x14ac:dyDescent="0.25">
      <c r="A96" s="154" t="s">
        <v>60</v>
      </c>
      <c r="B96" s="5" t="s">
        <v>77</v>
      </c>
      <c r="C96" s="129">
        <v>29330000</v>
      </c>
      <c r="D96" s="129">
        <v>43726273</v>
      </c>
      <c r="E96" s="129"/>
      <c r="F96" s="129"/>
      <c r="G96" s="129"/>
      <c r="H96" s="127"/>
      <c r="I96" s="129"/>
      <c r="J96" s="279">
        <f t="shared" si="25"/>
        <v>43726273</v>
      </c>
      <c r="K96" s="256">
        <f t="shared" si="26"/>
        <v>73056273</v>
      </c>
    </row>
    <row r="97" spans="1:11" ht="12" customHeight="1" x14ac:dyDescent="0.25">
      <c r="A97" s="154" t="s">
        <v>61</v>
      </c>
      <c r="B97" s="8" t="s">
        <v>102</v>
      </c>
      <c r="C97" s="129">
        <v>10845000</v>
      </c>
      <c r="D97" s="129">
        <v>542000</v>
      </c>
      <c r="E97" s="129"/>
      <c r="F97" s="129"/>
      <c r="G97" s="129"/>
      <c r="H97" s="129"/>
      <c r="I97" s="129"/>
      <c r="J97" s="279">
        <f t="shared" si="25"/>
        <v>542000</v>
      </c>
      <c r="K97" s="256">
        <f t="shared" si="26"/>
        <v>11387000</v>
      </c>
    </row>
    <row r="98" spans="1:11" ht="12" customHeight="1" x14ac:dyDescent="0.25">
      <c r="A98" s="154" t="s">
        <v>69</v>
      </c>
      <c r="B98" s="16" t="s">
        <v>103</v>
      </c>
      <c r="C98" s="129">
        <v>17450000</v>
      </c>
      <c r="D98" s="129">
        <v>-9857944</v>
      </c>
      <c r="E98" s="129"/>
      <c r="F98" s="129"/>
      <c r="G98" s="129"/>
      <c r="H98" s="129"/>
      <c r="I98" s="129"/>
      <c r="J98" s="279">
        <f t="shared" si="25"/>
        <v>-9857944</v>
      </c>
      <c r="K98" s="256">
        <f t="shared" si="26"/>
        <v>7592056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22088685</v>
      </c>
      <c r="D114" s="126">
        <f t="shared" ref="D114:K114" si="27">+D115+D117+D119</f>
        <v>62812757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62812757</v>
      </c>
      <c r="K114" s="253">
        <f t="shared" si="27"/>
        <v>84901442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>
        <v>25590985</v>
      </c>
      <c r="E115" s="128"/>
      <c r="F115" s="128"/>
      <c r="G115" s="128"/>
      <c r="H115" s="128"/>
      <c r="I115" s="128"/>
      <c r="J115" s="167">
        <f t="shared" ref="J115:J127" si="28">D115+E115+F115+G115+H115+I115</f>
        <v>25590985</v>
      </c>
      <c r="K115" s="254">
        <f t="shared" ref="K115:K127" si="29">C115+J115</f>
        <v>25590985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>
        <v>22088685</v>
      </c>
      <c r="D117" s="127">
        <v>37221772</v>
      </c>
      <c r="E117" s="127"/>
      <c r="F117" s="127"/>
      <c r="G117" s="127"/>
      <c r="H117" s="127"/>
      <c r="I117" s="127"/>
      <c r="J117" s="278">
        <f t="shared" si="28"/>
        <v>37221772</v>
      </c>
      <c r="K117" s="255">
        <f t="shared" si="29"/>
        <v>59310457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140903492</v>
      </c>
      <c r="D128" s="126">
        <f t="shared" ref="D128:K128" si="30">+D93+D114</f>
        <v>118931130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118931130</v>
      </c>
      <c r="K128" s="253">
        <f t="shared" si="30"/>
        <v>259834622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38651053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38651053</v>
      </c>
      <c r="K129" s="253">
        <f t="shared" si="31"/>
        <v>38651053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>
        <v>0</v>
      </c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>
        <v>38651053</v>
      </c>
      <c r="E132" s="127"/>
      <c r="F132" s="127"/>
      <c r="G132" s="127"/>
      <c r="H132" s="127"/>
      <c r="I132" s="127"/>
      <c r="J132" s="278">
        <f>D132+E132+F132+G132+H132+I132</f>
        <v>38651053</v>
      </c>
      <c r="K132" s="255">
        <f>C132+J132</f>
        <v>38651053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167359159</v>
      </c>
      <c r="D140" s="132">
        <f t="shared" ref="D140:K140" si="35">+D141+D142+D144+D145+D143</f>
        <v>25165290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25165290</v>
      </c>
      <c r="K140" s="257">
        <f t="shared" si="35"/>
        <v>192524449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>
        <v>24290246</v>
      </c>
      <c r="E142" s="127"/>
      <c r="F142" s="127"/>
      <c r="G142" s="127"/>
      <c r="H142" s="127"/>
      <c r="I142" s="127"/>
      <c r="J142" s="278">
        <f>D142+E142+F142+G142+H142+I142</f>
        <v>24290246</v>
      </c>
      <c r="K142" s="255">
        <f>C142+J142</f>
        <v>24290246</v>
      </c>
    </row>
    <row r="143" spans="1:17" ht="12" customHeight="1" x14ac:dyDescent="0.25">
      <c r="A143" s="153" t="s">
        <v>172</v>
      </c>
      <c r="B143" s="6" t="s">
        <v>368</v>
      </c>
      <c r="C143" s="127">
        <v>167359159</v>
      </c>
      <c r="D143" s="127">
        <v>875044</v>
      </c>
      <c r="E143" s="127"/>
      <c r="F143" s="127"/>
      <c r="G143" s="127"/>
      <c r="H143" s="127"/>
      <c r="I143" s="127"/>
      <c r="J143" s="278">
        <f>D143+E143+F143+G143+H143+I143</f>
        <v>875044</v>
      </c>
      <c r="K143" s="255">
        <f>C143+J143</f>
        <v>168234203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167359159</v>
      </c>
      <c r="D154" s="191">
        <f t="shared" ref="D154:K154" si="39">+D129+D133+D140+D146+D152+D153</f>
        <v>63816343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63816343</v>
      </c>
      <c r="K154" s="268">
        <f t="shared" si="39"/>
        <v>231175502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308262651</v>
      </c>
      <c r="D155" s="191">
        <f t="shared" ref="D155:K155" si="40">+D128+D154</f>
        <v>182747473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182747473</v>
      </c>
      <c r="K155" s="268">
        <f t="shared" si="40"/>
        <v>491010124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A64" zoomScale="120" zoomScaleNormal="120" zoomScaleSheetLayoutView="100" workbookViewId="0">
      <selection activeCell="D68" sqref="D68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CONCATENATE("5.1.1. melléklet ",RM_ALAPADATOK!A7," ",RM_ALAPADATOK!B7," ",RM_ALAPADATOK!C7," ",RM_ALAPADATOK!D7," ",RM_ALAPADATOK!E7," ",RM_ALAPADATOK!F7," ",RM_ALAPADATOK!G7," ",RM_ALAPADATOK!H7)</f>
        <v>5.1.1.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21.15" customHeight="1" thickBot="1" x14ac:dyDescent="0.3">
      <c r="A2" s="403" t="s">
        <v>39</v>
      </c>
      <c r="B2" s="514" t="s">
        <v>584</v>
      </c>
      <c r="C2" s="515"/>
      <c r="D2" s="515"/>
      <c r="E2" s="515"/>
      <c r="F2" s="515"/>
      <c r="G2" s="515"/>
      <c r="H2" s="515"/>
      <c r="I2" s="516"/>
      <c r="J2" s="517"/>
      <c r="K2" s="318" t="s">
        <v>34</v>
      </c>
    </row>
    <row r="3" spans="1:11" s="319" customFormat="1" ht="23.4" thickBot="1" x14ac:dyDescent="0.3">
      <c r="A3" s="403" t="s">
        <v>114</v>
      </c>
      <c r="B3" s="518" t="s">
        <v>476</v>
      </c>
      <c r="C3" s="519"/>
      <c r="D3" s="519"/>
      <c r="E3" s="519"/>
      <c r="F3" s="519"/>
      <c r="G3" s="519"/>
      <c r="H3" s="519"/>
      <c r="I3" s="520"/>
      <c r="J3" s="521"/>
      <c r="K3" s="320" t="s">
        <v>37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443" t="str">
        <f>CONCATENATE(RM_1.1.sz.mell.!C9:K9)</f>
        <v>Eredeti
előirányzat</v>
      </c>
      <c r="D5" s="444" t="str">
        <f>CONCATENATE(RM_1.1.sz.mell.!D9)</f>
        <v xml:space="preserve">1. sz. módosítás </v>
      </c>
      <c r="E5" s="444" t="str">
        <f>CONCATENATE(RM_1.1.sz.mell.!E9)</f>
        <v xml:space="preserve">.2. sz. módosítás </v>
      </c>
      <c r="F5" s="444" t="str">
        <f>CONCATENATE(RM_1.1.sz.mell.!F9)</f>
        <v xml:space="preserve">3. sz. módosítás </v>
      </c>
      <c r="G5" s="444" t="str">
        <f>CONCATENATE(RM_1.1.sz.mell.!G9)</f>
        <v xml:space="preserve">4. sz. módosítás </v>
      </c>
      <c r="H5" s="444" t="str">
        <f>CONCATENATE(RM_1.1.sz.mell.!H9)</f>
        <v xml:space="preserve">.5. sz. módosítás </v>
      </c>
      <c r="I5" s="444" t="str">
        <f>CONCATENATE(RM_1.1.sz.mell.!I9)</f>
        <v xml:space="preserve">6. sz. módosítás </v>
      </c>
      <c r="J5" s="444" t="s">
        <v>436</v>
      </c>
      <c r="K5" s="445" t="str">
        <f>CONCATENATE(RM_5.1.sz.mell!K5)</f>
        <v>1. számú módosítás utáni előirányzat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84013937</v>
      </c>
      <c r="D8" s="193">
        <f t="shared" ref="D8:I8" si="0">+D9+D10+D11+D12+D13+D14</f>
        <v>1278591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1278591</v>
      </c>
      <c r="K8" s="253">
        <f>+K9+K10+K11+K12+K13+K14</f>
        <v>85292528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11308308</v>
      </c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11308308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18534800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18534800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27164197</v>
      </c>
      <c r="D11" s="195">
        <v>1278591</v>
      </c>
      <c r="E11" s="195"/>
      <c r="F11" s="195"/>
      <c r="G11" s="195"/>
      <c r="H11" s="195"/>
      <c r="I11" s="127"/>
      <c r="J11" s="167">
        <f t="shared" si="2"/>
        <v>1278591</v>
      </c>
      <c r="K11" s="254">
        <f t="shared" si="1"/>
        <v>28442788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1800000</v>
      </c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1800000</v>
      </c>
    </row>
    <row r="13" spans="1:11" s="43" customFormat="1" ht="12" customHeight="1" x14ac:dyDescent="0.2">
      <c r="A13" s="154" t="s">
        <v>78</v>
      </c>
      <c r="B13" s="140" t="s">
        <v>354</v>
      </c>
      <c r="C13" s="128">
        <v>25206632</v>
      </c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25206632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187565714</v>
      </c>
      <c r="D15" s="193">
        <f t="shared" ref="D15:K15" si="3">+D16+D17+D18+D19+D20</f>
        <v>1156783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1156783</v>
      </c>
      <c r="K15" s="253">
        <f t="shared" si="3"/>
        <v>188722497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187565714</v>
      </c>
      <c r="D20" s="195">
        <v>1156783</v>
      </c>
      <c r="E20" s="195"/>
      <c r="F20" s="195"/>
      <c r="G20" s="195"/>
      <c r="H20" s="195"/>
      <c r="I20" s="127"/>
      <c r="J20" s="278">
        <f t="shared" si="2"/>
        <v>1156783</v>
      </c>
      <c r="K20" s="255">
        <f t="shared" si="4"/>
        <v>188722497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">
      <c r="A30" s="153" t="s">
        <v>152</v>
      </c>
      <c r="B30" s="139" t="s">
        <v>414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12320000</v>
      </c>
      <c r="D37" s="193">
        <f t="shared" ref="D37:K37" si="9">SUM(D38:D48)</f>
        <v>13571768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13571768</v>
      </c>
      <c r="K37" s="253">
        <f t="shared" si="9"/>
        <v>25891768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>
        <v>6769868</v>
      </c>
      <c r="E38" s="194"/>
      <c r="F38" s="194"/>
      <c r="G38" s="194"/>
      <c r="H38" s="194"/>
      <c r="I38" s="128"/>
      <c r="J38" s="167">
        <f t="shared" si="2"/>
        <v>6769868</v>
      </c>
      <c r="K38" s="254">
        <f t="shared" ref="K38:K48" si="10">C38+J38</f>
        <v>6769868</v>
      </c>
    </row>
    <row r="39" spans="1:11" s="43" customFormat="1" ht="12" customHeight="1" x14ac:dyDescent="0.2">
      <c r="A39" s="154" t="s">
        <v>52</v>
      </c>
      <c r="B39" s="140" t="s">
        <v>162</v>
      </c>
      <c r="C39" s="127">
        <v>7000000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7000000</v>
      </c>
    </row>
    <row r="40" spans="1:11" s="43" customFormat="1" ht="12" customHeight="1" x14ac:dyDescent="0.2">
      <c r="A40" s="154" t="s">
        <v>53</v>
      </c>
      <c r="B40" s="140" t="s">
        <v>163</v>
      </c>
      <c r="C40" s="127">
        <v>2700000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2700000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>
        <v>2620000</v>
      </c>
      <c r="D43" s="195">
        <v>2341564</v>
      </c>
      <c r="E43" s="195"/>
      <c r="F43" s="195"/>
      <c r="G43" s="195"/>
      <c r="H43" s="195"/>
      <c r="I43" s="127"/>
      <c r="J43" s="278">
        <f t="shared" si="2"/>
        <v>2341564</v>
      </c>
      <c r="K43" s="255">
        <f t="shared" si="10"/>
        <v>4961564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>
        <v>300030</v>
      </c>
      <c r="E44" s="195"/>
      <c r="F44" s="195"/>
      <c r="G44" s="195"/>
      <c r="H44" s="195"/>
      <c r="I44" s="127"/>
      <c r="J44" s="278">
        <f t="shared" si="2"/>
        <v>300030</v>
      </c>
      <c r="K44" s="255">
        <f t="shared" si="10"/>
        <v>300030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>
        <v>318242</v>
      </c>
      <c r="E45" s="195"/>
      <c r="F45" s="195"/>
      <c r="G45" s="195"/>
      <c r="H45" s="195"/>
      <c r="I45" s="127"/>
      <c r="J45" s="278">
        <f t="shared" si="2"/>
        <v>318242</v>
      </c>
      <c r="K45" s="255">
        <f t="shared" si="10"/>
        <v>318242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>
        <v>3842064</v>
      </c>
      <c r="E48" s="220"/>
      <c r="F48" s="220"/>
      <c r="G48" s="220"/>
      <c r="H48" s="220"/>
      <c r="I48" s="131"/>
      <c r="J48" s="282">
        <f t="shared" si="2"/>
        <v>3842064</v>
      </c>
      <c r="K48" s="259">
        <f t="shared" si="10"/>
        <v>3842064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1209566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1209566</v>
      </c>
      <c r="K49" s="253">
        <f t="shared" si="11"/>
        <v>1209566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>
        <v>733334</v>
      </c>
      <c r="E51" s="219"/>
      <c r="F51" s="219"/>
      <c r="G51" s="219"/>
      <c r="H51" s="219"/>
      <c r="I51" s="130"/>
      <c r="J51" s="276">
        <f t="shared" si="2"/>
        <v>733334</v>
      </c>
      <c r="K51" s="258">
        <f>C51+J51</f>
        <v>733334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>
        <v>476232</v>
      </c>
      <c r="E54" s="222"/>
      <c r="F54" s="222"/>
      <c r="G54" s="222"/>
      <c r="H54" s="222"/>
      <c r="I54" s="252"/>
      <c r="J54" s="275">
        <f t="shared" si="2"/>
        <v>476232</v>
      </c>
      <c r="K54" s="271">
        <f>C54+J54</f>
        <v>476232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70000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70000</v>
      </c>
      <c r="K55" s="253">
        <f t="shared" si="12"/>
        <v>70000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>
        <v>70000</v>
      </c>
      <c r="E58" s="195"/>
      <c r="F58" s="195"/>
      <c r="G58" s="195"/>
      <c r="H58" s="195"/>
      <c r="I58" s="127"/>
      <c r="J58" s="278">
        <f t="shared" si="2"/>
        <v>70000</v>
      </c>
      <c r="K58" s="255">
        <f>C58+J58</f>
        <v>70000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7478495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7478495</v>
      </c>
      <c r="K60" s="253">
        <f t="shared" si="13"/>
        <v>7478495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>
        <v>7478495</v>
      </c>
      <c r="E63" s="219"/>
      <c r="F63" s="219"/>
      <c r="G63" s="219"/>
      <c r="H63" s="219"/>
      <c r="I63" s="130"/>
      <c r="J63" s="276">
        <f t="shared" si="2"/>
        <v>7478495</v>
      </c>
      <c r="K63" s="258">
        <f>C63+J63</f>
        <v>7478495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283899651</v>
      </c>
      <c r="D65" s="197">
        <f t="shared" ref="D65:K65" si="14">+D8+D15+D22+D29+D37+D49+D55+D60</f>
        <v>24765203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24765203</v>
      </c>
      <c r="K65" s="257">
        <f t="shared" si="14"/>
        <v>308664854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36661368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36661368</v>
      </c>
      <c r="K66" s="253">
        <f t="shared" si="15"/>
        <v>36661368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>
        <v>36661368</v>
      </c>
      <c r="E69" s="222"/>
      <c r="F69" s="222"/>
      <c r="G69" s="222"/>
      <c r="H69" s="222"/>
      <c r="I69" s="252"/>
      <c r="J69" s="275">
        <f>D69+E69+F69+G69+H69+I69</f>
        <v>36661368</v>
      </c>
      <c r="K69" s="271">
        <f>C69+J69</f>
        <v>36661368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34926315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34926315</v>
      </c>
      <c r="K75" s="253">
        <f t="shared" si="17"/>
        <v>34926315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>
        <v>34926315</v>
      </c>
      <c r="E76" s="130"/>
      <c r="F76" s="130"/>
      <c r="G76" s="130"/>
      <c r="H76" s="130"/>
      <c r="I76" s="130"/>
      <c r="J76" s="276">
        <f>D76+E76+F76+G76+H76+I76</f>
        <v>34926315</v>
      </c>
      <c r="K76" s="258">
        <f>C76+J76</f>
        <v>34926315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24290246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24290246</v>
      </c>
      <c r="K78" s="253">
        <f t="shared" si="18"/>
        <v>24290246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>
        <v>24290246</v>
      </c>
      <c r="E80" s="130"/>
      <c r="F80" s="130"/>
      <c r="G80" s="130"/>
      <c r="H80" s="130"/>
      <c r="I80" s="130"/>
      <c r="J80" s="276">
        <f>D80+E80+F80+G80+H80+I80</f>
        <v>24290246</v>
      </c>
      <c r="K80" s="258">
        <f>C80+J80</f>
        <v>24290246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95877929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95877929</v>
      </c>
      <c r="K89" s="257">
        <f t="shared" si="22"/>
        <v>95877929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283899651</v>
      </c>
      <c r="D90" s="132">
        <f t="shared" ref="D90:K90" si="23">+D65+D89</f>
        <v>120643132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120643132</v>
      </c>
      <c r="K90" s="257">
        <f t="shared" si="23"/>
        <v>404542783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97955380</v>
      </c>
      <c r="D93" s="261">
        <f t="shared" ref="D93:K93" si="24">+D94+D95+D96+D97+D98+D111</f>
        <v>56118373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56118373</v>
      </c>
      <c r="K93" s="264">
        <f t="shared" si="24"/>
        <v>154073753</v>
      </c>
    </row>
    <row r="94" spans="1:11" ht="12" customHeight="1" x14ac:dyDescent="0.25">
      <c r="A94" s="161" t="s">
        <v>58</v>
      </c>
      <c r="B94" s="7" t="s">
        <v>32</v>
      </c>
      <c r="C94" s="186">
        <v>44557648</v>
      </c>
      <c r="D94" s="262">
        <v>18750760</v>
      </c>
      <c r="E94" s="262"/>
      <c r="F94" s="262"/>
      <c r="G94" s="262"/>
      <c r="H94" s="262"/>
      <c r="I94" s="186"/>
      <c r="J94" s="277">
        <f t="shared" ref="J94:J113" si="25">D94+E94+F94+G94+H94+I94</f>
        <v>18750760</v>
      </c>
      <c r="K94" s="265">
        <f t="shared" ref="K94:K113" si="26">C94+J94</f>
        <v>63308408</v>
      </c>
    </row>
    <row r="95" spans="1:11" ht="12" customHeight="1" x14ac:dyDescent="0.25">
      <c r="A95" s="154" t="s">
        <v>59</v>
      </c>
      <c r="B95" s="5" t="s">
        <v>101</v>
      </c>
      <c r="C95" s="127">
        <v>5859449</v>
      </c>
      <c r="D95" s="127">
        <v>2957284</v>
      </c>
      <c r="E95" s="127"/>
      <c r="F95" s="127"/>
      <c r="G95" s="127"/>
      <c r="H95" s="127"/>
      <c r="I95" s="127"/>
      <c r="J95" s="278">
        <f t="shared" si="25"/>
        <v>2957284</v>
      </c>
      <c r="K95" s="255">
        <f t="shared" si="26"/>
        <v>8816733</v>
      </c>
    </row>
    <row r="96" spans="1:11" ht="12" customHeight="1" x14ac:dyDescent="0.25">
      <c r="A96" s="154" t="s">
        <v>60</v>
      </c>
      <c r="B96" s="5" t="s">
        <v>77</v>
      </c>
      <c r="C96" s="129">
        <v>19243283</v>
      </c>
      <c r="D96" s="129">
        <v>43726273</v>
      </c>
      <c r="E96" s="129"/>
      <c r="F96" s="129"/>
      <c r="G96" s="129"/>
      <c r="H96" s="127"/>
      <c r="I96" s="129"/>
      <c r="J96" s="279">
        <f t="shared" si="25"/>
        <v>43726273</v>
      </c>
      <c r="K96" s="256">
        <f t="shared" si="26"/>
        <v>62969556</v>
      </c>
    </row>
    <row r="97" spans="1:11" ht="12" customHeight="1" x14ac:dyDescent="0.25">
      <c r="A97" s="154" t="s">
        <v>61</v>
      </c>
      <c r="B97" s="8" t="s">
        <v>102</v>
      </c>
      <c r="C97" s="129">
        <v>10845000</v>
      </c>
      <c r="D97" s="129">
        <v>542000</v>
      </c>
      <c r="E97" s="129"/>
      <c r="F97" s="129"/>
      <c r="G97" s="129"/>
      <c r="H97" s="129"/>
      <c r="I97" s="129"/>
      <c r="J97" s="279">
        <f t="shared" si="25"/>
        <v>542000</v>
      </c>
      <c r="K97" s="256">
        <f t="shared" si="26"/>
        <v>11387000</v>
      </c>
    </row>
    <row r="98" spans="1:11" ht="12" customHeight="1" x14ac:dyDescent="0.25">
      <c r="A98" s="154" t="s">
        <v>69</v>
      </c>
      <c r="B98" s="16" t="s">
        <v>103</v>
      </c>
      <c r="C98" s="129">
        <v>17450000</v>
      </c>
      <c r="D98" s="129">
        <v>-9857944</v>
      </c>
      <c r="E98" s="129"/>
      <c r="F98" s="129"/>
      <c r="G98" s="129"/>
      <c r="H98" s="129"/>
      <c r="I98" s="129"/>
      <c r="J98" s="279">
        <f t="shared" si="25"/>
        <v>-9857944</v>
      </c>
      <c r="K98" s="256">
        <f t="shared" si="26"/>
        <v>7592056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22088685</v>
      </c>
      <c r="D114" s="126">
        <f t="shared" ref="D114:K114" si="27">+D115+D117+D119</f>
        <v>708416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708416</v>
      </c>
      <c r="K114" s="253">
        <f t="shared" si="27"/>
        <v>22797101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>
        <v>708416</v>
      </c>
      <c r="E115" s="128"/>
      <c r="F115" s="128"/>
      <c r="G115" s="128"/>
      <c r="H115" s="128"/>
      <c r="I115" s="128"/>
      <c r="J115" s="167">
        <f t="shared" ref="J115:J127" si="28">D115+E115+F115+G115+H115+I115</f>
        <v>708416</v>
      </c>
      <c r="K115" s="254">
        <f t="shared" ref="K115:K127" si="29">C115+J115</f>
        <v>708416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>
        <v>22088685</v>
      </c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22088685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120044065</v>
      </c>
      <c r="D128" s="126">
        <f t="shared" ref="D128:K128" si="30">+D93+D114</f>
        <v>56826789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56826789</v>
      </c>
      <c r="K128" s="253">
        <f t="shared" si="30"/>
        <v>176870854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38651053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38651053</v>
      </c>
      <c r="K129" s="253">
        <f t="shared" si="31"/>
        <v>38651053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>
        <v>38651053</v>
      </c>
      <c r="E132" s="127"/>
      <c r="F132" s="127"/>
      <c r="G132" s="127"/>
      <c r="H132" s="127"/>
      <c r="I132" s="127"/>
      <c r="J132" s="278">
        <f>D132+E132+F132+G132+H132+I132</f>
        <v>38651053</v>
      </c>
      <c r="K132" s="255">
        <f>C132+J132</f>
        <v>38651053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163855586</v>
      </c>
      <c r="D140" s="132">
        <f t="shared" ref="D140:K140" si="35">+D141+D142+D144+D145+D143</f>
        <v>25165290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25165290</v>
      </c>
      <c r="K140" s="257">
        <f t="shared" si="35"/>
        <v>189020876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>
        <v>24290246</v>
      </c>
      <c r="E142" s="127"/>
      <c r="F142" s="127"/>
      <c r="G142" s="127"/>
      <c r="H142" s="127"/>
      <c r="I142" s="127"/>
      <c r="J142" s="278">
        <f>D142+E142+F142+G142+H142+I142</f>
        <v>24290246</v>
      </c>
      <c r="K142" s="255">
        <f>C142+J142</f>
        <v>24290246</v>
      </c>
    </row>
    <row r="143" spans="1:17" ht="12" customHeight="1" x14ac:dyDescent="0.25">
      <c r="A143" s="153" t="s">
        <v>172</v>
      </c>
      <c r="B143" s="6" t="s">
        <v>368</v>
      </c>
      <c r="C143" s="127">
        <v>163855586</v>
      </c>
      <c r="D143" s="127">
        <v>875044</v>
      </c>
      <c r="E143" s="127"/>
      <c r="F143" s="127"/>
      <c r="G143" s="127"/>
      <c r="H143" s="127"/>
      <c r="I143" s="127"/>
      <c r="J143" s="278">
        <f>D143+E143+F143+G143+H143+I143</f>
        <v>875044</v>
      </c>
      <c r="K143" s="255">
        <f>C143+J143</f>
        <v>164730630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163855586</v>
      </c>
      <c r="D154" s="191">
        <f t="shared" ref="D154:K154" si="39">+D129+D133+D140+D146+D152+D153</f>
        <v>63816343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63816343</v>
      </c>
      <c r="K154" s="268">
        <f t="shared" si="39"/>
        <v>227671929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283899651</v>
      </c>
      <c r="D155" s="191">
        <f t="shared" ref="D155:K155" si="40">+D128+D154</f>
        <v>120643132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120643132</v>
      </c>
      <c r="K155" s="268">
        <f t="shared" si="40"/>
        <v>404542783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D118" sqref="D118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CONCATENATE("5.1.2. melléklet ",RM_ALAPADATOK!A7," ",RM_ALAPADATOK!B7," ",RM_ALAPADATOK!C7," ",RM_ALAPADATOK!D7," ",RM_ALAPADATOK!E7," ",RM_ALAPADATOK!F7," ",RM_ALAPADATOK!G7," ",RM_ALAPADATOK!H7)</f>
        <v>5.1.2.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21.15" customHeight="1" thickBot="1" x14ac:dyDescent="0.3">
      <c r="A2" s="403" t="s">
        <v>39</v>
      </c>
      <c r="B2" s="514" t="s">
        <v>584</v>
      </c>
      <c r="C2" s="515"/>
      <c r="D2" s="515"/>
      <c r="E2" s="515"/>
      <c r="F2" s="515"/>
      <c r="G2" s="515"/>
      <c r="H2" s="515"/>
      <c r="I2" s="516"/>
      <c r="J2" s="517"/>
      <c r="K2" s="318" t="s">
        <v>34</v>
      </c>
    </row>
    <row r="3" spans="1:11" s="319" customFormat="1" ht="23.4" thickBot="1" x14ac:dyDescent="0.3">
      <c r="A3" s="403" t="s">
        <v>114</v>
      </c>
      <c r="B3" s="518" t="s">
        <v>477</v>
      </c>
      <c r="C3" s="519"/>
      <c r="D3" s="519"/>
      <c r="E3" s="519"/>
      <c r="F3" s="519"/>
      <c r="G3" s="519"/>
      <c r="H3" s="519"/>
      <c r="I3" s="520"/>
      <c r="J3" s="521"/>
      <c r="K3" s="320" t="s">
        <v>38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289" t="str">
        <f>CONCATENATE(RM_1.1.sz.mell.!C9:K9)</f>
        <v>Eredeti
előirányzat</v>
      </c>
      <c r="D5" s="400" t="str">
        <f>CONCATENATE(RM_1.1.sz.mell.!D9)</f>
        <v xml:space="preserve">1. sz. módosítás </v>
      </c>
      <c r="E5" s="290" t="str">
        <f>CONCATENATE(RM_1.1.sz.mell.!E9)</f>
        <v xml:space="preserve">.2.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436</v>
      </c>
      <c r="K5" s="291" t="str">
        <f>CONCATENATE(RM_5.1.1.sz.mell!K5)</f>
        <v>1. számú módosítás utáni előirányzat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">
      <c r="A13" s="154" t="s">
        <v>78</v>
      </c>
      <c r="B13" s="140" t="s">
        <v>354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62104341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62104341</v>
      </c>
      <c r="K22" s="253">
        <f t="shared" si="5"/>
        <v>62104341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>
        <v>25387930</v>
      </c>
      <c r="E23" s="194"/>
      <c r="F23" s="194"/>
      <c r="G23" s="194"/>
      <c r="H23" s="194"/>
      <c r="I23" s="128"/>
      <c r="J23" s="167">
        <f t="shared" si="2"/>
        <v>25387930</v>
      </c>
      <c r="K23" s="254">
        <f t="shared" ref="K23:K28" si="6">C23+J23</f>
        <v>25387930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>
        <v>36716411</v>
      </c>
      <c r="E27" s="195"/>
      <c r="F27" s="195"/>
      <c r="G27" s="195"/>
      <c r="H27" s="195"/>
      <c r="I27" s="127"/>
      <c r="J27" s="278">
        <f t="shared" si="2"/>
        <v>36716411</v>
      </c>
      <c r="K27" s="255">
        <f t="shared" si="6"/>
        <v>36716411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24363000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24363000</v>
      </c>
    </row>
    <row r="30" spans="1:11" s="43" customFormat="1" ht="12" customHeight="1" x14ac:dyDescent="0.2">
      <c r="A30" s="153" t="s">
        <v>152</v>
      </c>
      <c r="B30" s="139" t="s">
        <v>585</v>
      </c>
      <c r="C30" s="128">
        <v>3560000</v>
      </c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3560000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>
        <v>19700000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19700000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>
        <v>1103000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1103000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162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">
      <c r="A40" s="154" t="s">
        <v>53</v>
      </c>
      <c r="B40" s="140" t="s">
        <v>163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24363000</v>
      </c>
      <c r="D65" s="197">
        <f t="shared" ref="D65:K65" si="14">+D8+D15+D22+D29+D37+D49+D55+D60</f>
        <v>62104341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62104341</v>
      </c>
      <c r="K65" s="257">
        <f t="shared" si="14"/>
        <v>86467341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24363000</v>
      </c>
      <c r="D90" s="132">
        <f t="shared" ref="D90:K90" si="23">+D65+D89</f>
        <v>62104341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62104341</v>
      </c>
      <c r="K90" s="257">
        <f t="shared" si="23"/>
        <v>86467341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20859427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20859427</v>
      </c>
    </row>
    <row r="94" spans="1:11" ht="12" customHeight="1" x14ac:dyDescent="0.25">
      <c r="A94" s="161" t="s">
        <v>58</v>
      </c>
      <c r="B94" s="7" t="s">
        <v>32</v>
      </c>
      <c r="C94" s="186">
        <v>9014820</v>
      </c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9014820</v>
      </c>
    </row>
    <row r="95" spans="1:11" ht="12" customHeight="1" x14ac:dyDescent="0.25">
      <c r="A95" s="154" t="s">
        <v>59</v>
      </c>
      <c r="B95" s="5" t="s">
        <v>101</v>
      </c>
      <c r="C95" s="127">
        <v>1757890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1757890</v>
      </c>
    </row>
    <row r="96" spans="1:11" ht="12" customHeight="1" x14ac:dyDescent="0.25">
      <c r="A96" s="154" t="s">
        <v>60</v>
      </c>
      <c r="B96" s="5" t="s">
        <v>77</v>
      </c>
      <c r="C96" s="129">
        <v>10086717</v>
      </c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10086717</v>
      </c>
    </row>
    <row r="97" spans="1:11" ht="12" customHeight="1" x14ac:dyDescent="0.25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25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0</v>
      </c>
      <c r="D114" s="126">
        <f t="shared" ref="D114:K114" si="27">+D115+D117+D119</f>
        <v>62104341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62104341</v>
      </c>
      <c r="K114" s="253">
        <f t="shared" si="27"/>
        <v>62104341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>
        <v>24882569</v>
      </c>
      <c r="E115" s="128"/>
      <c r="F115" s="128"/>
      <c r="G115" s="128"/>
      <c r="H115" s="128"/>
      <c r="I115" s="128"/>
      <c r="J115" s="167">
        <f t="shared" ref="J115:J127" si="28">D115+E115+F115+G115+H115+I115</f>
        <v>24882569</v>
      </c>
      <c r="K115" s="254">
        <f t="shared" ref="K115:K127" si="29">C115+J115</f>
        <v>24882569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/>
      <c r="D117" s="127">
        <v>37221772</v>
      </c>
      <c r="E117" s="127"/>
      <c r="F117" s="127"/>
      <c r="G117" s="127"/>
      <c r="H117" s="127"/>
      <c r="I117" s="127"/>
      <c r="J117" s="278">
        <f t="shared" si="28"/>
        <v>37221772</v>
      </c>
      <c r="K117" s="255">
        <f t="shared" si="29"/>
        <v>37221772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20859427</v>
      </c>
      <c r="D128" s="126">
        <f t="shared" ref="D128:K128" si="30">+D93+D114</f>
        <v>62104341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62104341</v>
      </c>
      <c r="K128" s="253">
        <f t="shared" si="30"/>
        <v>82963768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3503573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3503573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25">
      <c r="A143" s="153" t="s">
        <v>172</v>
      </c>
      <c r="B143" s="6" t="s">
        <v>368</v>
      </c>
      <c r="C143" s="127">
        <v>3503573</v>
      </c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3503573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3503573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3503573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24363000</v>
      </c>
      <c r="D155" s="191">
        <f t="shared" ref="D155:K155" si="40">+D128+D154</f>
        <v>62104341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62104341</v>
      </c>
      <c r="K155" s="268">
        <f t="shared" si="40"/>
        <v>86467341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K5" sqref="K5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CONCATENATE("5.1.3. melléklet ",RM_ALAPADATOK!A7," ",RM_ALAPADATOK!B7," ",RM_ALAPADATOK!C7," ",RM_ALAPADATOK!D7," ",RM_ALAPADATOK!E7," ",RM_ALAPADATOK!F7," ",RM_ALAPADATOK!G7," ",RM_ALAPADATOK!H7)</f>
        <v>5.1.3.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21.15" customHeight="1" thickBot="1" x14ac:dyDescent="0.3">
      <c r="A2" s="403" t="s">
        <v>39</v>
      </c>
      <c r="B2" s="514" t="str">
        <f>CONCATENATE(RM_ALAPADATOK!A3)</f>
        <v>…………………………… Önkormányzata</v>
      </c>
      <c r="C2" s="515"/>
      <c r="D2" s="515"/>
      <c r="E2" s="515"/>
      <c r="F2" s="515"/>
      <c r="G2" s="515"/>
      <c r="H2" s="515"/>
      <c r="I2" s="516"/>
      <c r="J2" s="517"/>
      <c r="K2" s="318" t="s">
        <v>34</v>
      </c>
    </row>
    <row r="3" spans="1:11" s="319" customFormat="1" ht="23.4" thickBot="1" x14ac:dyDescent="0.3">
      <c r="A3" s="403" t="s">
        <v>114</v>
      </c>
      <c r="B3" s="518" t="s">
        <v>479</v>
      </c>
      <c r="C3" s="519"/>
      <c r="D3" s="519"/>
      <c r="E3" s="519"/>
      <c r="F3" s="519"/>
      <c r="G3" s="519"/>
      <c r="H3" s="519"/>
      <c r="I3" s="520"/>
      <c r="J3" s="521"/>
      <c r="K3" s="320" t="s">
        <v>290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.2.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436</v>
      </c>
      <c r="K5" s="291" t="str">
        <f>CONCATENATE(RM_5.1.2.sz.mell!K5)</f>
        <v>1. számú módosítás utáni előirányzat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">
      <c r="A13" s="154" t="s">
        <v>78</v>
      </c>
      <c r="B13" s="140" t="s">
        <v>354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">
      <c r="A30" s="153" t="s">
        <v>152</v>
      </c>
      <c r="B30" s="139" t="s">
        <v>414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162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">
      <c r="A40" s="154" t="s">
        <v>53</v>
      </c>
      <c r="B40" s="140" t="s">
        <v>163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 x14ac:dyDescent="0.25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 x14ac:dyDescent="0.25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 x14ac:dyDescent="0.25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 x14ac:dyDescent="0.25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25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25">
      <c r="A143" s="153" t="s">
        <v>172</v>
      </c>
      <c r="B143" s="6" t="s">
        <v>368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3" sqref="L2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 melléklet ",RM_ALAPADATOK!A7," ",RM_ALAPADATOK!B7," ",RM_ALAPADATOK!C7," ",RM_ALAPADATOK!D7," ",RM_ALAPADATOK!E7," ",RM_ALAPADATOK!F7," ",RM_ALAPADATOK!G7," ",RM_ALAPADATOK!H7)</f>
        <v>5.2.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RM_ALAPADATOK!A11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K5:K7"/>
    <mergeCell ref="A45:K45"/>
    <mergeCell ref="A9:K9"/>
    <mergeCell ref="B2:J2"/>
    <mergeCell ref="B3:J3"/>
    <mergeCell ref="B5:B7"/>
    <mergeCell ref="A5:A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0" sqref="L2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CONCATENATE("5.2.1. melléklet ",RM_ALAPADATOK!A7," ",RM_ALAPADATOK!B7," ",RM_ALAPADATOK!C7," ",RM_ALAPADATOK!D7," ",RM_ALAPADATOK!E7," ",RM_ALAPADATOK!F7," ",RM_ALAPADATOK!G7," ",RM_ALAPADATOK!H7)</f>
        <v>5.2.1.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RM_5.2.sz.mell!B2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0" sqref="L2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CONCATENATE("5.2.2. melléklet ",RM_ALAPADATOK!A7," ",RM_ALAPADATOK!B7," ",RM_ALAPADATOK!C7," ",RM_ALAPADATOK!D7," ",RM_ALAPADATOK!E7," ",RM_ALAPADATOK!F7," ",RM_ALAPADATOK!G7," ",RM_ALAPADATOK!H7)</f>
        <v>5.2.2.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RM_5.2.sz.mell!B2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zoomScale="120" zoomScaleNormal="120" workbookViewId="0">
      <selection activeCell="M26" sqref="M26"/>
    </sheetView>
  </sheetViews>
  <sheetFormatPr defaultRowHeight="13.2" x14ac:dyDescent="0.25"/>
  <cols>
    <col min="1" max="1" width="35.33203125" customWidth="1"/>
    <col min="2" max="2" width="41.44140625" customWidth="1"/>
    <col min="3" max="3" width="1.6640625" bestFit="1" customWidth="1"/>
    <col min="4" max="4" width="5.109375" bestFit="1" customWidth="1"/>
    <col min="5" max="5" width="1.6640625" bestFit="1" customWidth="1"/>
    <col min="6" max="6" width="18.44140625" customWidth="1"/>
    <col min="7" max="7" width="1.6640625" bestFit="1" customWidth="1"/>
  </cols>
  <sheetData>
    <row r="2" spans="1:10" ht="15.6" x14ac:dyDescent="0.3">
      <c r="A2" s="485" t="s">
        <v>441</v>
      </c>
      <c r="B2" s="485"/>
      <c r="C2" s="485"/>
      <c r="D2" s="485"/>
      <c r="E2" s="485"/>
      <c r="F2" s="485"/>
      <c r="G2" s="485"/>
      <c r="H2" s="485"/>
      <c r="I2" s="485"/>
    </row>
    <row r="3" spans="1:10" ht="15.6" x14ac:dyDescent="0.3">
      <c r="A3" s="484" t="s">
        <v>568</v>
      </c>
      <c r="B3" s="484"/>
      <c r="C3" s="484"/>
      <c r="D3" s="484"/>
      <c r="E3" s="484"/>
      <c r="F3" s="484"/>
      <c r="G3" s="484"/>
    </row>
    <row r="6" spans="1:10" ht="13.8" x14ac:dyDescent="0.25">
      <c r="A6" s="299" t="s">
        <v>567</v>
      </c>
    </row>
    <row r="7" spans="1:10" x14ac:dyDescent="0.25">
      <c r="A7" s="434" t="s">
        <v>521</v>
      </c>
      <c r="B7" s="432"/>
      <c r="C7" s="435" t="s">
        <v>523</v>
      </c>
      <c r="D7" s="435">
        <v>2019</v>
      </c>
      <c r="E7" s="435" t="s">
        <v>524</v>
      </c>
      <c r="F7" s="432" t="s">
        <v>522</v>
      </c>
      <c r="G7" s="435" t="s">
        <v>525</v>
      </c>
      <c r="H7" s="435" t="s">
        <v>526</v>
      </c>
      <c r="I7" s="435"/>
      <c r="J7" s="435"/>
    </row>
    <row r="11" spans="1:10" ht="15.6" x14ac:dyDescent="0.3">
      <c r="A11" s="482" t="s">
        <v>442</v>
      </c>
      <c r="B11" s="483"/>
      <c r="C11" s="483"/>
      <c r="D11" s="483"/>
      <c r="E11" s="483"/>
      <c r="F11" s="483"/>
      <c r="G11" s="483"/>
    </row>
    <row r="13" spans="1:10" ht="13.8" x14ac:dyDescent="0.25">
      <c r="A13" s="300" t="s">
        <v>443</v>
      </c>
      <c r="B13" s="480" t="s">
        <v>444</v>
      </c>
      <c r="C13" s="481"/>
      <c r="D13" s="481"/>
      <c r="E13" s="481"/>
      <c r="F13" s="481"/>
      <c r="G13" s="481"/>
      <c r="H13" s="481"/>
      <c r="I13" s="481"/>
    </row>
    <row r="14" spans="1:10" ht="13.8" x14ac:dyDescent="0.25">
      <c r="B14" s="436"/>
      <c r="C14" s="433"/>
      <c r="D14" s="433"/>
      <c r="E14" s="433"/>
      <c r="F14" s="433"/>
      <c r="G14" s="433"/>
      <c r="H14" s="433"/>
      <c r="I14" s="433"/>
    </row>
    <row r="15" spans="1:10" ht="13.8" x14ac:dyDescent="0.25">
      <c r="A15" s="300" t="s">
        <v>445</v>
      </c>
      <c r="B15" s="480" t="s">
        <v>446</v>
      </c>
      <c r="C15" s="481"/>
      <c r="D15" s="481"/>
      <c r="E15" s="481"/>
      <c r="F15" s="481"/>
      <c r="G15" s="481"/>
      <c r="H15" s="481"/>
      <c r="I15" s="481"/>
    </row>
    <row r="16" spans="1:10" ht="13.8" x14ac:dyDescent="0.25">
      <c r="B16" s="436"/>
      <c r="C16" s="433"/>
      <c r="D16" s="433"/>
      <c r="E16" s="433"/>
      <c r="F16" s="433"/>
      <c r="G16" s="433"/>
      <c r="H16" s="433"/>
      <c r="I16" s="433"/>
    </row>
    <row r="17" spans="1:9" ht="13.8" x14ac:dyDescent="0.25">
      <c r="A17" s="300" t="s">
        <v>447</v>
      </c>
      <c r="B17" s="480" t="s">
        <v>448</v>
      </c>
      <c r="C17" s="481"/>
      <c r="D17" s="481"/>
      <c r="E17" s="481"/>
      <c r="F17" s="481"/>
      <c r="G17" s="481"/>
      <c r="H17" s="481"/>
      <c r="I17" s="481"/>
    </row>
    <row r="18" spans="1:9" ht="13.8" x14ac:dyDescent="0.25">
      <c r="B18" s="436"/>
      <c r="C18" s="433"/>
      <c r="D18" s="433"/>
      <c r="E18" s="433"/>
      <c r="F18" s="433"/>
      <c r="G18" s="433"/>
      <c r="H18" s="433"/>
      <c r="I18" s="433"/>
    </row>
    <row r="19" spans="1:9" ht="13.8" x14ac:dyDescent="0.25">
      <c r="A19" s="300" t="s">
        <v>449</v>
      </c>
      <c r="B19" s="480" t="s">
        <v>450</v>
      </c>
      <c r="C19" s="481"/>
      <c r="D19" s="481"/>
      <c r="E19" s="481"/>
      <c r="F19" s="481"/>
      <c r="G19" s="481"/>
      <c r="H19" s="481"/>
      <c r="I19" s="481"/>
    </row>
    <row r="20" spans="1:9" ht="13.8" x14ac:dyDescent="0.25">
      <c r="B20" s="436"/>
      <c r="C20" s="433"/>
      <c r="D20" s="433"/>
      <c r="E20" s="433"/>
      <c r="F20" s="433"/>
      <c r="G20" s="433"/>
      <c r="H20" s="433"/>
      <c r="I20" s="433"/>
    </row>
    <row r="21" spans="1:9" ht="13.8" x14ac:dyDescent="0.25">
      <c r="A21" s="300" t="s">
        <v>451</v>
      </c>
      <c r="B21" s="480" t="s">
        <v>452</v>
      </c>
      <c r="C21" s="481"/>
      <c r="D21" s="481"/>
      <c r="E21" s="481"/>
      <c r="F21" s="481"/>
      <c r="G21" s="481"/>
      <c r="H21" s="481"/>
      <c r="I21" s="481"/>
    </row>
    <row r="22" spans="1:9" ht="13.8" x14ac:dyDescent="0.25">
      <c r="B22" s="436"/>
      <c r="C22" s="433"/>
      <c r="D22" s="433"/>
      <c r="E22" s="433"/>
      <c r="F22" s="433"/>
      <c r="G22" s="433"/>
      <c r="H22" s="433"/>
      <c r="I22" s="433"/>
    </row>
    <row r="23" spans="1:9" ht="13.8" x14ac:dyDescent="0.25">
      <c r="A23" s="300" t="s">
        <v>453</v>
      </c>
      <c r="B23" s="480" t="s">
        <v>454</v>
      </c>
      <c r="C23" s="481"/>
      <c r="D23" s="481"/>
      <c r="E23" s="481"/>
      <c r="F23" s="481"/>
      <c r="G23" s="481"/>
      <c r="H23" s="481"/>
      <c r="I23" s="481"/>
    </row>
    <row r="24" spans="1:9" ht="13.8" x14ac:dyDescent="0.25">
      <c r="B24" s="436"/>
      <c r="C24" s="433"/>
      <c r="D24" s="433"/>
      <c r="E24" s="433"/>
      <c r="F24" s="433"/>
      <c r="G24" s="433"/>
      <c r="H24" s="433"/>
      <c r="I24" s="433"/>
    </row>
    <row r="25" spans="1:9" ht="13.8" x14ac:dyDescent="0.25">
      <c r="A25" s="300" t="s">
        <v>455</v>
      </c>
      <c r="B25" s="480" t="s">
        <v>456</v>
      </c>
      <c r="C25" s="481"/>
      <c r="D25" s="481"/>
      <c r="E25" s="481"/>
      <c r="F25" s="481"/>
      <c r="G25" s="481"/>
      <c r="H25" s="481"/>
      <c r="I25" s="481"/>
    </row>
    <row r="26" spans="1:9" ht="13.8" x14ac:dyDescent="0.25">
      <c r="B26" s="436"/>
      <c r="C26" s="433"/>
      <c r="D26" s="433"/>
      <c r="E26" s="433"/>
      <c r="F26" s="433"/>
      <c r="G26" s="433"/>
      <c r="H26" s="433"/>
      <c r="I26" s="433"/>
    </row>
    <row r="27" spans="1:9" ht="13.8" x14ac:dyDescent="0.25">
      <c r="A27" s="300" t="s">
        <v>457</v>
      </c>
      <c r="B27" s="480" t="s">
        <v>458</v>
      </c>
      <c r="C27" s="481"/>
      <c r="D27" s="481"/>
      <c r="E27" s="481"/>
      <c r="F27" s="481"/>
      <c r="G27" s="481"/>
      <c r="H27" s="481"/>
      <c r="I27" s="481"/>
    </row>
    <row r="28" spans="1:9" ht="13.8" x14ac:dyDescent="0.25">
      <c r="B28" s="436"/>
      <c r="C28" s="433"/>
      <c r="D28" s="433"/>
      <c r="E28" s="433"/>
      <c r="F28" s="433"/>
      <c r="G28" s="433"/>
      <c r="H28" s="433"/>
      <c r="I28" s="433"/>
    </row>
    <row r="29" spans="1:9" ht="13.8" x14ac:dyDescent="0.25">
      <c r="A29" s="300" t="s">
        <v>457</v>
      </c>
      <c r="B29" s="480" t="s">
        <v>459</v>
      </c>
      <c r="C29" s="481"/>
      <c r="D29" s="481"/>
      <c r="E29" s="481"/>
      <c r="F29" s="481"/>
      <c r="G29" s="481"/>
      <c r="H29" s="481"/>
      <c r="I29" s="481"/>
    </row>
    <row r="30" spans="1:9" ht="13.8" x14ac:dyDescent="0.25">
      <c r="B30" s="436"/>
      <c r="C30" s="433"/>
      <c r="D30" s="433"/>
      <c r="E30" s="433"/>
      <c r="F30" s="433"/>
      <c r="G30" s="433"/>
      <c r="H30" s="433"/>
      <c r="I30" s="433"/>
    </row>
    <row r="31" spans="1:9" ht="13.8" x14ac:dyDescent="0.25">
      <c r="A31" s="300" t="s">
        <v>460</v>
      </c>
      <c r="B31" s="480" t="s">
        <v>461</v>
      </c>
      <c r="C31" s="481"/>
      <c r="D31" s="481"/>
      <c r="E31" s="481"/>
      <c r="F31" s="481"/>
      <c r="G31" s="481"/>
      <c r="H31" s="481"/>
      <c r="I31" s="481"/>
    </row>
  </sheetData>
  <sheetProtection sheet="1"/>
  <mergeCells count="13">
    <mergeCell ref="A2:I2"/>
    <mergeCell ref="B21:I21"/>
    <mergeCell ref="B23:I23"/>
    <mergeCell ref="B25:I25"/>
    <mergeCell ref="B27:I27"/>
    <mergeCell ref="B29:I29"/>
    <mergeCell ref="B31:I31"/>
    <mergeCell ref="A11:G11"/>
    <mergeCell ref="A3:G3"/>
    <mergeCell ref="B13:I13"/>
    <mergeCell ref="B15:I15"/>
    <mergeCell ref="B17:I17"/>
    <mergeCell ref="B19:I19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3" sqref="L2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CONCATENATE("5.2.3. melléklet ",RM_ALAPADATOK!A7," ",RM_ALAPADATOK!B7," ",RM_ALAPADATOK!C7," ",RM_ALAPADATOK!D7," ",RM_ALAPADATOK!E7," ",RM_ALAPADATOK!F7," ",RM_ALAPADATOK!G7," ",RM_ALAPADATOK!H7)</f>
        <v>5.2.3.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RM_5.2.sz.mell!B2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2" sqref="K5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 melléklet ",RM_ALAPADATOK!A7," ",RM_ALAPADATOK!B7," ",RM_ALAPADATOK!C7," ",RM_ALAPADATOK!D7," ",RM_ALAPADATOK!E7," ",RM_ALAPADATOK!F7," ",RM_ALAPADATOK!G7," ",RM_ALAPADATOK!H7)</f>
        <v>5.3. melléklet a  / 2019 ( … ) önkormányzati rendelethez</v>
      </c>
    </row>
    <row r="2" spans="1:11" s="328" customFormat="1" ht="34.200000000000003" x14ac:dyDescent="0.25">
      <c r="A2" s="387" t="s">
        <v>480</v>
      </c>
      <c r="B2" s="535" t="s">
        <v>586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79550000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79550000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7500000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7500000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>
        <v>70000000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70000000</v>
      </c>
    </row>
    <row r="16" spans="1:11" s="334" customFormat="1" ht="12" customHeight="1" x14ac:dyDescent="0.25">
      <c r="A16" s="336" t="s">
        <v>62</v>
      </c>
      <c r="B16" s="5" t="s">
        <v>482</v>
      </c>
      <c r="C16" s="374">
        <v>2050000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2050000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79550000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79550000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145320786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145320786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145320786</v>
      </c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145320786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224870786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224870786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224870786</v>
      </c>
      <c r="D45" s="365">
        <f t="shared" si="9"/>
        <v>-356829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-356829</v>
      </c>
      <c r="K45" s="333">
        <f>SUM(K46:K50)</f>
        <v>224513957</v>
      </c>
    </row>
    <row r="46" spans="1:11" ht="12" customHeight="1" x14ac:dyDescent="0.25">
      <c r="A46" s="336" t="s">
        <v>58</v>
      </c>
      <c r="B46" s="6" t="s">
        <v>32</v>
      </c>
      <c r="C46" s="382">
        <v>137693783</v>
      </c>
      <c r="D46" s="382">
        <v>1068510</v>
      </c>
      <c r="E46" s="382"/>
      <c r="F46" s="382"/>
      <c r="G46" s="382"/>
      <c r="H46" s="382"/>
      <c r="I46" s="382"/>
      <c r="J46" s="366">
        <f>D46+E46+F46+G46+H46+I46</f>
        <v>1068510</v>
      </c>
      <c r="K46" s="370">
        <f>C46+J46</f>
        <v>138762293</v>
      </c>
    </row>
    <row r="47" spans="1:11" ht="12" customHeight="1" x14ac:dyDescent="0.25">
      <c r="A47" s="336" t="s">
        <v>59</v>
      </c>
      <c r="B47" s="5" t="s">
        <v>101</v>
      </c>
      <c r="C47" s="383">
        <v>25761408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25761408</v>
      </c>
    </row>
    <row r="48" spans="1:11" ht="12" customHeight="1" x14ac:dyDescent="0.25">
      <c r="A48" s="336" t="s">
        <v>60</v>
      </c>
      <c r="B48" s="5" t="s">
        <v>77</v>
      </c>
      <c r="C48" s="383">
        <v>56415595</v>
      </c>
      <c r="D48" s="383">
        <v>3574661</v>
      </c>
      <c r="E48" s="383"/>
      <c r="F48" s="383"/>
      <c r="G48" s="383"/>
      <c r="H48" s="383"/>
      <c r="I48" s="383"/>
      <c r="J48" s="367">
        <f>D48+E48+F48+G48+H48+I48</f>
        <v>3574661</v>
      </c>
      <c r="K48" s="371">
        <f>C48+J48</f>
        <v>59990256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>
        <v>5000000</v>
      </c>
      <c r="D50" s="383">
        <v>-5000000</v>
      </c>
      <c r="E50" s="383"/>
      <c r="F50" s="383"/>
      <c r="G50" s="383"/>
      <c r="H50" s="383"/>
      <c r="I50" s="383"/>
      <c r="J50" s="367">
        <f>D50+E50+F50+G50+H50+I50</f>
        <v>-5000000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356829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356829</v>
      </c>
      <c r="K51" s="333">
        <f>SUM(K52:K54)</f>
        <v>356829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>
        <v>356829</v>
      </c>
      <c r="E52" s="382"/>
      <c r="F52" s="382"/>
      <c r="G52" s="382"/>
      <c r="H52" s="382"/>
      <c r="I52" s="382"/>
      <c r="J52" s="366">
        <f>D52+E52+F52+G52+H52+I52</f>
        <v>356829</v>
      </c>
      <c r="K52" s="370">
        <f>C52+J52</f>
        <v>356829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224870786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224870786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D53" sqref="D5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CONCATENATE("5.3.1. melléklet ",RM_ALAPADATOK!A7," ",RM_ALAPADATOK!B7," ",RM_ALAPADATOK!C7," ",RM_ALAPADATOK!D7," ",RM_ALAPADATOK!E7," ",RM_ALAPADATOK!F7," ",RM_ALAPADATOK!G7," ",RM_ALAPADATOK!H7)</f>
        <v>5.3.1.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CONCATENATE(RM_5.3.sz.mell!B2:J2)</f>
        <v>Felnőtt Fogyatékosok És Pszichiátriai Gondozottak Otthona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79550000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79550000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7500000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7500000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>
        <v>70000000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70000000</v>
      </c>
    </row>
    <row r="16" spans="1:11" s="334" customFormat="1" ht="12" customHeight="1" x14ac:dyDescent="0.25">
      <c r="A16" s="336" t="s">
        <v>62</v>
      </c>
      <c r="B16" s="5" t="s">
        <v>482</v>
      </c>
      <c r="C16" s="374">
        <v>2050000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2050000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79550000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79550000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145320786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145320786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145320786</v>
      </c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145320786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224870786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224870786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224870786</v>
      </c>
      <c r="D45" s="365">
        <f t="shared" si="9"/>
        <v>-356829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-356829</v>
      </c>
      <c r="K45" s="333">
        <f>SUM(K46:K50)</f>
        <v>224513957</v>
      </c>
    </row>
    <row r="46" spans="1:11" ht="12" customHeight="1" x14ac:dyDescent="0.25">
      <c r="A46" s="336" t="s">
        <v>58</v>
      </c>
      <c r="B46" s="6" t="s">
        <v>32</v>
      </c>
      <c r="C46" s="382">
        <v>137693783</v>
      </c>
      <c r="D46" s="382">
        <v>1068510</v>
      </c>
      <c r="E46" s="382"/>
      <c r="F46" s="382"/>
      <c r="G46" s="382"/>
      <c r="H46" s="382"/>
      <c r="I46" s="382"/>
      <c r="J46" s="366">
        <f>D46+E46+F46+G46+H46+I46</f>
        <v>1068510</v>
      </c>
      <c r="K46" s="370">
        <f>C46+J46</f>
        <v>138762293</v>
      </c>
    </row>
    <row r="47" spans="1:11" ht="12" customHeight="1" x14ac:dyDescent="0.25">
      <c r="A47" s="336" t="s">
        <v>59</v>
      </c>
      <c r="B47" s="5" t="s">
        <v>101</v>
      </c>
      <c r="C47" s="383">
        <v>25761408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25761408</v>
      </c>
    </row>
    <row r="48" spans="1:11" ht="12" customHeight="1" x14ac:dyDescent="0.25">
      <c r="A48" s="336" t="s">
        <v>60</v>
      </c>
      <c r="B48" s="5" t="s">
        <v>77</v>
      </c>
      <c r="C48" s="383">
        <v>56415595</v>
      </c>
      <c r="D48" s="383">
        <v>3574661</v>
      </c>
      <c r="E48" s="383"/>
      <c r="F48" s="383"/>
      <c r="G48" s="383"/>
      <c r="H48" s="383"/>
      <c r="I48" s="383"/>
      <c r="J48" s="367">
        <f>D48+E48+F48+G48+H48+I48</f>
        <v>3574661</v>
      </c>
      <c r="K48" s="371">
        <f>C48+J48</f>
        <v>59990256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>
        <v>5000000</v>
      </c>
      <c r="D50" s="383">
        <v>-5000000</v>
      </c>
      <c r="E50" s="383"/>
      <c r="F50" s="383"/>
      <c r="G50" s="383"/>
      <c r="H50" s="383"/>
      <c r="I50" s="383"/>
      <c r="J50" s="367">
        <f>D50+E50+F50+G50+H50+I50</f>
        <v>-5000000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356829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356829</v>
      </c>
      <c r="K51" s="333">
        <f>SUM(K52:K54)</f>
        <v>356829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>
        <v>356829</v>
      </c>
      <c r="E52" s="382"/>
      <c r="F52" s="382"/>
      <c r="G52" s="382"/>
      <c r="H52" s="382"/>
      <c r="I52" s="382"/>
      <c r="J52" s="366">
        <f>D52+E52+F52+G52+H52+I52</f>
        <v>356829</v>
      </c>
      <c r="K52" s="370">
        <f>C52+J52</f>
        <v>356829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224870786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224870786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C50" sqref="C5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CONCATENATE("5.3.2. melléklet ",RM_ALAPADATOK!A7," ",RM_ALAPADATOK!B7," ",RM_ALAPADATOK!C7," ",RM_ALAPADATOK!D7," ",RM_ALAPADATOK!E7," ",RM_ALAPADATOK!F7," ",RM_ALAPADATOK!G7," ",RM_ALAPADATOK!H7)</f>
        <v>5.3.2.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CONCATENATE(RM_5.3.1.sz.mell!B2:J2)</f>
        <v>Felnőtt Fogyatékosok És Pszichiátriai Gondozottak Otthona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5" sqref="L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CONCATENATE("5.3.3. melléklet ",RM_ALAPADATOK!A7," ",RM_ALAPADATOK!B7," ",RM_ALAPADATOK!C7," ",RM_ALAPADATOK!D7," ",RM_ALAPADATOK!E7," ",RM_ALAPADATOK!F7," ",RM_ALAPADATOK!G7," ",RM_ALAPADATOK!H7)</f>
        <v>5.3.3.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CONCATENATE(RM_5.3.2.sz.mell!B2:J2)</f>
        <v>Felnőtt Fogyatékosok És Pszichiátriai Gondozottak Otthona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D54" sqref="D54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 melléklet ",RM_ALAPADATOK!A7," ",RM_ALAPADATOK!B7," ",RM_ALAPADATOK!C7," ",RM_ALAPADATOK!D7," ",RM_ALAPADATOK!E7," ",RM_ALAPADATOK!F7," ",RM_ALAPADATOK!G7," ",RM_ALAPADATOK!H7)</f>
        <v>5.4. melléklet a  / 2019 ( … ) önkormányzati rendelethez</v>
      </c>
    </row>
    <row r="2" spans="1:11" s="328" customFormat="1" ht="34.200000000000003" x14ac:dyDescent="0.25">
      <c r="A2" s="387" t="s">
        <v>480</v>
      </c>
      <c r="B2" s="535" t="s">
        <v>587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260000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260000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260000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260000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260000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260000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22038373</v>
      </c>
      <c r="D39" s="79">
        <f t="shared" si="7"/>
        <v>875044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875044</v>
      </c>
      <c r="K39" s="112">
        <f>+K40+K41+K42</f>
        <v>22913417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22038373</v>
      </c>
      <c r="D42" s="381">
        <v>875044</v>
      </c>
      <c r="E42" s="381"/>
      <c r="F42" s="381"/>
      <c r="G42" s="381"/>
      <c r="H42" s="381"/>
      <c r="I42" s="381"/>
      <c r="J42" s="361">
        <f>D42+E42+F42+G42+H42+I42</f>
        <v>875044</v>
      </c>
      <c r="K42" s="356">
        <f>C42+J42</f>
        <v>22913417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22298373</v>
      </c>
      <c r="D43" s="79">
        <f t="shared" si="8"/>
        <v>875044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875044</v>
      </c>
      <c r="K43" s="112">
        <f>+K38+K39</f>
        <v>23173417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22298373</v>
      </c>
      <c r="D45" s="365">
        <f t="shared" si="9"/>
        <v>353744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353744</v>
      </c>
      <c r="K45" s="333">
        <f>SUM(K46:K50)</f>
        <v>22652117</v>
      </c>
    </row>
    <row r="46" spans="1:11" ht="12" customHeight="1" x14ac:dyDescent="0.25">
      <c r="A46" s="336" t="s">
        <v>58</v>
      </c>
      <c r="B46" s="6" t="s">
        <v>32</v>
      </c>
      <c r="C46" s="382">
        <v>18224580</v>
      </c>
      <c r="D46" s="382">
        <v>46385</v>
      </c>
      <c r="E46" s="382"/>
      <c r="F46" s="382"/>
      <c r="G46" s="382"/>
      <c r="H46" s="382"/>
      <c r="I46" s="382"/>
      <c r="J46" s="366">
        <f>D46+E46+F46+G46+H46+I46</f>
        <v>46385</v>
      </c>
      <c r="K46" s="370">
        <f>C46+J46</f>
        <v>18270965</v>
      </c>
    </row>
    <row r="47" spans="1:11" ht="12" customHeight="1" x14ac:dyDescent="0.25">
      <c r="A47" s="336" t="s">
        <v>59</v>
      </c>
      <c r="B47" s="5" t="s">
        <v>101</v>
      </c>
      <c r="C47" s="383">
        <v>3553793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3553793</v>
      </c>
    </row>
    <row r="48" spans="1:11" ht="12" customHeight="1" x14ac:dyDescent="0.25">
      <c r="A48" s="336" t="s">
        <v>60</v>
      </c>
      <c r="B48" s="5" t="s">
        <v>77</v>
      </c>
      <c r="C48" s="383">
        <v>520000</v>
      </c>
      <c r="D48" s="383">
        <v>307359</v>
      </c>
      <c r="E48" s="383"/>
      <c r="F48" s="383"/>
      <c r="G48" s="383"/>
      <c r="H48" s="383"/>
      <c r="I48" s="383"/>
      <c r="J48" s="367">
        <f>D48+E48+F48+G48+H48+I48</f>
        <v>307359</v>
      </c>
      <c r="K48" s="371">
        <f>C48+J48</f>
        <v>827359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521300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521300</v>
      </c>
      <c r="K51" s="333">
        <f>SUM(K52:K54)</f>
        <v>521300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>
        <v>521300</v>
      </c>
      <c r="E53" s="383"/>
      <c r="F53" s="383"/>
      <c r="G53" s="383"/>
      <c r="H53" s="383"/>
      <c r="I53" s="383"/>
      <c r="J53" s="367">
        <f>D53+E53+F53+G53+H53+I53</f>
        <v>521300</v>
      </c>
      <c r="K53" s="371">
        <f>C53+J53</f>
        <v>521300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22298373</v>
      </c>
      <c r="D57" s="368">
        <f t="shared" si="11"/>
        <v>875044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875044</v>
      </c>
      <c r="K57" s="347">
        <f>+K45+K51+K56</f>
        <v>23173417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A34" zoomScale="120" zoomScaleNormal="120" workbookViewId="0">
      <selection activeCell="D52" sqref="D5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CONCATENATE("5.4.1. melléklet ",RM_ALAPADATOK!A7," ",RM_ALAPADATOK!B7," ",RM_ALAPADATOK!C7," ",RM_ALAPADATOK!D7," ",RM_ALAPADATOK!E7," ",RM_ALAPADATOK!F7," ",RM_ALAPADATOK!G7," ",RM_ALAPADATOK!H7)</f>
        <v>5.4.1.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CONCATENATE(RM_5.4.sz.mell!B2:J2)</f>
        <v>Tépei Óvoda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260000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260000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260000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260000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260000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260000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22038373</v>
      </c>
      <c r="D39" s="79">
        <f t="shared" si="7"/>
        <v>875044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875044</v>
      </c>
      <c r="K39" s="112">
        <f>+K40+K41+K42</f>
        <v>22913417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22038373</v>
      </c>
      <c r="D42" s="381">
        <v>875044</v>
      </c>
      <c r="E42" s="381"/>
      <c r="F42" s="381"/>
      <c r="G42" s="381"/>
      <c r="H42" s="381"/>
      <c r="I42" s="381"/>
      <c r="J42" s="361">
        <f>D42+E42+F42+G42+H42+I42</f>
        <v>875044</v>
      </c>
      <c r="K42" s="356">
        <f>C42+J42</f>
        <v>22913417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22298373</v>
      </c>
      <c r="D43" s="79">
        <f t="shared" si="8"/>
        <v>875044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875044</v>
      </c>
      <c r="K43" s="112">
        <f>+K38+K39</f>
        <v>23173417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22298373</v>
      </c>
      <c r="D45" s="365">
        <f t="shared" si="9"/>
        <v>353744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353744</v>
      </c>
      <c r="K45" s="333">
        <f>SUM(K46:K50)</f>
        <v>22652117</v>
      </c>
    </row>
    <row r="46" spans="1:11" ht="12" customHeight="1" x14ac:dyDescent="0.25">
      <c r="A46" s="336" t="s">
        <v>58</v>
      </c>
      <c r="B46" s="6" t="s">
        <v>32</v>
      </c>
      <c r="C46" s="382">
        <v>18224580</v>
      </c>
      <c r="D46" s="382">
        <v>46385</v>
      </c>
      <c r="E46" s="382"/>
      <c r="F46" s="382"/>
      <c r="G46" s="382"/>
      <c r="H46" s="382"/>
      <c r="I46" s="382"/>
      <c r="J46" s="366">
        <f>D46+E46+F46+G46+H46+I46</f>
        <v>46385</v>
      </c>
      <c r="K46" s="370">
        <f>C46+J46</f>
        <v>18270965</v>
      </c>
    </row>
    <row r="47" spans="1:11" ht="12" customHeight="1" x14ac:dyDescent="0.25">
      <c r="A47" s="336" t="s">
        <v>59</v>
      </c>
      <c r="B47" s="5" t="s">
        <v>101</v>
      </c>
      <c r="C47" s="383">
        <v>3553793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3553793</v>
      </c>
    </row>
    <row r="48" spans="1:11" ht="12" customHeight="1" x14ac:dyDescent="0.25">
      <c r="A48" s="336" t="s">
        <v>60</v>
      </c>
      <c r="B48" s="5" t="s">
        <v>77</v>
      </c>
      <c r="C48" s="383">
        <v>520000</v>
      </c>
      <c r="D48" s="383">
        <v>307359</v>
      </c>
      <c r="E48" s="383"/>
      <c r="F48" s="383"/>
      <c r="G48" s="383"/>
      <c r="H48" s="383"/>
      <c r="I48" s="383"/>
      <c r="J48" s="367">
        <f>D48+E48+F48+G48+H48+I48</f>
        <v>307359</v>
      </c>
      <c r="K48" s="371">
        <f>C48+J48</f>
        <v>827359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521300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521300</v>
      </c>
      <c r="K51" s="333">
        <f>SUM(K52:K54)</f>
        <v>521300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>
        <v>521300</v>
      </c>
      <c r="E53" s="383"/>
      <c r="F53" s="383"/>
      <c r="G53" s="383"/>
      <c r="H53" s="383"/>
      <c r="I53" s="383"/>
      <c r="J53" s="367">
        <f>D53+E53+F53+G53+H53+I53</f>
        <v>521300</v>
      </c>
      <c r="K53" s="371">
        <f>C53+J53</f>
        <v>521300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22298373</v>
      </c>
      <c r="D57" s="368">
        <f t="shared" si="11"/>
        <v>875044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875044</v>
      </c>
      <c r="K57" s="347">
        <f>+K45+K51+K56</f>
        <v>23173417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2" sqref="L2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CONCATENATE("5.4.2. melléklet ",RM_ALAPADATOK!A7," ",RM_ALAPADATOK!B7," ",RM_ALAPADATOK!C7," ",RM_ALAPADATOK!D7," ",RM_ALAPADATOK!E7," ",RM_ALAPADATOK!F7," ",RM_ALAPADATOK!G7," ",RM_ALAPADATOK!H7)</f>
        <v>5.4.2.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CONCATENATE(RM_5.4.1.sz.mell!B2:J2)</f>
        <v>Tépei Óvoda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5">
        <f>C43-C57</f>
        <v>0</v>
      </c>
      <c r="D58" s="352"/>
      <c r="E58" s="352"/>
      <c r="F58" s="352"/>
      <c r="G58" s="352"/>
      <c r="H58" s="352"/>
      <c r="I58" s="352"/>
      <c r="J58" s="352"/>
      <c r="K58" s="426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CONCATENATE("5.4.3. melléklet ",RM_ALAPADATOK!A7," ",RM_ALAPADATOK!B7," ",RM_ALAPADATOK!C7," ",RM_ALAPADATOK!D7," ",RM_ALAPADATOK!E7," ",RM_ALAPADATOK!F7," ",RM_ALAPADATOK!G7," ",RM_ALAPADATOK!H7)</f>
        <v>5.4.3.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CONCATENATE(RM_5.4.2.sz.mell!B2:J2)</f>
        <v>Tépei Óvoda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 melléklet ",RM_ALAPADATOK!A7," ",RM_ALAPADATOK!B7," ",RM_ALAPADATOK!C7," ",RM_ALAPADATOK!D7," ",RM_ALAPADATOK!E7," ",RM_ALAPADATOK!F7," ",RM_ALAPADATOK!G7," ",RM_ALAPADATOK!H7)</f>
        <v>5.5.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CONCATENATE(RM_ALAPADATOK!B17)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2"/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I23" sqref="I23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09" t="s">
        <v>423</v>
      </c>
      <c r="B1" s="60"/>
    </row>
    <row r="2" spans="1:2" x14ac:dyDescent="0.25">
      <c r="A2" s="60"/>
      <c r="B2" s="60"/>
    </row>
    <row r="3" spans="1:2" x14ac:dyDescent="0.25">
      <c r="A3" s="211"/>
      <c r="B3" s="211"/>
    </row>
    <row r="4" spans="1:2" ht="15.6" x14ac:dyDescent="0.3">
      <c r="A4" s="62"/>
      <c r="B4" s="215"/>
    </row>
    <row r="5" spans="1:2" ht="15.6" x14ac:dyDescent="0.3">
      <c r="A5" s="62"/>
      <c r="B5" s="215"/>
    </row>
    <row r="6" spans="1:2" s="54" customFormat="1" ht="15.6" x14ac:dyDescent="0.3">
      <c r="A6" s="62" t="s">
        <v>463</v>
      </c>
      <c r="B6" s="211"/>
    </row>
    <row r="7" spans="1:2" s="54" customFormat="1" x14ac:dyDescent="0.25">
      <c r="A7" s="211"/>
      <c r="B7" s="211"/>
    </row>
    <row r="8" spans="1:2" s="54" customFormat="1" x14ac:dyDescent="0.25">
      <c r="A8" s="211"/>
      <c r="B8" s="211"/>
    </row>
    <row r="9" spans="1:2" x14ac:dyDescent="0.25">
      <c r="A9" s="211" t="s">
        <v>394</v>
      </c>
      <c r="B9" s="211" t="s">
        <v>374</v>
      </c>
    </row>
    <row r="10" spans="1:2" x14ac:dyDescent="0.25">
      <c r="A10" s="211" t="s">
        <v>392</v>
      </c>
      <c r="B10" s="211" t="s">
        <v>380</v>
      </c>
    </row>
    <row r="11" spans="1:2" x14ac:dyDescent="0.25">
      <c r="A11" s="211" t="s">
        <v>393</v>
      </c>
      <c r="B11" s="211" t="s">
        <v>381</v>
      </c>
    </row>
    <row r="12" spans="1:2" x14ac:dyDescent="0.25">
      <c r="A12" s="211"/>
      <c r="B12" s="211"/>
    </row>
    <row r="13" spans="1:2" ht="15.6" x14ac:dyDescent="0.3">
      <c r="A13" s="62" t="str">
        <f>+CONCATENATE(LEFT(A6,4),". évi előirányzat módosítások BEVÉTELEK")</f>
        <v>2019. évi előirányzat módosítások BEVÉTELEK</v>
      </c>
      <c r="B13" s="215"/>
    </row>
    <row r="14" spans="1:2" x14ac:dyDescent="0.25">
      <c r="A14" s="211"/>
      <c r="B14" s="211"/>
    </row>
    <row r="15" spans="1:2" s="54" customFormat="1" x14ac:dyDescent="0.25">
      <c r="A15" s="211" t="s">
        <v>395</v>
      </c>
      <c r="B15" s="211" t="s">
        <v>375</v>
      </c>
    </row>
    <row r="16" spans="1:2" x14ac:dyDescent="0.25">
      <c r="A16" s="211" t="s">
        <v>396</v>
      </c>
      <c r="B16" s="211" t="s">
        <v>382</v>
      </c>
    </row>
    <row r="17" spans="1:2" x14ac:dyDescent="0.25">
      <c r="A17" s="211" t="s">
        <v>397</v>
      </c>
      <c r="B17" s="211" t="s">
        <v>383</v>
      </c>
    </row>
    <row r="18" spans="1:2" x14ac:dyDescent="0.25">
      <c r="A18" s="211"/>
      <c r="B18" s="211"/>
    </row>
    <row r="19" spans="1:2" ht="13.8" x14ac:dyDescent="0.25">
      <c r="A19" s="218" t="str">
        <f>+CONCATENATE(LEFT(A6,4),". módosítás utáni módosított előrirányzatok BEVÉTELEK")</f>
        <v>2019. módosítás utáni módosított előrirányzatok BEVÉTELEK</v>
      </c>
      <c r="B19" s="215"/>
    </row>
    <row r="20" spans="1:2" x14ac:dyDescent="0.25">
      <c r="A20" s="211"/>
      <c r="B20" s="211"/>
    </row>
    <row r="21" spans="1:2" x14ac:dyDescent="0.25">
      <c r="A21" s="211" t="s">
        <v>398</v>
      </c>
      <c r="B21" s="211" t="s">
        <v>376</v>
      </c>
    </row>
    <row r="22" spans="1:2" x14ac:dyDescent="0.25">
      <c r="A22" s="211" t="s">
        <v>399</v>
      </c>
      <c r="B22" s="211" t="s">
        <v>384</v>
      </c>
    </row>
    <row r="23" spans="1:2" x14ac:dyDescent="0.25">
      <c r="A23" s="211" t="s">
        <v>400</v>
      </c>
      <c r="B23" s="211" t="s">
        <v>385</v>
      </c>
    </row>
    <row r="24" spans="1:2" x14ac:dyDescent="0.25">
      <c r="A24" s="211"/>
      <c r="B24" s="211"/>
    </row>
    <row r="25" spans="1:2" ht="15.6" x14ac:dyDescent="0.3">
      <c r="A25" s="62" t="str">
        <f>+CONCATENATE(LEFT(A6,4),". évi eredeti előirányzat KIADÁSOK")</f>
        <v>2019. évi eredeti előirányzat KIADÁSOK</v>
      </c>
      <c r="B25" s="215"/>
    </row>
    <row r="26" spans="1:2" x14ac:dyDescent="0.25">
      <c r="A26" s="211"/>
      <c r="B26" s="211"/>
    </row>
    <row r="27" spans="1:2" x14ac:dyDescent="0.25">
      <c r="A27" s="211" t="s">
        <v>401</v>
      </c>
      <c r="B27" s="211" t="s">
        <v>377</v>
      </c>
    </row>
    <row r="28" spans="1:2" x14ac:dyDescent="0.25">
      <c r="A28" s="211" t="s">
        <v>402</v>
      </c>
      <c r="B28" s="211" t="s">
        <v>386</v>
      </c>
    </row>
    <row r="29" spans="1:2" x14ac:dyDescent="0.25">
      <c r="A29" s="211" t="s">
        <v>403</v>
      </c>
      <c r="B29" s="211" t="s">
        <v>387</v>
      </c>
    </row>
    <row r="30" spans="1:2" x14ac:dyDescent="0.25">
      <c r="A30" s="211"/>
      <c r="B30" s="211"/>
    </row>
    <row r="31" spans="1:2" ht="15.6" x14ac:dyDescent="0.3">
      <c r="A31" s="62" t="str">
        <f>+CONCATENATE(LEFT(A6,4),". évi előirányzat módosítások KIADÁSOK")</f>
        <v>2019. évi előirányzat módosítások KIADÁSOK</v>
      </c>
      <c r="B31" s="215"/>
    </row>
    <row r="32" spans="1:2" x14ac:dyDescent="0.25">
      <c r="A32" s="211"/>
      <c r="B32" s="211"/>
    </row>
    <row r="33" spans="1:2" x14ac:dyDescent="0.25">
      <c r="A33" s="211" t="s">
        <v>404</v>
      </c>
      <c r="B33" s="211" t="s">
        <v>378</v>
      </c>
    </row>
    <row r="34" spans="1:2" x14ac:dyDescent="0.25">
      <c r="A34" s="211" t="s">
        <v>405</v>
      </c>
      <c r="B34" s="211" t="s">
        <v>388</v>
      </c>
    </row>
    <row r="35" spans="1:2" x14ac:dyDescent="0.25">
      <c r="A35" s="211" t="s">
        <v>406</v>
      </c>
      <c r="B35" s="211" t="s">
        <v>389</v>
      </c>
    </row>
    <row r="36" spans="1:2" x14ac:dyDescent="0.25">
      <c r="A36" s="211"/>
      <c r="B36" s="211"/>
    </row>
    <row r="37" spans="1:2" ht="15.6" x14ac:dyDescent="0.3">
      <c r="A37" s="217" t="str">
        <f>+CONCATENATE(LEFT(A6,4),". módosítás utáni módosított előirányzatok KIADÁSOK")</f>
        <v>2019. módosítás utáni módosított előirányzatok KIADÁSOK</v>
      </c>
      <c r="B37" s="215"/>
    </row>
    <row r="38" spans="1:2" x14ac:dyDescent="0.25">
      <c r="A38" s="211"/>
      <c r="B38" s="211"/>
    </row>
    <row r="39" spans="1:2" x14ac:dyDescent="0.25">
      <c r="A39" s="211" t="s">
        <v>407</v>
      </c>
      <c r="B39" s="211" t="s">
        <v>379</v>
      </c>
    </row>
    <row r="40" spans="1:2" x14ac:dyDescent="0.25">
      <c r="A40" s="211" t="s">
        <v>408</v>
      </c>
      <c r="B40" s="211" t="s">
        <v>390</v>
      </c>
    </row>
    <row r="41" spans="1:2" x14ac:dyDescent="0.25">
      <c r="A41" s="211" t="s">
        <v>409</v>
      </c>
      <c r="B41" s="211" t="s">
        <v>391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CONCATENATE("5.5.1. melléklet ",RM_ALAPADATOK!A7," ",RM_ALAPADATOK!B7," ",RM_ALAPADATOK!C7," ",RM_ALAPADATOK!D7," ",RM_ALAPADATOK!E7," ",RM_ALAPADATOK!F7," ",RM_ALAPADATOK!G7," ",RM_ALAPADATOK!H7)</f>
        <v>5.5.1.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CONCATENATE(RM_5.5.sz.mell!B2:J2)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CONCATENATE("5.5.2. melléklet ",RM_ALAPADATOK!A7," ",RM_ALAPADATOK!B7," ",RM_ALAPADATOK!C7," ",RM_ALAPADATOK!D7," ",RM_ALAPADATOK!E7," ",RM_ALAPADATOK!F7," ",RM_ALAPADATOK!G7," ",RM_ALAPADATOK!H7)</f>
        <v>5.5.2.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CONCATENATE(RM_5.5.1.sz.mell!B2:J2)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CONCATENATE("5.5.3. melléklet ",RM_ALAPADATOK!A7," ",RM_ALAPADATOK!B7," ",RM_ALAPADATOK!C7," ",RM_ALAPADATOK!D7," ",RM_ALAPADATOK!E7," ",RM_ALAPADATOK!F7," ",RM_ALAPADATOK!G7," ",RM_ALAPADATOK!H7)</f>
        <v>5.5.3.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CONCATENATE(RM_5.5.2.sz.mell!B2:J2)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 melléklet ",RM_ALAPADATOK!A7," ",RM_ALAPADATOK!B7," ",RM_ALAPADATOK!C7," ",RM_ALAPADATOK!D7," ",RM_ALAPADATOK!E7," ",RM_ALAPADATOK!F7," ",RM_ALAPADATOK!G7," ",RM_ALAPADATOK!H7)</f>
        <v>5.6.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CONCATENATE(RM_ALAPADATOK!B19)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4.1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8" sqref="M28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CONCATENATE("5.6.1. melléklet ",RM_ALAPADATOK!A7," ",RM_ALAPADATOK!B7," ",RM_ALAPADATOK!C7," ",RM_ALAPADATOK!D7," ",RM_ALAPADATOK!E7," ",RM_ALAPADATOK!F7," ",RM_ALAPADATOK!G7," ",RM_ALAPADATOK!H7)</f>
        <v>5.6.1.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CONCATENATE(RM_5.6.sz.mell!B2:J2)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CONCATENATE("5.6.2. melléklet ",RM_ALAPADATOK!A7," ",RM_ALAPADATOK!B7," ",RM_ALAPADATOK!C7," ",RM_ALAPADATOK!D7," ",RM_ALAPADATOK!E7," ",RM_ALAPADATOK!F7," ",RM_ALAPADATOK!G7," ",RM_ALAPADATOK!H7)</f>
        <v>5.6.2.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CONCATENATE(RM_5.6.1.sz.mell!B2:J2)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CONCATENATE("5.6.3. melléklet ",RM_ALAPADATOK!A7," ",RM_ALAPADATOK!B7," ",RM_ALAPADATOK!C7," ",RM_ALAPADATOK!D7," ",RM_ALAPADATOK!E7," ",RM_ALAPADATOK!F7," ",RM_ALAPADATOK!G7," ",RM_ALAPADATOK!H7)</f>
        <v>5.6.3.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CONCATENATE(RM_5.6.2.sz.mell!B2:J2)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M31" sqref="M31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 melléklet ",RM_ALAPADATOK!A7," ",RM_ALAPADATOK!B7," ",RM_ALAPADATOK!C7," ",RM_ALAPADATOK!D7," ",RM_ALAPADATOK!E7," ",RM_ALAPADATOK!F7," ",RM_ALAPADATOK!G7," ",RM_ALAPADATOK!H7)</f>
        <v>5.7.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CONCATENATE(RM_ALAPADATOK!B21)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N24" sqref="N24:N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CONCATENATE("5.7.1. melléklet ",RM_ALAPADATOK!A7," ",RM_ALAPADATOK!B7," ",RM_ALAPADATOK!C7," ",RM_ALAPADATOK!D7," ",RM_ALAPADATOK!E7," ",RM_ALAPADATOK!F7," ",RM_ALAPADATOK!G7," ",RM_ALAPADATOK!H7)</f>
        <v>5.7.1.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CONCATENATE(RM_5.7.sz.mell!B2:J2)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0" sqref="M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CONCATENATE("5.7.2. melléklet ",RM_ALAPADATOK!A7," ",RM_ALAPADATOK!B7," ",RM_ALAPADATOK!C7," ",RM_ALAPADATOK!D7," ",RM_ALAPADATOK!E7," ",RM_ALAPADATOK!F7," ",RM_ALAPADATOK!G7," ",RM_ALAPADATOK!H7)</f>
        <v>5.7.2.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CONCATENATE(RM_5.7.1.sz.mell!B2:J2)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O166"/>
  <sheetViews>
    <sheetView topLeftCell="A79" zoomScale="120" zoomScaleNormal="120" zoomScaleSheetLayoutView="100" workbookViewId="0">
      <selection activeCell="A6" sqref="A6:K6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CONCATENATE("1.1. melléklet ",RM_ALAPADATOK!A7," ",RM_ALAPADATOK!B7," ",RM_ALAPADATOK!C7," ",RM_ALAPADATOK!D7," ",RM_ALAPADATOK!E7," ",RM_ALAPADATOK!F7," ",RM_ALAPADATOK!G7," ",RM_ALAPADATOK!H7)</f>
        <v>1.1.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462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23.4" thickBot="1" x14ac:dyDescent="0.35">
      <c r="A9" s="496"/>
      <c r="B9" s="498"/>
      <c r="C9" s="284" t="s">
        <v>370</v>
      </c>
      <c r="D9" s="304" t="s">
        <v>569</v>
      </c>
      <c r="E9" s="304" t="s">
        <v>570</v>
      </c>
      <c r="F9" s="304" t="s">
        <v>511</v>
      </c>
      <c r="G9" s="304" t="s">
        <v>512</v>
      </c>
      <c r="H9" s="304" t="s">
        <v>571</v>
      </c>
      <c r="I9" s="304" t="s">
        <v>520</v>
      </c>
      <c r="J9" s="305" t="s">
        <v>436</v>
      </c>
      <c r="K9" s="306" t="s">
        <v>598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84013937</v>
      </c>
      <c r="D11" s="126">
        <f t="shared" ref="D11:K11" si="0">+D12+D13+D14+D15+D16+D17</f>
        <v>1278591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1278591</v>
      </c>
      <c r="K11" s="68">
        <f t="shared" si="0"/>
        <v>85292528</v>
      </c>
    </row>
    <row r="12" spans="1:11" s="138" customFormat="1" ht="12" customHeight="1" x14ac:dyDescent="0.25">
      <c r="A12" s="12" t="s">
        <v>58</v>
      </c>
      <c r="B12" s="139" t="s">
        <v>138</v>
      </c>
      <c r="C12" s="128">
        <v>11308308</v>
      </c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11308308</v>
      </c>
    </row>
    <row r="13" spans="1:11" s="138" customFormat="1" ht="12" customHeight="1" x14ac:dyDescent="0.25">
      <c r="A13" s="11" t="s">
        <v>59</v>
      </c>
      <c r="B13" s="140" t="s">
        <v>139</v>
      </c>
      <c r="C13" s="127">
        <v>18534800</v>
      </c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18534800</v>
      </c>
    </row>
    <row r="14" spans="1:11" s="138" customFormat="1" ht="12" customHeight="1" x14ac:dyDescent="0.25">
      <c r="A14" s="11" t="s">
        <v>60</v>
      </c>
      <c r="B14" s="140" t="s">
        <v>140</v>
      </c>
      <c r="C14" s="127">
        <v>27164197</v>
      </c>
      <c r="D14" s="127">
        <v>1278591</v>
      </c>
      <c r="E14" s="128"/>
      <c r="F14" s="128"/>
      <c r="G14" s="128"/>
      <c r="H14" s="128"/>
      <c r="I14" s="128"/>
      <c r="J14" s="167">
        <f t="shared" si="1"/>
        <v>1278591</v>
      </c>
      <c r="K14" s="166">
        <f t="shared" si="2"/>
        <v>28442788</v>
      </c>
    </row>
    <row r="15" spans="1:11" s="138" customFormat="1" ht="12" customHeight="1" x14ac:dyDescent="0.25">
      <c r="A15" s="11" t="s">
        <v>61</v>
      </c>
      <c r="B15" s="140" t="s">
        <v>141</v>
      </c>
      <c r="C15" s="127">
        <v>1800000</v>
      </c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1800000</v>
      </c>
    </row>
    <row r="16" spans="1:11" s="138" customFormat="1" ht="12" customHeight="1" x14ac:dyDescent="0.25">
      <c r="A16" s="11" t="s">
        <v>78</v>
      </c>
      <c r="B16" s="70" t="s">
        <v>291</v>
      </c>
      <c r="C16" s="127">
        <v>25206632</v>
      </c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25206632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187565714</v>
      </c>
      <c r="D18" s="126">
        <f t="shared" ref="D18:K18" si="3">+D19+D20+D21+D22+D23</f>
        <v>1156783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1156783</v>
      </c>
      <c r="K18" s="68">
        <f t="shared" si="3"/>
        <v>188722497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>
        <v>187565714</v>
      </c>
      <c r="D23" s="127">
        <v>1156783</v>
      </c>
      <c r="E23" s="128"/>
      <c r="F23" s="128"/>
      <c r="G23" s="128"/>
      <c r="H23" s="128"/>
      <c r="I23" s="128"/>
      <c r="J23" s="167">
        <f t="shared" si="4"/>
        <v>1156783</v>
      </c>
      <c r="K23" s="166">
        <f t="shared" si="5"/>
        <v>188722497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62104341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62104341</v>
      </c>
      <c r="K25" s="68">
        <f t="shared" si="6"/>
        <v>62104341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>
        <v>25387930</v>
      </c>
      <c r="E26" s="128"/>
      <c r="F26" s="128"/>
      <c r="G26" s="128"/>
      <c r="H26" s="128"/>
      <c r="I26" s="128"/>
      <c r="J26" s="167">
        <f t="shared" ref="J26:J31" si="7">D26+E26+F26+G26+H26+I26</f>
        <v>25387930</v>
      </c>
      <c r="K26" s="166">
        <f t="shared" ref="K26:K31" si="8">C26+J26</f>
        <v>25387930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>
        <v>36716411</v>
      </c>
      <c r="E30" s="128"/>
      <c r="F30" s="128"/>
      <c r="G30" s="128"/>
      <c r="H30" s="128"/>
      <c r="I30" s="128"/>
      <c r="J30" s="167">
        <f t="shared" si="7"/>
        <v>36716411</v>
      </c>
      <c r="K30" s="166">
        <f t="shared" si="8"/>
        <v>36716411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24363000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24363000</v>
      </c>
    </row>
    <row r="33" spans="1:11" s="138" customFormat="1" ht="12" customHeight="1" x14ac:dyDescent="0.25">
      <c r="A33" s="12" t="s">
        <v>152</v>
      </c>
      <c r="B33" s="139" t="s">
        <v>580</v>
      </c>
      <c r="C33" s="167">
        <v>3560000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3560000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>
        <v>19700000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19700000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>
        <v>1103000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1103000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92130000</v>
      </c>
      <c r="D40" s="126">
        <f t="shared" ref="D40:K40" si="12">SUM(D41:D51)</f>
        <v>13571768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13571768</v>
      </c>
      <c r="K40" s="68">
        <f t="shared" si="12"/>
        <v>105701768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>
        <v>6769868</v>
      </c>
      <c r="E41" s="128"/>
      <c r="F41" s="128"/>
      <c r="G41" s="128"/>
      <c r="H41" s="128"/>
      <c r="I41" s="128"/>
      <c r="J41" s="167">
        <f t="shared" ref="J41:J51" si="13">D41+E41+F41+G41+H41+I41</f>
        <v>6769868</v>
      </c>
      <c r="K41" s="166">
        <f t="shared" ref="K41:K51" si="14">C41+J41</f>
        <v>6769868</v>
      </c>
    </row>
    <row r="42" spans="1:11" s="138" customFormat="1" ht="12" customHeight="1" x14ac:dyDescent="0.25">
      <c r="A42" s="11" t="s">
        <v>52</v>
      </c>
      <c r="B42" s="140" t="s">
        <v>162</v>
      </c>
      <c r="C42" s="127">
        <v>14760000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14760000</v>
      </c>
    </row>
    <row r="43" spans="1:11" s="138" customFormat="1" ht="12" customHeight="1" x14ac:dyDescent="0.25">
      <c r="A43" s="11" t="s">
        <v>53</v>
      </c>
      <c r="B43" s="140" t="s">
        <v>163</v>
      </c>
      <c r="C43" s="127">
        <v>2700000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2700000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>
        <v>70000000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70000000</v>
      </c>
    </row>
    <row r="46" spans="1:11" s="138" customFormat="1" ht="12" customHeight="1" x14ac:dyDescent="0.25">
      <c r="A46" s="11" t="s">
        <v>95</v>
      </c>
      <c r="B46" s="140" t="s">
        <v>166</v>
      </c>
      <c r="C46" s="127">
        <v>4670000</v>
      </c>
      <c r="D46" s="127">
        <v>2341564</v>
      </c>
      <c r="E46" s="128"/>
      <c r="F46" s="128"/>
      <c r="G46" s="128"/>
      <c r="H46" s="128"/>
      <c r="I46" s="128"/>
      <c r="J46" s="167">
        <f t="shared" si="13"/>
        <v>2341564</v>
      </c>
      <c r="K46" s="166">
        <f t="shared" si="14"/>
        <v>7011564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>
        <v>300030</v>
      </c>
      <c r="E47" s="128"/>
      <c r="F47" s="128"/>
      <c r="G47" s="128"/>
      <c r="H47" s="128"/>
      <c r="I47" s="128"/>
      <c r="J47" s="167">
        <f t="shared" si="13"/>
        <v>300030</v>
      </c>
      <c r="K47" s="166">
        <f t="shared" si="14"/>
        <v>300030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>
        <v>318242</v>
      </c>
      <c r="E48" s="128"/>
      <c r="F48" s="128"/>
      <c r="G48" s="128"/>
      <c r="H48" s="128"/>
      <c r="I48" s="128"/>
      <c r="J48" s="167">
        <f t="shared" si="13"/>
        <v>318242</v>
      </c>
      <c r="K48" s="166">
        <f t="shared" si="14"/>
        <v>318242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>
        <v>3842064</v>
      </c>
      <c r="E51" s="252"/>
      <c r="F51" s="252"/>
      <c r="G51" s="252"/>
      <c r="H51" s="252"/>
      <c r="I51" s="252"/>
      <c r="J51" s="275">
        <f t="shared" si="13"/>
        <v>3842064</v>
      </c>
      <c r="K51" s="229">
        <f t="shared" si="14"/>
        <v>3842064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1209566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1209566</v>
      </c>
      <c r="K52" s="68">
        <f t="shared" si="15"/>
        <v>1209566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>
        <v>733334</v>
      </c>
      <c r="E54" s="168"/>
      <c r="F54" s="168"/>
      <c r="G54" s="168"/>
      <c r="H54" s="168"/>
      <c r="I54" s="168"/>
      <c r="J54" s="273">
        <f>D54+E54+F54+G54+H54+I54</f>
        <v>733334</v>
      </c>
      <c r="K54" s="227">
        <f>C54+J54</f>
        <v>733334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>
        <v>476232</v>
      </c>
      <c r="E57" s="249"/>
      <c r="F57" s="249"/>
      <c r="G57" s="249"/>
      <c r="H57" s="249"/>
      <c r="I57" s="249"/>
      <c r="J57" s="274">
        <f>D57+E57+F57+G57+H57+I57</f>
        <v>476232</v>
      </c>
      <c r="K57" s="227">
        <f>C57+J57</f>
        <v>476232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70000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70000</v>
      </c>
      <c r="K58" s="68">
        <f t="shared" si="16"/>
        <v>70000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>
        <v>70000</v>
      </c>
      <c r="E61" s="128"/>
      <c r="F61" s="128"/>
      <c r="G61" s="128"/>
      <c r="H61" s="128"/>
      <c r="I61" s="128"/>
      <c r="J61" s="167">
        <f>D61+E61+F61+G61+H61+I61</f>
        <v>70000</v>
      </c>
      <c r="K61" s="166">
        <f>C61+J61</f>
        <v>70000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7478495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7478495</v>
      </c>
      <c r="K63" s="68">
        <f t="shared" si="17"/>
        <v>7478495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>
        <v>7478495</v>
      </c>
      <c r="E66" s="130"/>
      <c r="F66" s="130"/>
      <c r="G66" s="130"/>
      <c r="H66" s="130"/>
      <c r="I66" s="130"/>
      <c r="J66" s="276">
        <f>D66+E66+F66+G66+H66+I66</f>
        <v>7478495</v>
      </c>
      <c r="K66" s="226">
        <f>C66+J66</f>
        <v>7478495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388072651</v>
      </c>
      <c r="D68" s="132">
        <f t="shared" ref="D68:K68" si="18">+D11+D18+D25+D32+D40+D52+D58+D63</f>
        <v>86869544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86869544</v>
      </c>
      <c r="K68" s="165">
        <f t="shared" si="18"/>
        <v>474942195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36661368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36661368</v>
      </c>
      <c r="K69" s="68">
        <f t="shared" si="19"/>
        <v>36661368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>
        <v>0</v>
      </c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>
        <v>36661368</v>
      </c>
      <c r="E72" s="252"/>
      <c r="F72" s="252"/>
      <c r="G72" s="252"/>
      <c r="H72" s="252"/>
      <c r="I72" s="252"/>
      <c r="J72" s="275">
        <f>D72+E72+F72+G72+H72+I72</f>
        <v>36661368</v>
      </c>
      <c r="K72" s="288">
        <f>C72+J72</f>
        <v>36661368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34926315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34926315</v>
      </c>
      <c r="K78" s="68">
        <f t="shared" si="21"/>
        <v>34926315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>
        <v>34926315</v>
      </c>
      <c r="E79" s="130"/>
      <c r="F79" s="130"/>
      <c r="G79" s="130"/>
      <c r="H79" s="130"/>
      <c r="I79" s="130"/>
      <c r="J79" s="276">
        <f>D79+E79+F79+G79+H79+I79</f>
        <v>34926315</v>
      </c>
      <c r="K79" s="226">
        <f>C79+J79</f>
        <v>34926315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24290246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24290246</v>
      </c>
      <c r="K81" s="68">
        <f t="shared" si="22"/>
        <v>24290246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>
        <v>24290246</v>
      </c>
      <c r="E82" s="130"/>
      <c r="F82" s="130"/>
      <c r="G82" s="130"/>
      <c r="H82" s="130"/>
      <c r="I82" s="130"/>
      <c r="J82" s="276">
        <f>D82+E82+F82+G82+H82+I82</f>
        <v>24290246</v>
      </c>
      <c r="K82" s="226">
        <f>C82+J82</f>
        <v>24290246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232</v>
      </c>
      <c r="B92" s="69" t="s">
        <v>337</v>
      </c>
      <c r="C92" s="132">
        <f>+C69+C73+C78+C81+C85+C91+C90</f>
        <v>0</v>
      </c>
      <c r="D92" s="132">
        <f t="shared" ref="D92:K92" si="26">+D69+D73+D78+D81+D85+D91+D90</f>
        <v>95877929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95877929</v>
      </c>
      <c r="K92" s="165">
        <f t="shared" si="26"/>
        <v>95877929</v>
      </c>
    </row>
    <row r="93" spans="1:11" s="138" customFormat="1" ht="25.5" customHeight="1" thickBot="1" x14ac:dyDescent="0.3">
      <c r="A93" s="170" t="s">
        <v>336</v>
      </c>
      <c r="B93" s="322" t="s">
        <v>338</v>
      </c>
      <c r="C93" s="132">
        <f>+C68+C92</f>
        <v>388072651</v>
      </c>
      <c r="D93" s="132">
        <f t="shared" ref="D93:K93" si="27">+D68+D92</f>
        <v>182747473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182747473</v>
      </c>
      <c r="K93" s="165">
        <f t="shared" si="27"/>
        <v>570820124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23.4" thickBot="1" x14ac:dyDescent="0.35">
      <c r="A98" s="496"/>
      <c r="B98" s="498"/>
      <c r="C98" s="446" t="s">
        <v>370</v>
      </c>
      <c r="D98" s="447" t="str">
        <f t="shared" ref="D98:I98" si="28">D9</f>
        <v xml:space="preserve">1. sz. módosítás </v>
      </c>
      <c r="E98" s="447" t="str">
        <f t="shared" si="28"/>
        <v xml:space="preserve">.2. sz. módosítás </v>
      </c>
      <c r="F98" s="447" t="str">
        <f t="shared" si="28"/>
        <v xml:space="preserve">3. sz. módosítás </v>
      </c>
      <c r="G98" s="447" t="str">
        <f t="shared" si="28"/>
        <v xml:space="preserve">4. sz. módosítás </v>
      </c>
      <c r="H98" s="447" t="str">
        <f t="shared" si="28"/>
        <v xml:space="preserve">.5. sz. módosítás </v>
      </c>
      <c r="I98" s="447" t="str">
        <f t="shared" si="28"/>
        <v xml:space="preserve">6. sz. módosítás </v>
      </c>
      <c r="J98" s="448" t="s">
        <v>436</v>
      </c>
      <c r="K98" s="449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365983966</v>
      </c>
      <c r="D100" s="125">
        <f t="shared" ref="D100:K100" si="29">D101+D102+D103+D104+D105+D118</f>
        <v>56115288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56115288</v>
      </c>
      <c r="K100" s="182">
        <f t="shared" si="29"/>
        <v>422099254</v>
      </c>
    </row>
    <row r="101" spans="1:11" ht="12" customHeight="1" x14ac:dyDescent="0.3">
      <c r="A101" s="14" t="s">
        <v>58</v>
      </c>
      <c r="B101" s="7" t="s">
        <v>32</v>
      </c>
      <c r="C101" s="269">
        <v>209490831</v>
      </c>
      <c r="D101" s="186">
        <v>19865655</v>
      </c>
      <c r="E101" s="186"/>
      <c r="F101" s="186"/>
      <c r="G101" s="186"/>
      <c r="H101" s="186"/>
      <c r="I101" s="186"/>
      <c r="J101" s="277">
        <f t="shared" ref="J101:J120" si="30">D101+E101+F101+G101+H101+I101</f>
        <v>19865655</v>
      </c>
      <c r="K101" s="228">
        <f t="shared" ref="K101:K120" si="31">C101+J101</f>
        <v>229356486</v>
      </c>
    </row>
    <row r="102" spans="1:11" ht="12" customHeight="1" x14ac:dyDescent="0.3">
      <c r="A102" s="11" t="s">
        <v>59</v>
      </c>
      <c r="B102" s="5" t="s">
        <v>101</v>
      </c>
      <c r="C102" s="127">
        <v>36932540</v>
      </c>
      <c r="D102" s="127">
        <v>2957284</v>
      </c>
      <c r="E102" s="127"/>
      <c r="F102" s="127"/>
      <c r="G102" s="127"/>
      <c r="H102" s="127"/>
      <c r="I102" s="127"/>
      <c r="J102" s="278">
        <f t="shared" si="30"/>
        <v>2957284</v>
      </c>
      <c r="K102" s="224">
        <f t="shared" si="31"/>
        <v>39889824</v>
      </c>
    </row>
    <row r="103" spans="1:11" ht="12" customHeight="1" x14ac:dyDescent="0.3">
      <c r="A103" s="11" t="s">
        <v>60</v>
      </c>
      <c r="B103" s="5" t="s">
        <v>77</v>
      </c>
      <c r="C103" s="129">
        <v>86265595</v>
      </c>
      <c r="D103" s="129">
        <v>47608293</v>
      </c>
      <c r="E103" s="129"/>
      <c r="F103" s="129"/>
      <c r="G103" s="129"/>
      <c r="H103" s="129"/>
      <c r="I103" s="129"/>
      <c r="J103" s="279">
        <f t="shared" si="30"/>
        <v>47608293</v>
      </c>
      <c r="K103" s="225">
        <f t="shared" si="31"/>
        <v>133873888</v>
      </c>
    </row>
    <row r="104" spans="1:11" ht="12" customHeight="1" x14ac:dyDescent="0.3">
      <c r="A104" s="11" t="s">
        <v>61</v>
      </c>
      <c r="B104" s="8" t="s">
        <v>102</v>
      </c>
      <c r="C104" s="129">
        <v>10845000</v>
      </c>
      <c r="D104" s="129">
        <v>542000</v>
      </c>
      <c r="E104" s="129"/>
      <c r="F104" s="129"/>
      <c r="G104" s="129"/>
      <c r="H104" s="129"/>
      <c r="I104" s="129"/>
      <c r="J104" s="279">
        <f t="shared" si="30"/>
        <v>542000</v>
      </c>
      <c r="K104" s="225">
        <f t="shared" si="31"/>
        <v>11387000</v>
      </c>
    </row>
    <row r="105" spans="1:11" ht="12" customHeight="1" x14ac:dyDescent="0.3">
      <c r="A105" s="11" t="s">
        <v>69</v>
      </c>
      <c r="B105" s="16" t="s">
        <v>103</v>
      </c>
      <c r="C105" s="129">
        <v>22450000</v>
      </c>
      <c r="D105" s="129">
        <v>-14857944</v>
      </c>
      <c r="E105" s="129"/>
      <c r="F105" s="129"/>
      <c r="G105" s="129"/>
      <c r="H105" s="129"/>
      <c r="I105" s="129"/>
      <c r="J105" s="279">
        <f t="shared" si="30"/>
        <v>-14857944</v>
      </c>
      <c r="K105" s="225">
        <f t="shared" si="31"/>
        <v>7592056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22088685</v>
      </c>
      <c r="D121" s="126">
        <f t="shared" ref="D121:K121" si="32">+D122+D124+D126</f>
        <v>63690886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63690886</v>
      </c>
      <c r="K121" s="183">
        <f t="shared" si="32"/>
        <v>85779571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>
        <v>25947814</v>
      </c>
      <c r="E122" s="194"/>
      <c r="F122" s="194"/>
      <c r="G122" s="194"/>
      <c r="H122" s="194"/>
      <c r="I122" s="128"/>
      <c r="J122" s="167">
        <f t="shared" ref="J122:J134" si="33">D122+E122+F122+G122+H122+I122</f>
        <v>25947814</v>
      </c>
      <c r="K122" s="166">
        <f t="shared" ref="K122:K134" si="34">C122+J122</f>
        <v>25947814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>
        <v>22088685</v>
      </c>
      <c r="D124" s="195">
        <v>37743072</v>
      </c>
      <c r="E124" s="195"/>
      <c r="F124" s="195"/>
      <c r="G124" s="195"/>
      <c r="H124" s="195"/>
      <c r="I124" s="127"/>
      <c r="J124" s="278">
        <f t="shared" si="33"/>
        <v>37743072</v>
      </c>
      <c r="K124" s="224">
        <f t="shared" si="34"/>
        <v>59831757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388072651</v>
      </c>
      <c r="D135" s="193">
        <f t="shared" ref="D135:K135" si="35">+D100+D121</f>
        <v>119806174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119806174</v>
      </c>
      <c r="K135" s="68">
        <f t="shared" si="35"/>
        <v>507878825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38651053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38651053</v>
      </c>
      <c r="K136" s="68">
        <f t="shared" si="36"/>
        <v>38651053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>
        <v>38651053</v>
      </c>
      <c r="E139" s="195"/>
      <c r="F139" s="195"/>
      <c r="G139" s="195"/>
      <c r="H139" s="195"/>
      <c r="I139" s="127"/>
      <c r="J139" s="167">
        <f>D139+E139+F139+G139+H139+I139</f>
        <v>38651053</v>
      </c>
      <c r="K139" s="224">
        <f>C139+J139</f>
        <v>38651053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24290246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24290246</v>
      </c>
      <c r="K147" s="165">
        <f t="shared" si="40"/>
        <v>24290246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>
        <v>24290246</v>
      </c>
      <c r="E149" s="195"/>
      <c r="F149" s="195"/>
      <c r="G149" s="195"/>
      <c r="H149" s="195"/>
      <c r="I149" s="127"/>
      <c r="J149" s="278">
        <f>D149+E149+F149+G149+H149+I149</f>
        <v>24290246</v>
      </c>
      <c r="K149" s="224">
        <f>C149+J149</f>
        <v>24290246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62941299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62941299</v>
      </c>
      <c r="K160" s="185">
        <f t="shared" si="44"/>
        <v>62941299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388072651</v>
      </c>
      <c r="D161" s="200">
        <f t="shared" ref="D161:K161" si="45">+D135+D160</f>
        <v>182747473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182747473</v>
      </c>
      <c r="K161" s="185">
        <f t="shared" si="45"/>
        <v>570820124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-32936630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-32936630</v>
      </c>
      <c r="K165" s="68">
        <f t="shared" si="46"/>
        <v>-32936630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32936630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32936630</v>
      </c>
      <c r="K166" s="68">
        <f t="shared" si="47"/>
        <v>32936630</v>
      </c>
    </row>
  </sheetData>
  <mergeCells count="15">
    <mergeCell ref="A164:B164"/>
    <mergeCell ref="A8:A9"/>
    <mergeCell ref="B8:B9"/>
    <mergeCell ref="C8:K8"/>
    <mergeCell ref="A97:A98"/>
    <mergeCell ref="B97:B98"/>
    <mergeCell ref="C97:K97"/>
    <mergeCell ref="A163:K163"/>
    <mergeCell ref="A6:K6"/>
    <mergeCell ref="A95:K95"/>
    <mergeCell ref="A7:B7"/>
    <mergeCell ref="A96:B96"/>
    <mergeCell ref="B1:K1"/>
    <mergeCell ref="A3:K3"/>
    <mergeCell ref="A4:K4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CONCATENATE("5.7.3. melléklet ",RM_ALAPADATOK!A7," ",RM_ALAPADATOK!B7," ",RM_ALAPADATOK!C7," ",RM_ALAPADATOK!D7," ",RM_ALAPADATOK!E7," ",RM_ALAPADATOK!F7," ",RM_ALAPADATOK!G7," ",RM_ALAPADATOK!H7)</f>
        <v>5.7.3.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CONCATENATE(RM_5.7.2.sz.mell!B2:J2)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31" sqref="L31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 melléklet ",RM_ALAPADATOK!A7," ",RM_ALAPADATOK!B7," ",RM_ALAPADATOK!C7," ",RM_ALAPADATOK!D7," ",RM_ALAPADATOK!E7," ",RM_ALAPADATOK!F7," ",RM_ALAPADATOK!G7," ",RM_ALAPADATOK!H7)</f>
        <v>5.8.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CONCATENATE(RM_ALAPADATOK!B23)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CONCATENATE("5.8.1. melléklet ",RM_ALAPADATOK!A7," ",RM_ALAPADATOK!B7," ",RM_ALAPADATOK!C7," ",RM_ALAPADATOK!D7," ",RM_ALAPADATOK!E7," ",RM_ALAPADATOK!F7," ",RM_ALAPADATOK!G7," ",RM_ALAPADATOK!H7)</f>
        <v>5.8.1.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CONCATENATE(RM_5.8.sz.mell!B2:J2)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N30" sqref="N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CONCATENATE("5.8.2. melléklet ",RM_ALAPADATOK!A7," ",RM_ALAPADATOK!B7," ",RM_ALAPADATOK!C7," ",RM_ALAPADATOK!D7," ",RM_ALAPADATOK!E7," ",RM_ALAPADATOK!F7," ",RM_ALAPADATOK!G7," ",RM_ALAPADATOK!H7)</f>
        <v>5.8.2.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CONCATENATE(RM_5.8.1.sz.mell!B2:J2)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9">
        <f>C43-C57</f>
        <v>0</v>
      </c>
      <c r="D58" s="430"/>
      <c r="E58" s="430"/>
      <c r="F58" s="430"/>
      <c r="G58" s="430"/>
      <c r="H58" s="430"/>
      <c r="I58" s="430"/>
      <c r="J58" s="430"/>
      <c r="K58" s="43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CONCATENATE("5.8.3. melléklet ",RM_ALAPADATOK!A7," ",RM_ALAPADATOK!B7," ",RM_ALAPADATOK!C7," ",RM_ALAPADATOK!D7," ",RM_ALAPADATOK!E7," ",RM_ALAPADATOK!F7," ",RM_ALAPADATOK!G7," ",RM_ALAPADATOK!H7)</f>
        <v>5.8.3.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CONCATENATE(RM_5.8.2.sz.mell!B2:J2)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 melléklet ",RM_ALAPADATOK!A7," ",RM_ALAPADATOK!B7," ",RM_ALAPADATOK!C7," ",RM_ALAPADATOK!D7," ",RM_ALAPADATOK!E7," ",RM_ALAPADATOK!F7," ",RM_ALAPADATOK!G7," ",RM_ALAPADATOK!H7)</f>
        <v>5.9.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CONCATENATE(RM_ALAPADATOK!B25)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CONCATENATE("5.9.1. melléklet ",RM_ALAPADATOK!A7," ",RM_ALAPADATOK!B7," ",RM_ALAPADATOK!C7," ",RM_ALAPADATOK!D7," ",RM_ALAPADATOK!E7," ",RM_ALAPADATOK!F7," ",RM_ALAPADATOK!G7," ",RM_ALAPADATOK!H7)</f>
        <v>5.9.1.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CONCATENATE(RM_5.9.sz.mell!B2:J2)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CONCATENATE("5.9.2. melléklet ",RM_ALAPADATOK!A7," ",RM_ALAPADATOK!B7," ",RM_ALAPADATOK!C7," ",RM_ALAPADATOK!D7," ",RM_ALAPADATOK!E7," ",RM_ALAPADATOK!F7," ",RM_ALAPADATOK!G7," ",RM_ALAPADATOK!H7)</f>
        <v>5.9.2.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CONCATENATE(RM_5.9.1.sz.mell!B2:J2)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CONCATENATE("5.9.3. melléklet ",RM_ALAPADATOK!A7," ",RM_ALAPADATOK!B7," ",RM_ALAPADATOK!C7," ",RM_ALAPADATOK!D7," ",RM_ALAPADATOK!E7," ",RM_ALAPADATOK!F7," ",RM_ALAPADATOK!G7," ",RM_ALAPADATOK!H7)</f>
        <v>5.9.3.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CONCATENATE(RM_5.9.2.sz.mell!B2:J2)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E5" sqref="E5:E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 melléklet ",RM_ALAPADATOK!A7," ",RM_ALAPADATOK!B7," ",RM_ALAPADATOK!C7," ",RM_ALAPADATOK!D7," ",RM_ALAPADATOK!E7," ",RM_ALAPADATOK!F7," ",RM_ALAPADATOK!G7," ",RM_ALAPADATOK!H7)</f>
        <v>5.10.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CONCATENATE(RM_ALAPADATOK!B27)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topLeftCell="A76" zoomScale="120" zoomScaleNormal="120" zoomScaleSheetLayoutView="100" workbookViewId="0">
      <selection activeCell="D72" sqref="D72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CONCATENATE("1.2. melléklet ",RM_ALAPADATOK!A7," ",RM_ALAPADATOK!B7," ",RM_ALAPADATOK!C7," ",RM_ALAPADATOK!D7," ",RM_ALAPADATOK!E7," ",RM_ALAPADATOK!F7," ",RM_ALAPADATOK!G7," ",RM_ALAPADATOK!H7)</f>
        <v>1.2.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467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39" customHeight="1" thickBot="1" x14ac:dyDescent="0.35">
      <c r="A9" s="496"/>
      <c r="B9" s="498"/>
      <c r="C9" s="284" t="s">
        <v>370</v>
      </c>
      <c r="D9" s="304" t="str">
        <f>CONCATENATE(RM_1.1.sz.mell.!D9)</f>
        <v xml:space="preserve">1. sz. módosítás </v>
      </c>
      <c r="E9" s="304" t="str">
        <f>CONCATENATE(RM_1.1.sz.mell.!E9)</f>
        <v xml:space="preserve">.2. sz. módosítás </v>
      </c>
      <c r="F9" s="304" t="str">
        <f>CONCATENATE(RM_1.1.sz.mell.!F9)</f>
        <v xml:space="preserve">3. sz. módosítás </v>
      </c>
      <c r="G9" s="304" t="str">
        <f>CONCATENATE(RM_1.1.sz.mell.!G9)</f>
        <v xml:space="preserve">4. sz. módosítás </v>
      </c>
      <c r="H9" s="304" t="str">
        <f>CONCATENATE(RM_1.1.sz.mell.!H9)</f>
        <v xml:space="preserve">.5. sz. módosítás </v>
      </c>
      <c r="I9" s="304" t="str">
        <f>CONCATENATE(RM_1.1.sz.mell.!I9)</f>
        <v xml:space="preserve">6. sz. módosítás </v>
      </c>
      <c r="J9" s="305" t="s">
        <v>436</v>
      </c>
      <c r="K9" s="306" t="str">
        <f>CONCATENATE(RM_1.1.sz.mell.!K9)</f>
        <v>1.számú módosítás utáni előirányzat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84013937</v>
      </c>
      <c r="D11" s="126">
        <f t="shared" ref="D11:K11" si="0">+D12+D13+D14+D15+D16+D17</f>
        <v>1278591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1278591</v>
      </c>
      <c r="K11" s="68">
        <f t="shared" si="0"/>
        <v>85292528</v>
      </c>
    </row>
    <row r="12" spans="1:11" s="138" customFormat="1" ht="12" customHeight="1" x14ac:dyDescent="0.25">
      <c r="A12" s="12" t="s">
        <v>58</v>
      </c>
      <c r="B12" s="139" t="s">
        <v>138</v>
      </c>
      <c r="C12" s="128">
        <v>11308308</v>
      </c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11308308</v>
      </c>
    </row>
    <row r="13" spans="1:11" s="138" customFormat="1" ht="12" customHeight="1" x14ac:dyDescent="0.25">
      <c r="A13" s="11" t="s">
        <v>59</v>
      </c>
      <c r="B13" s="140" t="s">
        <v>139</v>
      </c>
      <c r="C13" s="127">
        <v>18534800</v>
      </c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18534800</v>
      </c>
    </row>
    <row r="14" spans="1:11" s="138" customFormat="1" ht="12" customHeight="1" x14ac:dyDescent="0.25">
      <c r="A14" s="11" t="s">
        <v>60</v>
      </c>
      <c r="B14" s="140" t="s">
        <v>140</v>
      </c>
      <c r="C14" s="127">
        <v>27164197</v>
      </c>
      <c r="D14" s="127">
        <v>1278591</v>
      </c>
      <c r="E14" s="128"/>
      <c r="F14" s="128"/>
      <c r="G14" s="128"/>
      <c r="H14" s="128"/>
      <c r="I14" s="128"/>
      <c r="J14" s="167">
        <f t="shared" si="1"/>
        <v>1278591</v>
      </c>
      <c r="K14" s="166">
        <f t="shared" si="2"/>
        <v>28442788</v>
      </c>
    </row>
    <row r="15" spans="1:11" s="138" customFormat="1" ht="12" customHeight="1" x14ac:dyDescent="0.25">
      <c r="A15" s="11" t="s">
        <v>61</v>
      </c>
      <c r="B15" s="140" t="s">
        <v>141</v>
      </c>
      <c r="C15" s="127">
        <v>1800000</v>
      </c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1800000</v>
      </c>
    </row>
    <row r="16" spans="1:11" s="138" customFormat="1" ht="12" customHeight="1" x14ac:dyDescent="0.25">
      <c r="A16" s="11" t="s">
        <v>78</v>
      </c>
      <c r="B16" s="70" t="s">
        <v>291</v>
      </c>
      <c r="C16" s="127">
        <v>25206632</v>
      </c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25206632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187565714</v>
      </c>
      <c r="D18" s="126">
        <f t="shared" ref="D18:K18" si="3">+D19+D20+D21+D22+D23</f>
        <v>1156783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1156783</v>
      </c>
      <c r="K18" s="68">
        <f t="shared" si="3"/>
        <v>188722497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>
        <v>187565714</v>
      </c>
      <c r="D23" s="127">
        <v>1156783</v>
      </c>
      <c r="E23" s="128"/>
      <c r="F23" s="128"/>
      <c r="G23" s="128"/>
      <c r="H23" s="128"/>
      <c r="I23" s="128"/>
      <c r="J23" s="167">
        <f t="shared" si="4"/>
        <v>1156783</v>
      </c>
      <c r="K23" s="166">
        <f t="shared" si="5"/>
        <v>188722497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25">
      <c r="A33" s="12" t="s">
        <v>152</v>
      </c>
      <c r="B33" s="139" t="s">
        <v>414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92130000</v>
      </c>
      <c r="D40" s="126">
        <f t="shared" ref="D40:K40" si="12">SUM(D41:D51)</f>
        <v>13571768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13571768</v>
      </c>
      <c r="K40" s="68">
        <f t="shared" si="12"/>
        <v>105701768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>
        <v>6769868</v>
      </c>
      <c r="E41" s="128"/>
      <c r="F41" s="128"/>
      <c r="G41" s="128"/>
      <c r="H41" s="128"/>
      <c r="I41" s="128"/>
      <c r="J41" s="167">
        <f t="shared" ref="J41:J51" si="13">D41+E41+F41+G41+H41+I41</f>
        <v>6769868</v>
      </c>
      <c r="K41" s="166">
        <f t="shared" ref="K41:K51" si="14">C41+J41</f>
        <v>6769868</v>
      </c>
    </row>
    <row r="42" spans="1:11" s="138" customFormat="1" ht="12" customHeight="1" x14ac:dyDescent="0.25">
      <c r="A42" s="11" t="s">
        <v>52</v>
      </c>
      <c r="B42" s="140" t="s">
        <v>162</v>
      </c>
      <c r="C42" s="127">
        <v>14760000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14760000</v>
      </c>
    </row>
    <row r="43" spans="1:11" s="138" customFormat="1" ht="12" customHeight="1" x14ac:dyDescent="0.25">
      <c r="A43" s="11" t="s">
        <v>53</v>
      </c>
      <c r="B43" s="140" t="s">
        <v>163</v>
      </c>
      <c r="C43" s="127">
        <v>2700000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2700000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>
        <v>70000000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70000000</v>
      </c>
    </row>
    <row r="46" spans="1:11" s="138" customFormat="1" ht="12" customHeight="1" x14ac:dyDescent="0.25">
      <c r="A46" s="11" t="s">
        <v>95</v>
      </c>
      <c r="B46" s="140" t="s">
        <v>166</v>
      </c>
      <c r="C46" s="127">
        <v>4670000</v>
      </c>
      <c r="D46" s="127">
        <v>2341564</v>
      </c>
      <c r="E46" s="128"/>
      <c r="F46" s="128"/>
      <c r="G46" s="128"/>
      <c r="H46" s="128"/>
      <c r="I46" s="128"/>
      <c r="J46" s="167">
        <f t="shared" si="13"/>
        <v>2341564</v>
      </c>
      <c r="K46" s="166">
        <f t="shared" si="14"/>
        <v>7011564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>
        <v>300030</v>
      </c>
      <c r="E47" s="128"/>
      <c r="F47" s="128"/>
      <c r="G47" s="128"/>
      <c r="H47" s="128"/>
      <c r="I47" s="128"/>
      <c r="J47" s="167">
        <f t="shared" si="13"/>
        <v>300030</v>
      </c>
      <c r="K47" s="166">
        <f t="shared" si="14"/>
        <v>300030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>
        <v>318242</v>
      </c>
      <c r="E48" s="128"/>
      <c r="F48" s="128"/>
      <c r="G48" s="128"/>
      <c r="H48" s="128"/>
      <c r="I48" s="128"/>
      <c r="J48" s="167">
        <f t="shared" si="13"/>
        <v>318242</v>
      </c>
      <c r="K48" s="166">
        <f t="shared" si="14"/>
        <v>318242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>
        <v>3842064</v>
      </c>
      <c r="E51" s="252"/>
      <c r="F51" s="252"/>
      <c r="G51" s="252"/>
      <c r="H51" s="252"/>
      <c r="I51" s="252"/>
      <c r="J51" s="275">
        <f t="shared" si="13"/>
        <v>3842064</v>
      </c>
      <c r="K51" s="229">
        <f t="shared" si="14"/>
        <v>3842064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1209566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1209566</v>
      </c>
      <c r="K52" s="68">
        <f t="shared" si="15"/>
        <v>1209566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>
        <v>733334</v>
      </c>
      <c r="E54" s="168"/>
      <c r="F54" s="168"/>
      <c r="G54" s="168"/>
      <c r="H54" s="168"/>
      <c r="I54" s="168"/>
      <c r="J54" s="273">
        <f>D54+E54+F54+G54+H54+I54</f>
        <v>733334</v>
      </c>
      <c r="K54" s="227">
        <f>C54+J54</f>
        <v>733334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>
        <v>476232</v>
      </c>
      <c r="E57" s="249"/>
      <c r="F57" s="249"/>
      <c r="G57" s="249"/>
      <c r="H57" s="249"/>
      <c r="I57" s="249"/>
      <c r="J57" s="274">
        <f>D57+E57+F57+G57+H57+I57</f>
        <v>476232</v>
      </c>
      <c r="K57" s="227">
        <f>C57+J57</f>
        <v>476232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70000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70000</v>
      </c>
      <c r="K58" s="68">
        <f t="shared" si="16"/>
        <v>70000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>
        <v>70000</v>
      </c>
      <c r="E61" s="128"/>
      <c r="F61" s="128"/>
      <c r="G61" s="128"/>
      <c r="H61" s="128"/>
      <c r="I61" s="128"/>
      <c r="J61" s="167">
        <f>D61+E61+F61+G61+H61+I61</f>
        <v>70000</v>
      </c>
      <c r="K61" s="166">
        <f>C61+J61</f>
        <v>70000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7478495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7478495</v>
      </c>
      <c r="K63" s="68">
        <f t="shared" si="17"/>
        <v>7478495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>
        <v>7478495</v>
      </c>
      <c r="E66" s="130"/>
      <c r="F66" s="130"/>
      <c r="G66" s="130"/>
      <c r="H66" s="130"/>
      <c r="I66" s="130"/>
      <c r="J66" s="276">
        <f>D66+E66+F66+G66+H66+I66</f>
        <v>7478495</v>
      </c>
      <c r="K66" s="226">
        <f>C66+J66</f>
        <v>7478495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363709651</v>
      </c>
      <c r="D68" s="132">
        <f t="shared" ref="D68:K68" si="18">+D11+D18+D25+D32+D40+D52+D58+D63</f>
        <v>24765203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24765203</v>
      </c>
      <c r="K68" s="165">
        <f t="shared" si="18"/>
        <v>388474854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36661368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36661368</v>
      </c>
      <c r="K69" s="68">
        <f t="shared" si="19"/>
        <v>36661368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>
        <v>36661368</v>
      </c>
      <c r="E72" s="252"/>
      <c r="F72" s="252"/>
      <c r="G72" s="252"/>
      <c r="H72" s="252"/>
      <c r="I72" s="252"/>
      <c r="J72" s="275">
        <f>D72+E72+F72+G72+H72+I72</f>
        <v>36661368</v>
      </c>
      <c r="K72" s="288">
        <f>C72+J72</f>
        <v>36661368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34926315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34926315</v>
      </c>
      <c r="K78" s="68">
        <f t="shared" si="21"/>
        <v>34926315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>
        <v>34926315</v>
      </c>
      <c r="E79" s="130"/>
      <c r="F79" s="130"/>
      <c r="G79" s="130"/>
      <c r="H79" s="130"/>
      <c r="I79" s="130"/>
      <c r="J79" s="276">
        <f>D79+E79+F79+G79+H79+I79</f>
        <v>34926315</v>
      </c>
      <c r="K79" s="226">
        <f>C79+J79</f>
        <v>34926315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24290246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24290246</v>
      </c>
      <c r="K81" s="68">
        <f t="shared" si="22"/>
        <v>24290246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>
        <v>24290246</v>
      </c>
      <c r="E82" s="130"/>
      <c r="F82" s="130"/>
      <c r="G82" s="130"/>
      <c r="H82" s="130"/>
      <c r="I82" s="130"/>
      <c r="J82" s="276">
        <f>D82+E82+F82+G82+H82+I82</f>
        <v>24290246</v>
      </c>
      <c r="K82" s="226">
        <f>C82+J82</f>
        <v>24290246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232</v>
      </c>
      <c r="B92" s="69" t="s">
        <v>337</v>
      </c>
      <c r="C92" s="132">
        <f>+C69+C73+C78+C81+C85+C91+C90</f>
        <v>0</v>
      </c>
      <c r="D92" s="132">
        <f t="shared" ref="D92:K92" si="26">+D69+D73+D78+D81+D85+D91+D90</f>
        <v>95877929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95877929</v>
      </c>
      <c r="K92" s="165">
        <f t="shared" si="26"/>
        <v>95877929</v>
      </c>
    </row>
    <row r="93" spans="1:11" s="138" customFormat="1" ht="25.5" customHeight="1" thickBot="1" x14ac:dyDescent="0.3">
      <c r="A93" s="170" t="s">
        <v>336</v>
      </c>
      <c r="B93" s="322" t="s">
        <v>338</v>
      </c>
      <c r="C93" s="132">
        <f>+C68+C92</f>
        <v>363709651</v>
      </c>
      <c r="D93" s="132">
        <f t="shared" ref="D93:K93" si="27">+D68+D92</f>
        <v>120643132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120643132</v>
      </c>
      <c r="K93" s="165">
        <f t="shared" si="27"/>
        <v>484352783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39" customHeight="1" thickBot="1" x14ac:dyDescent="0.35">
      <c r="A98" s="496"/>
      <c r="B98" s="498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.2.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436</v>
      </c>
      <c r="K98" s="306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341620966</v>
      </c>
      <c r="D100" s="125">
        <f t="shared" ref="D100:K100" si="29">D101+D102+D103+D104+D105+D118</f>
        <v>56115288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56115288</v>
      </c>
      <c r="K100" s="182">
        <f t="shared" si="29"/>
        <v>397736254</v>
      </c>
    </row>
    <row r="101" spans="1:11" ht="12" customHeight="1" x14ac:dyDescent="0.3">
      <c r="A101" s="14" t="s">
        <v>58</v>
      </c>
      <c r="B101" s="7" t="s">
        <v>32</v>
      </c>
      <c r="C101" s="269">
        <v>197544151</v>
      </c>
      <c r="D101" s="186">
        <v>19865655</v>
      </c>
      <c r="E101" s="186"/>
      <c r="F101" s="186"/>
      <c r="G101" s="186"/>
      <c r="H101" s="186"/>
      <c r="I101" s="186"/>
      <c r="J101" s="277">
        <f t="shared" ref="J101:J120" si="30">D101+E101+F101+G101+H101+I101</f>
        <v>19865655</v>
      </c>
      <c r="K101" s="228">
        <f t="shared" ref="K101:K120" si="31">C101+J101</f>
        <v>217409806</v>
      </c>
    </row>
    <row r="102" spans="1:11" ht="12" customHeight="1" x14ac:dyDescent="0.3">
      <c r="A102" s="11" t="s">
        <v>59</v>
      </c>
      <c r="B102" s="5" t="s">
        <v>101</v>
      </c>
      <c r="C102" s="127">
        <v>34602937</v>
      </c>
      <c r="D102" s="127">
        <v>2957284</v>
      </c>
      <c r="E102" s="127"/>
      <c r="F102" s="127"/>
      <c r="G102" s="127"/>
      <c r="H102" s="127"/>
      <c r="I102" s="127"/>
      <c r="J102" s="278">
        <f t="shared" si="30"/>
        <v>2957284</v>
      </c>
      <c r="K102" s="224">
        <f t="shared" si="31"/>
        <v>37560221</v>
      </c>
    </row>
    <row r="103" spans="1:11" ht="12" customHeight="1" x14ac:dyDescent="0.3">
      <c r="A103" s="11" t="s">
        <v>60</v>
      </c>
      <c r="B103" s="5" t="s">
        <v>77</v>
      </c>
      <c r="C103" s="129">
        <v>76178878</v>
      </c>
      <c r="D103" s="129">
        <v>47608293</v>
      </c>
      <c r="E103" s="129"/>
      <c r="F103" s="129"/>
      <c r="G103" s="129"/>
      <c r="H103" s="129"/>
      <c r="I103" s="129"/>
      <c r="J103" s="279">
        <f t="shared" si="30"/>
        <v>47608293</v>
      </c>
      <c r="K103" s="225">
        <f t="shared" si="31"/>
        <v>123787171</v>
      </c>
    </row>
    <row r="104" spans="1:11" ht="12" customHeight="1" x14ac:dyDescent="0.3">
      <c r="A104" s="11" t="s">
        <v>61</v>
      </c>
      <c r="B104" s="8" t="s">
        <v>102</v>
      </c>
      <c r="C104" s="129">
        <v>10845000</v>
      </c>
      <c r="D104" s="129">
        <v>542000</v>
      </c>
      <c r="E104" s="129"/>
      <c r="F104" s="129"/>
      <c r="G104" s="129"/>
      <c r="H104" s="129"/>
      <c r="I104" s="129"/>
      <c r="J104" s="279">
        <f t="shared" si="30"/>
        <v>542000</v>
      </c>
      <c r="K104" s="225">
        <f t="shared" si="31"/>
        <v>11387000</v>
      </c>
    </row>
    <row r="105" spans="1:11" ht="12" customHeight="1" x14ac:dyDescent="0.3">
      <c r="A105" s="11" t="s">
        <v>69</v>
      </c>
      <c r="B105" s="16" t="s">
        <v>103</v>
      </c>
      <c r="C105" s="129">
        <v>22450000</v>
      </c>
      <c r="D105" s="129">
        <v>-14857944</v>
      </c>
      <c r="E105" s="129"/>
      <c r="F105" s="129"/>
      <c r="G105" s="129"/>
      <c r="H105" s="129"/>
      <c r="I105" s="129"/>
      <c r="J105" s="279">
        <f t="shared" si="30"/>
        <v>-14857944</v>
      </c>
      <c r="K105" s="225">
        <f t="shared" si="31"/>
        <v>7592056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22088685</v>
      </c>
      <c r="D121" s="126">
        <f t="shared" ref="D121:K121" si="32">+D122+D124+D126</f>
        <v>1586545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1586545</v>
      </c>
      <c r="K121" s="183">
        <f t="shared" si="32"/>
        <v>23675230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>
        <v>1065245</v>
      </c>
      <c r="E122" s="194"/>
      <c r="F122" s="194"/>
      <c r="G122" s="194"/>
      <c r="H122" s="194"/>
      <c r="I122" s="128"/>
      <c r="J122" s="167">
        <f t="shared" ref="J122:J134" si="33">D122+E122+F122+G122+H122+I122</f>
        <v>1065245</v>
      </c>
      <c r="K122" s="166">
        <f t="shared" ref="K122:K134" si="34">C122+J122</f>
        <v>1065245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>
        <v>22088685</v>
      </c>
      <c r="D124" s="195">
        <v>521300</v>
      </c>
      <c r="E124" s="195"/>
      <c r="F124" s="195"/>
      <c r="G124" s="195"/>
      <c r="H124" s="195"/>
      <c r="I124" s="127"/>
      <c r="J124" s="278">
        <f t="shared" si="33"/>
        <v>521300</v>
      </c>
      <c r="K124" s="224">
        <f t="shared" si="34"/>
        <v>22609985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363709651</v>
      </c>
      <c r="D135" s="193">
        <f t="shared" ref="D135:K135" si="35">+D100+D121</f>
        <v>57701833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57701833</v>
      </c>
      <c r="K135" s="68">
        <f t="shared" si="35"/>
        <v>421411484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38651053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38651053</v>
      </c>
      <c r="K136" s="68">
        <f t="shared" si="36"/>
        <v>38651053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>
        <v>38651053</v>
      </c>
      <c r="E139" s="195"/>
      <c r="F139" s="195"/>
      <c r="G139" s="195"/>
      <c r="H139" s="195"/>
      <c r="I139" s="127"/>
      <c r="J139" s="167">
        <f>D139+E139+F139+G139+H139+I139</f>
        <v>38651053</v>
      </c>
      <c r="K139" s="224">
        <f>C139+J139</f>
        <v>38651053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24290246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24290246</v>
      </c>
      <c r="K147" s="165">
        <f t="shared" si="40"/>
        <v>24290246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>
        <v>24290246</v>
      </c>
      <c r="E149" s="195"/>
      <c r="F149" s="195"/>
      <c r="G149" s="195"/>
      <c r="H149" s="195"/>
      <c r="I149" s="127"/>
      <c r="J149" s="278">
        <f>D149+E149+F149+G149+H149+I149</f>
        <v>24290246</v>
      </c>
      <c r="K149" s="224">
        <f>C149+J149</f>
        <v>24290246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62941299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62941299</v>
      </c>
      <c r="K160" s="185">
        <f t="shared" si="44"/>
        <v>62941299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363709651</v>
      </c>
      <c r="D161" s="200">
        <f t="shared" ref="D161:K161" si="45">+D135+D160</f>
        <v>120643132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120643132</v>
      </c>
      <c r="K161" s="185">
        <f t="shared" si="45"/>
        <v>484352783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-32936630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-32936630</v>
      </c>
      <c r="K165" s="68">
        <f t="shared" si="46"/>
        <v>-32936630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32936630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32936630</v>
      </c>
      <c r="K166" s="68">
        <f t="shared" si="47"/>
        <v>32936630</v>
      </c>
    </row>
  </sheetData>
  <sheetProtection sheet="1"/>
  <mergeCells count="15"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  <mergeCell ref="B1:K1"/>
    <mergeCell ref="A3:K3"/>
    <mergeCell ref="A4:K4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CONCATENATE("5.10.1. melléklet ",RM_ALAPADATOK!A7," ",RM_ALAPADATOK!B7," ",RM_ALAPADATOK!C7," ",RM_ALAPADATOK!D7," ",RM_ALAPADATOK!E7," ",RM_ALAPADATOK!F7," ",RM_ALAPADATOK!G7," ",RM_ALAPADATOK!H7)</f>
        <v>5.10.1.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CONCATENATE(RM_5.10.sz.mell!B2:J2)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CONCATENATE("5.10.2. melléklet ",RM_ALAPADATOK!A7," ",RM_ALAPADATOK!B7," ",RM_ALAPADATOK!C7," ",RM_ALAPADATOK!D7," ",RM_ALAPADATOK!E7," ",RM_ALAPADATOK!F7," ",RM_ALAPADATOK!G7," ",RM_ALAPADATOK!H7)</f>
        <v>5.10.2.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CONCATENATE(RM_5.10.1.sz.mell!B2:J2)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0" sqref="M2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CONCATENATE("5.10.3. melléklet ",RM_ALAPADATOK!A7," ",RM_ALAPADATOK!B7," ",RM_ALAPADATOK!C7," ",RM_ALAPADATOK!D7," ",RM_ALAPADATOK!E7," ",RM_ALAPADATOK!F7," ",RM_ALAPADATOK!G7," ",RM_ALAPADATOK!H7)</f>
        <v>5.10.3.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CONCATENATE(RM_5.10.2.sz.mell!B2:J2)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8" sqref="L28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 melléklet ",RM_ALAPADATOK!A7," ",RM_ALAPADATOK!B7," ",RM_ALAPADATOK!C7," ",RM_ALAPADATOK!D7," ",RM_ALAPADATOK!E7," ",RM_ALAPADATOK!F7," ",RM_ALAPADATOK!G7," ",RM_ALAPADATOK!H7)</f>
        <v>5.11.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CONCATENATE(RM_ALAPADATOK!B29)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5" sqref="L24:L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CONCATENATE("5.11.1. melléklet ",RM_ALAPADATOK!A7," ",RM_ALAPADATOK!B7," ",RM_ALAPADATOK!C7," ",RM_ALAPADATOK!D7," ",RM_ALAPADATOK!E7," ",RM_ALAPADATOK!F7," ",RM_ALAPADATOK!G7," ",RM_ALAPADATOK!H7)</f>
        <v>5.11.1.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CONCATENATE(RM_5.11.sz.mell!B2:J2)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5" sqref="M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CONCATENATE("5.11.2. melléklet ",RM_ALAPADATOK!A7," ",RM_ALAPADATOK!B7," ",RM_ALAPADATOK!C7," ",RM_ALAPADATOK!D7," ",RM_ALAPADATOK!E7," ",RM_ALAPADATOK!F7," ",RM_ALAPADATOK!G7," ",RM_ALAPADATOK!H7)</f>
        <v>5.11.2.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CONCATENATE(RM_5.11.1.sz.mell!B2:J2)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L25" sqref="L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CONCATENATE("5.11.3. melléklet ",RM_ALAPADATOK!A7," ",RM_ALAPADATOK!B7," ",RM_ALAPADATOK!C7," ",RM_ALAPADATOK!D7," ",RM_ALAPADATOK!E7," ",RM_ALAPADATOK!F7," ",RM_ALAPADATOK!G7," ",RM_ALAPADATOK!H7)</f>
        <v>5.11.3.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CONCATENATE(RM_5.11.2.sz.mell!B2:J2)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9" sqref="L29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 melléklet ",RM_ALAPADATOK!A7," ",RM_ALAPADATOK!B7," ",RM_ALAPADATOK!C7," ",RM_ALAPADATOK!D7," ",RM_ALAPADATOK!E7," ",RM_ALAPADATOK!F7," ",RM_ALAPADATOK!G7," ",RM_ALAPADATOK!H7)</f>
        <v>5.12.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CONCATENATE(RM_ALAPADATOK!B31)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CONCATENATE("5.12.1. melléklet ",RM_ALAPADATOK!A7," ",RM_ALAPADATOK!B7," ",RM_ALAPADATOK!C7," ",RM_ALAPADATOK!D7," ",RM_ALAPADATOK!E7," ",RM_ALAPADATOK!F7," ",RM_ALAPADATOK!G7," ",RM_ALAPADATOK!H7)</f>
        <v>5.12.1.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CONCATENATE(RM_5.12.sz.mell!B2:J2)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3" sqref="M3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CONCATENATE("5.12.2. melléklet ",RM_ALAPADATOK!A7," ",RM_ALAPADATOK!B7," ",RM_ALAPADATOK!C7," ",RM_ALAPADATOK!D7," ",RM_ALAPADATOK!E7," ",RM_ALAPADATOK!F7," ",RM_ALAPADATOK!G7," ",RM_ALAPADATOK!H7)</f>
        <v>5.12.2.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CONCATENATE(RM_5.12.1.sz.mell!B2:J2)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CONCATENATE(RM_5.12.1.sz.mell!K5)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topLeftCell="A76" zoomScale="120" zoomScaleNormal="120" zoomScaleSheetLayoutView="100" workbookViewId="0">
      <selection activeCell="C124" sqref="C124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CONCATENATE("1.3. melléklet ",RM_ALAPADATOK!A7," ",RM_ALAPADATOK!B7," ",RM_ALAPADATOK!C7," ",RM_ALAPADATOK!D7," ",RM_ALAPADATOK!E7," ",RM_ALAPADATOK!F7," ",RM_ALAPADATOK!G7," ",RM_ALAPADATOK!H7)</f>
        <v>1.3.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468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38.25" customHeight="1" thickBot="1" x14ac:dyDescent="0.35">
      <c r="A9" s="496"/>
      <c r="B9" s="498"/>
      <c r="C9" s="284" t="s">
        <v>370</v>
      </c>
      <c r="D9" s="304" t="str">
        <f>CONCATENATE(RM_1.2.sz.mell!D9)</f>
        <v xml:space="preserve">1. sz. módosítás </v>
      </c>
      <c r="E9" s="304" t="str">
        <f>CONCATENATE(RM_1.2.sz.mell!E9)</f>
        <v xml:space="preserve">.2. sz. módosítás </v>
      </c>
      <c r="F9" s="304" t="str">
        <f>CONCATENATE(RM_1.2.sz.mell!F9)</f>
        <v xml:space="preserve">3. sz. módosítás </v>
      </c>
      <c r="G9" s="304" t="str">
        <f>CONCATENATE(RM_1.2.sz.mell!G9)</f>
        <v xml:space="preserve">4. sz. módosítás </v>
      </c>
      <c r="H9" s="304" t="str">
        <f>CONCATENATE(RM_1.2.sz.mell!H9)</f>
        <v xml:space="preserve">.5. sz. módosítás </v>
      </c>
      <c r="I9" s="304" t="str">
        <f>CONCATENATE(RM_1.2.sz.mell!I9)</f>
        <v xml:space="preserve">6. sz. módosítás </v>
      </c>
      <c r="J9" s="305" t="s">
        <v>436</v>
      </c>
      <c r="K9" s="306" t="str">
        <f>CONCATENATE(RM_1.2.sz.mell!K9)</f>
        <v>1.számú módosítás utáni előirányzat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25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25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25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25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25">
      <c r="A16" s="11" t="s">
        <v>78</v>
      </c>
      <c r="B16" s="70" t="s">
        <v>291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62104341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62104341</v>
      </c>
      <c r="K25" s="68">
        <f t="shared" si="6"/>
        <v>62104341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>
        <v>25387930</v>
      </c>
      <c r="E26" s="128"/>
      <c r="F26" s="128"/>
      <c r="G26" s="128"/>
      <c r="H26" s="128"/>
      <c r="I26" s="128"/>
      <c r="J26" s="167">
        <f t="shared" ref="J26:J31" si="7">D26+E26+F26+G26+H26+I26</f>
        <v>25387930</v>
      </c>
      <c r="K26" s="166">
        <f t="shared" ref="K26:K31" si="8">C26+J26</f>
        <v>25387930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>
        <v>36716411</v>
      </c>
      <c r="E30" s="128"/>
      <c r="F30" s="128"/>
      <c r="G30" s="128"/>
      <c r="H30" s="128"/>
      <c r="I30" s="128"/>
      <c r="J30" s="167">
        <f t="shared" si="7"/>
        <v>36716411</v>
      </c>
      <c r="K30" s="166">
        <f t="shared" si="8"/>
        <v>36716411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24363000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24363000</v>
      </c>
    </row>
    <row r="33" spans="1:11" s="138" customFormat="1" ht="12" customHeight="1" x14ac:dyDescent="0.25">
      <c r="A33" s="12" t="s">
        <v>152</v>
      </c>
      <c r="B33" s="139" t="s">
        <v>580</v>
      </c>
      <c r="C33" s="167">
        <v>3560000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3560000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>
        <v>19700000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19700000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>
        <v>1103000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1103000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5">
      <c r="A42" s="11" t="s">
        <v>52</v>
      </c>
      <c r="B42" s="140" t="s">
        <v>162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25">
      <c r="A43" s="11" t="s">
        <v>53</v>
      </c>
      <c r="B43" s="140" t="s">
        <v>163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25">
      <c r="A46" s="11" t="s">
        <v>95</v>
      </c>
      <c r="B46" s="140" t="s">
        <v>166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24363000</v>
      </c>
      <c r="D68" s="132">
        <f t="shared" ref="D68:K68" si="18">+D11+D18+D25+D32+D40+D52+D58+D63</f>
        <v>62104341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62104341</v>
      </c>
      <c r="K68" s="165">
        <f t="shared" si="18"/>
        <v>86467341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323" t="s">
        <v>232</v>
      </c>
      <c r="B92" s="324" t="s">
        <v>337</v>
      </c>
      <c r="C92" s="325">
        <f>+C69+C73+C78+C81+C85+C91+C90</f>
        <v>0</v>
      </c>
      <c r="D92" s="325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 x14ac:dyDescent="0.3">
      <c r="A93" s="169" t="s">
        <v>336</v>
      </c>
      <c r="B93" s="69" t="s">
        <v>338</v>
      </c>
      <c r="C93" s="132">
        <f>+C68+C92</f>
        <v>24363000</v>
      </c>
      <c r="D93" s="132">
        <f t="shared" ref="D93:K93" si="27">+D68+D92</f>
        <v>62104341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62104341</v>
      </c>
      <c r="K93" s="165">
        <f t="shared" si="27"/>
        <v>86467341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23.4" thickBot="1" x14ac:dyDescent="0.35">
      <c r="A98" s="496"/>
      <c r="B98" s="498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.2.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436</v>
      </c>
      <c r="K98" s="306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24363000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24363000</v>
      </c>
    </row>
    <row r="101" spans="1:11" ht="12" customHeight="1" x14ac:dyDescent="0.3">
      <c r="A101" s="14" t="s">
        <v>58</v>
      </c>
      <c r="B101" s="7" t="s">
        <v>32</v>
      </c>
      <c r="C101" s="269">
        <v>11946680</v>
      </c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11946680</v>
      </c>
    </row>
    <row r="102" spans="1:11" ht="12" customHeight="1" x14ac:dyDescent="0.3">
      <c r="A102" s="11" t="s">
        <v>59</v>
      </c>
      <c r="B102" s="5" t="s">
        <v>101</v>
      </c>
      <c r="C102" s="127">
        <v>2329603</v>
      </c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2329603</v>
      </c>
    </row>
    <row r="103" spans="1:11" ht="12" customHeight="1" x14ac:dyDescent="0.3">
      <c r="A103" s="11" t="s">
        <v>60</v>
      </c>
      <c r="B103" s="5" t="s">
        <v>77</v>
      </c>
      <c r="C103" s="129">
        <v>10086717</v>
      </c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10086717</v>
      </c>
    </row>
    <row r="104" spans="1:11" ht="12" customHeight="1" x14ac:dyDescent="0.3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3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0</v>
      </c>
      <c r="D121" s="126">
        <f t="shared" ref="D121:K121" si="32">+D122+D124+D126</f>
        <v>62104341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62104341</v>
      </c>
      <c r="K121" s="183">
        <f t="shared" si="32"/>
        <v>62104341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>
        <v>24882569</v>
      </c>
      <c r="E122" s="194"/>
      <c r="F122" s="194"/>
      <c r="G122" s="194"/>
      <c r="H122" s="194"/>
      <c r="I122" s="128"/>
      <c r="J122" s="167">
        <f t="shared" ref="J122:J134" si="33">D122+E122+F122+G122+H122+I122</f>
        <v>24882569</v>
      </c>
      <c r="K122" s="166">
        <f t="shared" ref="K122:K134" si="34">C122+J122</f>
        <v>24882569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/>
      <c r="D124" s="195">
        <v>37221772</v>
      </c>
      <c r="E124" s="195"/>
      <c r="F124" s="195"/>
      <c r="G124" s="195"/>
      <c r="H124" s="195"/>
      <c r="I124" s="127"/>
      <c r="J124" s="278">
        <f t="shared" si="33"/>
        <v>37221772</v>
      </c>
      <c r="K124" s="224">
        <f t="shared" si="34"/>
        <v>37221772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24363000</v>
      </c>
      <c r="D135" s="193">
        <f t="shared" ref="D135:K135" si="35">+D100+D121</f>
        <v>62104341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62104341</v>
      </c>
      <c r="K135" s="68">
        <f t="shared" si="35"/>
        <v>86467341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24363000</v>
      </c>
      <c r="D161" s="200">
        <f t="shared" ref="D161:K161" si="45">+D135+D160</f>
        <v>62104341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62104341</v>
      </c>
      <c r="K161" s="185">
        <f t="shared" si="45"/>
        <v>86467341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  <mergeCell ref="B1:K1"/>
    <mergeCell ref="A3:K3"/>
    <mergeCell ref="A4:K4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L28" sqref="L28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CONCATENATE("5.12.3. melléklet ",RM_ALAPADATOK!A7," ",RM_ALAPADATOK!B7," ",RM_ALAPADATOK!C7," ",RM_ALAPADATOK!D7," ",RM_ALAPADATOK!E7," ",RM_ALAPADATOK!F7," ",RM_ALAPADATOK!G7," ",RM_ALAPADATOK!H7)</f>
        <v>5.12.3.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CONCATENATE(RM_5.12.2.sz.mell!B2:J2)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CONCATENATE(RM_5.12.2.sz.mell!K5)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7"/>
  <sheetViews>
    <sheetView zoomScale="120" zoomScaleNormal="120" zoomScalePageLayoutView="120" workbookViewId="0">
      <selection activeCell="C27" sqref="C27"/>
    </sheetView>
  </sheetViews>
  <sheetFormatPr defaultColWidth="9.33203125" defaultRowHeight="13.2" x14ac:dyDescent="0.25"/>
  <cols>
    <col min="1" max="1" width="13.77734375" style="450" customWidth="1"/>
    <col min="2" max="2" width="88.6640625" style="450" customWidth="1"/>
    <col min="3" max="3" width="15.77734375" style="450" customWidth="1"/>
    <col min="4" max="4" width="16.77734375" style="450" customWidth="1"/>
    <col min="5" max="5" width="4.77734375" style="476" customWidth="1"/>
    <col min="6" max="16384" width="9.33203125" style="450"/>
  </cols>
  <sheetData>
    <row r="1" spans="1:5" ht="47.25" customHeight="1" x14ac:dyDescent="0.25">
      <c r="B1" s="544" t="str">
        <f>+CONCATENATE("A ",RM_ALAPADATOK!D7,". évi általános működés és ágazati feladatok támogatásának alakulása jogcímenként")</f>
        <v>A 2019. évi általános működés és ágazati feladatok támogatásának alakulása jogcímenként</v>
      </c>
      <c r="C1" s="544"/>
      <c r="D1" s="544"/>
      <c r="E1" s="545" t="str">
        <f>CONCATENATE("6. melléklet ",RM_ALAPADATOK!A7," ",RM_ALAPADATOK!B7," ",RM_ALAPADATOK!C7," ",RM_ALAPADATOK!D7," ",RM_ALAPADATOK!E7," ",RM_ALAPADATOK!F7," ",RM_ALAPADATOK!G7," ",RM_ALAPADATOK!H7)</f>
        <v>6. melléklet a  / 2019 ( … ) önkormányzati rendelethez</v>
      </c>
    </row>
    <row r="2" spans="1:5" ht="22.5" customHeight="1" thickBot="1" x14ac:dyDescent="0.35">
      <c r="B2" s="451"/>
      <c r="C2" s="451"/>
      <c r="D2" s="452" t="s">
        <v>572</v>
      </c>
      <c r="E2" s="545"/>
    </row>
    <row r="3" spans="1:5" s="456" customFormat="1" ht="54" customHeight="1" thickBot="1" x14ac:dyDescent="0.3">
      <c r="A3" s="453" t="s">
        <v>576</v>
      </c>
      <c r="B3" s="454" t="s">
        <v>573</v>
      </c>
      <c r="C3" s="455" t="str">
        <f>+CONCATENATE(RM_ALAPADATOK!D7,". évi tervezett támogatás összesen")</f>
        <v>2019. évi tervezett támogatás összesen</v>
      </c>
      <c r="D3" s="455" t="s">
        <v>574</v>
      </c>
      <c r="E3" s="545"/>
    </row>
    <row r="4" spans="1:5" s="461" customFormat="1" ht="13.8" thickBot="1" x14ac:dyDescent="0.3">
      <c r="A4" s="457" t="s">
        <v>346</v>
      </c>
      <c r="B4" s="458" t="s">
        <v>347</v>
      </c>
      <c r="C4" s="459"/>
      <c r="D4" s="460" t="s">
        <v>348</v>
      </c>
      <c r="E4" s="545"/>
    </row>
    <row r="5" spans="1:5" x14ac:dyDescent="0.25">
      <c r="A5" s="462" t="s">
        <v>588</v>
      </c>
      <c r="B5" s="463" t="s">
        <v>589</v>
      </c>
      <c r="C5" s="464">
        <v>11308308</v>
      </c>
      <c r="D5" s="465"/>
      <c r="E5" s="545"/>
    </row>
    <row r="6" spans="1:5" x14ac:dyDescent="0.25">
      <c r="A6" s="477" t="s">
        <v>594</v>
      </c>
      <c r="B6" s="463" t="s">
        <v>595</v>
      </c>
      <c r="C6" s="464">
        <v>18534800</v>
      </c>
      <c r="D6" s="465">
        <v>20592217</v>
      </c>
      <c r="E6" s="545"/>
    </row>
    <row r="7" spans="1:5" ht="12.75" customHeight="1" x14ac:dyDescent="0.25">
      <c r="A7" s="466" t="s">
        <v>590</v>
      </c>
      <c r="B7" s="467" t="s">
        <v>591</v>
      </c>
      <c r="C7" s="464">
        <v>27164197</v>
      </c>
      <c r="D7" s="465">
        <v>25197180</v>
      </c>
      <c r="E7" s="545"/>
    </row>
    <row r="8" spans="1:5" x14ac:dyDescent="0.25">
      <c r="A8" s="466" t="s">
        <v>592</v>
      </c>
      <c r="B8" s="467" t="s">
        <v>593</v>
      </c>
      <c r="C8" s="464">
        <v>1800000</v>
      </c>
      <c r="D8" s="465"/>
      <c r="E8" s="545"/>
    </row>
    <row r="9" spans="1:5" x14ac:dyDescent="0.25">
      <c r="A9" s="466"/>
      <c r="B9" s="467"/>
      <c r="C9" s="464"/>
      <c r="D9" s="465"/>
      <c r="E9" s="545"/>
    </row>
    <row r="10" spans="1:5" x14ac:dyDescent="0.25">
      <c r="A10" s="466"/>
      <c r="B10" s="467"/>
      <c r="C10" s="464"/>
      <c r="D10" s="465"/>
      <c r="E10" s="545"/>
    </row>
    <row r="11" spans="1:5" x14ac:dyDescent="0.25">
      <c r="A11" s="466"/>
      <c r="B11" s="467"/>
      <c r="C11" s="464"/>
      <c r="D11" s="465"/>
      <c r="E11" s="545"/>
    </row>
    <row r="12" spans="1:5" x14ac:dyDescent="0.25">
      <c r="A12" s="466"/>
      <c r="B12" s="467"/>
      <c r="C12" s="464"/>
      <c r="D12" s="465"/>
      <c r="E12" s="545"/>
    </row>
    <row r="13" spans="1:5" x14ac:dyDescent="0.25">
      <c r="A13" s="466"/>
      <c r="B13" s="467"/>
      <c r="C13" s="464"/>
      <c r="D13" s="465"/>
      <c r="E13" s="545"/>
    </row>
    <row r="14" spans="1:5" ht="12.9" customHeight="1" x14ac:dyDescent="0.25">
      <c r="A14" s="466"/>
      <c r="B14" s="467"/>
      <c r="C14" s="464"/>
      <c r="D14" s="465"/>
      <c r="E14" s="545"/>
    </row>
    <row r="15" spans="1:5" x14ac:dyDescent="0.25">
      <c r="A15" s="466"/>
      <c r="B15" s="467"/>
      <c r="C15" s="464"/>
      <c r="D15" s="465"/>
      <c r="E15" s="545"/>
    </row>
    <row r="16" spans="1:5" x14ac:dyDescent="0.25">
      <c r="A16" s="466"/>
      <c r="B16" s="467"/>
      <c r="C16" s="464"/>
      <c r="D16" s="465"/>
      <c r="E16" s="545"/>
    </row>
    <row r="17" spans="1:5" x14ac:dyDescent="0.25">
      <c r="A17" s="466"/>
      <c r="B17" s="467"/>
      <c r="C17" s="464"/>
      <c r="D17" s="465"/>
      <c r="E17" s="545"/>
    </row>
    <row r="18" spans="1:5" x14ac:dyDescent="0.25">
      <c r="A18" s="466"/>
      <c r="B18" s="467"/>
      <c r="C18" s="464"/>
      <c r="D18" s="465"/>
      <c r="E18" s="545"/>
    </row>
    <row r="19" spans="1:5" x14ac:dyDescent="0.25">
      <c r="A19" s="466"/>
      <c r="B19" s="467"/>
      <c r="C19" s="464"/>
      <c r="D19" s="465"/>
      <c r="E19" s="545"/>
    </row>
    <row r="20" spans="1:5" x14ac:dyDescent="0.25">
      <c r="A20" s="466"/>
      <c r="B20" s="467"/>
      <c r="C20" s="464"/>
      <c r="D20" s="465"/>
      <c r="E20" s="545"/>
    </row>
    <row r="21" spans="1:5" x14ac:dyDescent="0.25">
      <c r="A21" s="466"/>
      <c r="B21" s="467"/>
      <c r="C21" s="464"/>
      <c r="D21" s="465"/>
      <c r="E21" s="545"/>
    </row>
    <row r="22" spans="1:5" x14ac:dyDescent="0.25">
      <c r="A22" s="466"/>
      <c r="B22" s="467"/>
      <c r="C22" s="464"/>
      <c r="D22" s="465"/>
      <c r="E22" s="545"/>
    </row>
    <row r="23" spans="1:5" x14ac:dyDescent="0.25">
      <c r="A23" s="466"/>
      <c r="B23" s="467"/>
      <c r="C23" s="464"/>
      <c r="D23" s="465"/>
      <c r="E23" s="545"/>
    </row>
    <row r="24" spans="1:5" x14ac:dyDescent="0.25">
      <c r="A24" s="466"/>
      <c r="B24" s="467"/>
      <c r="C24" s="464"/>
      <c r="D24" s="465"/>
      <c r="E24" s="545"/>
    </row>
    <row r="25" spans="1:5" ht="13.8" thickBot="1" x14ac:dyDescent="0.3">
      <c r="A25" s="468"/>
      <c r="B25" s="469"/>
      <c r="C25" s="470"/>
      <c r="D25" s="465"/>
      <c r="E25" s="545"/>
    </row>
    <row r="26" spans="1:5" s="475" customFormat="1" ht="19.5" customHeight="1" thickBot="1" x14ac:dyDescent="0.3">
      <c r="A26" s="471"/>
      <c r="B26" s="472" t="s">
        <v>575</v>
      </c>
      <c r="C26" s="473">
        <f>SUM(C5:C25)</f>
        <v>58807305</v>
      </c>
      <c r="D26" s="474">
        <f>SUM(D5:D25)</f>
        <v>45789397</v>
      </c>
      <c r="E26" s="545"/>
    </row>
    <row r="27" spans="1:5" x14ac:dyDescent="0.25">
      <c r="A27" s="546" t="s">
        <v>579</v>
      </c>
      <c r="B27" s="546"/>
    </row>
  </sheetData>
  <mergeCells count="3">
    <mergeCell ref="B1:D1"/>
    <mergeCell ref="E1:E26"/>
    <mergeCell ref="A27:B27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5" sqref="T35"/>
    </sheetView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zoomScale="120" zoomScaleNormal="120" zoomScaleSheetLayoutView="100" workbookViewId="0">
      <selection activeCell="L10" sqref="L10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CONCATENATE("1.4. melléklet ",RM_ALAPADATOK!A7," ",RM_ALAPADATOK!B7," ",RM_ALAPADATOK!C7," ",RM_ALAPADATOK!D7," ",RM_ALAPADATOK!E7," ",RM_ALAPADATOK!F7," ",RM_ALAPADATOK!G7," ",RM_ALAPADATOK!H7)</f>
        <v>1.4.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469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36" customHeight="1" thickBot="1" x14ac:dyDescent="0.35">
      <c r="A9" s="496"/>
      <c r="B9" s="498"/>
      <c r="C9" s="284" t="s">
        <v>370</v>
      </c>
      <c r="D9" s="304" t="str">
        <f>CONCATENATE(RM_1.3.sz.mell.!D98)</f>
        <v xml:space="preserve">1. sz. módosítás </v>
      </c>
      <c r="E9" s="304" t="str">
        <f>CONCATENATE(RM_1.3.sz.mell.!E98)</f>
        <v xml:space="preserve">.2. sz. módosítás </v>
      </c>
      <c r="F9" s="304" t="str">
        <f>CONCATENATE(RM_1.3.sz.mell.!F98)</f>
        <v xml:space="preserve">3. sz. módosítás </v>
      </c>
      <c r="G9" s="304" t="str">
        <f>CONCATENATE(RM_1.3.sz.mell.!G98)</f>
        <v xml:space="preserve">4. sz. módosítás </v>
      </c>
      <c r="H9" s="304" t="str">
        <f>CONCATENATE(RM_1.3.sz.mell.!H98)</f>
        <v xml:space="preserve">.5. sz. módosítás </v>
      </c>
      <c r="I9" s="304" t="str">
        <f>CONCATENATE(RM_1.3.sz.mell.!I98)</f>
        <v xml:space="preserve">6. sz. módosítás </v>
      </c>
      <c r="J9" s="305" t="s">
        <v>436</v>
      </c>
      <c r="K9" s="306" t="str">
        <f>CONCATENATE(RM_1.3.sz.mell.!K98)</f>
        <v>1.számú módosítás utáni előirányzat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25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25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25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25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25">
      <c r="A16" s="11" t="s">
        <v>78</v>
      </c>
      <c r="B16" s="70" t="s">
        <v>291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25">
      <c r="A33" s="12" t="s">
        <v>152</v>
      </c>
      <c r="B33" s="139" t="s">
        <v>414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5">
      <c r="A42" s="11" t="s">
        <v>52</v>
      </c>
      <c r="B42" s="140" t="s">
        <v>162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25">
      <c r="A43" s="11" t="s">
        <v>53</v>
      </c>
      <c r="B43" s="140" t="s">
        <v>163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25">
      <c r="A46" s="11" t="s">
        <v>95</v>
      </c>
      <c r="B46" s="140" t="s">
        <v>166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232</v>
      </c>
      <c r="B92" s="69" t="s">
        <v>337</v>
      </c>
      <c r="C92" s="132">
        <f>+C69+C73+C78+C81+C85+C91+C90</f>
        <v>0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 x14ac:dyDescent="0.3">
      <c r="A93" s="170" t="s">
        <v>336</v>
      </c>
      <c r="B93" s="322" t="s">
        <v>338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34.799999999999997" thickBot="1" x14ac:dyDescent="0.35">
      <c r="A98" s="496"/>
      <c r="B98" s="498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.2.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436</v>
      </c>
      <c r="K98" s="306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 x14ac:dyDescent="0.3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 x14ac:dyDescent="0.3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 x14ac:dyDescent="0.3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 x14ac:dyDescent="0.3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3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sheetProtection sheet="1"/>
  <mergeCells count="15"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  <mergeCell ref="B1:K1"/>
    <mergeCell ref="A3:K3"/>
    <mergeCell ref="A4:K4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00" workbookViewId="0">
      <selection activeCell="D27" sqref="D27"/>
    </sheetView>
  </sheetViews>
  <sheetFormatPr defaultColWidth="9.33203125" defaultRowHeight="13.2" x14ac:dyDescent="0.25"/>
  <cols>
    <col min="1" max="1" width="6.77734375" style="33" customWidth="1"/>
    <col min="2" max="2" width="48" style="55" customWidth="1"/>
    <col min="3" max="5" width="15.44140625" style="33" customWidth="1"/>
    <col min="6" max="6" width="55.109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9.75" customHeight="1" x14ac:dyDescent="0.25">
      <c r="B1" s="311" t="s">
        <v>473</v>
      </c>
      <c r="C1" s="81"/>
      <c r="D1" s="81"/>
      <c r="E1" s="81"/>
      <c r="F1" s="81"/>
      <c r="G1" s="81"/>
      <c r="H1" s="81"/>
      <c r="I1" s="81"/>
      <c r="J1" s="506" t="str">
        <f>CONCATENATE("2.1. melléklet ",RM_ALAPADATOK!A7," ",RM_ALAPADATOK!B7," ",RM_ALAPADATOK!C7," ",RM_ALAPADATOK!D7," ",RM_ALAPADATOK!E7," ",RM_ALAPADATOK!F7," ",RM_ALAPADATOK!G7," ",RM_ALAPADATOK!H7)</f>
        <v>2.1. melléklet a  / 2019 ( … ) önkormányzati rendelethez</v>
      </c>
    </row>
    <row r="2" spans="1:10" ht="14.4" thickBot="1" x14ac:dyDescent="0.3">
      <c r="G2" s="82"/>
      <c r="H2" s="82"/>
      <c r="I2" s="82" t="str">
        <f>CONCATENATE(RM_1.1.sz.mell.!K7)</f>
        <v>Forintban!</v>
      </c>
      <c r="J2" s="506"/>
    </row>
    <row r="3" spans="1:10" ht="18" customHeight="1" thickBot="1" x14ac:dyDescent="0.3">
      <c r="A3" s="504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06"/>
    </row>
    <row r="4" spans="1:10" s="86" customFormat="1" ht="42.75" customHeight="1" thickBot="1" x14ac:dyDescent="0.3">
      <c r="A4" s="505"/>
      <c r="B4" s="56" t="s">
        <v>39</v>
      </c>
      <c r="C4" s="295" t="str">
        <f>+CONCATENATE(RM_1.1.sz.mell.!C8," eredeti előirányzat")</f>
        <v>2019. évi eredeti előirányzat</v>
      </c>
      <c r="D4" s="293" t="s">
        <v>597</v>
      </c>
      <c r="E4" s="293" t="str">
        <f>+CONCATENATE(LEFT(RM_1.1.sz.mell.!C8,4),".08.31. Módisítás után" )</f>
        <v>2019.08.31. Módisítás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 08.31-ig</v>
      </c>
      <c r="I4" s="437" t="str">
        <f>+E4</f>
        <v>2019.08.31. Módisítás után</v>
      </c>
      <c r="J4" s="506"/>
    </row>
    <row r="5" spans="1:10" s="90" customFormat="1" ht="12" customHeight="1" thickBot="1" x14ac:dyDescent="0.3">
      <c r="A5" s="87" t="s">
        <v>346</v>
      </c>
      <c r="B5" s="88" t="s">
        <v>347</v>
      </c>
      <c r="C5" s="89" t="s">
        <v>348</v>
      </c>
      <c r="D5" s="202" t="s">
        <v>350</v>
      </c>
      <c r="E5" s="202" t="s">
        <v>426</v>
      </c>
      <c r="F5" s="88" t="s">
        <v>373</v>
      </c>
      <c r="G5" s="89" t="s">
        <v>352</v>
      </c>
      <c r="H5" s="89" t="s">
        <v>353</v>
      </c>
      <c r="I5" s="241" t="s">
        <v>427</v>
      </c>
      <c r="J5" s="506"/>
    </row>
    <row r="6" spans="1:10" ht="12.9" customHeight="1" x14ac:dyDescent="0.25">
      <c r="A6" s="91" t="s">
        <v>3</v>
      </c>
      <c r="B6" s="92" t="s">
        <v>258</v>
      </c>
      <c r="C6" s="75">
        <v>84013937</v>
      </c>
      <c r="D6" s="75"/>
      <c r="E6" s="230">
        <f>C6+D6</f>
        <v>84013937</v>
      </c>
      <c r="F6" s="92" t="s">
        <v>40</v>
      </c>
      <c r="G6" s="75">
        <v>209490831</v>
      </c>
      <c r="H6" s="75">
        <v>19865655</v>
      </c>
      <c r="I6" s="234">
        <f>G6+H6</f>
        <v>229356486</v>
      </c>
      <c r="J6" s="506"/>
    </row>
    <row r="7" spans="1:10" ht="12.9" customHeight="1" x14ac:dyDescent="0.25">
      <c r="A7" s="93" t="s">
        <v>4</v>
      </c>
      <c r="B7" s="94" t="s">
        <v>259</v>
      </c>
      <c r="C7" s="76">
        <v>187565714</v>
      </c>
      <c r="D7" s="76">
        <v>1156783</v>
      </c>
      <c r="E7" s="230">
        <f t="shared" ref="E7:E16" si="0">C7+D7</f>
        <v>188722497</v>
      </c>
      <c r="F7" s="94" t="s">
        <v>101</v>
      </c>
      <c r="G7" s="76">
        <v>36932540</v>
      </c>
      <c r="H7" s="76">
        <v>2957284</v>
      </c>
      <c r="I7" s="234">
        <f t="shared" ref="I7:I17" si="1">G7+H7</f>
        <v>39889824</v>
      </c>
      <c r="J7" s="506"/>
    </row>
    <row r="8" spans="1:10" ht="12.9" customHeight="1" x14ac:dyDescent="0.25">
      <c r="A8" s="93" t="s">
        <v>5</v>
      </c>
      <c r="B8" s="94" t="s">
        <v>279</v>
      </c>
      <c r="C8" s="76"/>
      <c r="D8" s="76"/>
      <c r="E8" s="230">
        <f t="shared" si="0"/>
        <v>0</v>
      </c>
      <c r="F8" s="94" t="s">
        <v>123</v>
      </c>
      <c r="G8" s="76">
        <v>86265595</v>
      </c>
      <c r="H8" s="76">
        <v>47608293</v>
      </c>
      <c r="I8" s="234">
        <f t="shared" si="1"/>
        <v>133873888</v>
      </c>
      <c r="J8" s="506"/>
    </row>
    <row r="9" spans="1:10" ht="12.9" customHeight="1" x14ac:dyDescent="0.25">
      <c r="A9" s="93" t="s">
        <v>6</v>
      </c>
      <c r="B9" s="94" t="s">
        <v>92</v>
      </c>
      <c r="C9" s="76">
        <v>24363000</v>
      </c>
      <c r="D9" s="76"/>
      <c r="E9" s="230">
        <f t="shared" si="0"/>
        <v>24363000</v>
      </c>
      <c r="F9" s="94" t="s">
        <v>102</v>
      </c>
      <c r="G9" s="76">
        <v>10845000</v>
      </c>
      <c r="H9" s="76">
        <v>542000</v>
      </c>
      <c r="I9" s="234">
        <f t="shared" si="1"/>
        <v>11387000</v>
      </c>
      <c r="J9" s="506"/>
    </row>
    <row r="10" spans="1:10" ht="12.9" customHeight="1" x14ac:dyDescent="0.25">
      <c r="A10" s="93" t="s">
        <v>7</v>
      </c>
      <c r="B10" s="95" t="s">
        <v>282</v>
      </c>
      <c r="C10" s="76">
        <v>92130000</v>
      </c>
      <c r="D10" s="76">
        <v>13571768</v>
      </c>
      <c r="E10" s="230">
        <f t="shared" si="0"/>
        <v>105701768</v>
      </c>
      <c r="F10" s="94" t="s">
        <v>103</v>
      </c>
      <c r="G10" s="76">
        <v>22450000</v>
      </c>
      <c r="H10" s="76">
        <v>-14857944</v>
      </c>
      <c r="I10" s="234">
        <f t="shared" si="1"/>
        <v>7592056</v>
      </c>
      <c r="J10" s="506"/>
    </row>
    <row r="11" spans="1:10" ht="12.9" customHeight="1" x14ac:dyDescent="0.25">
      <c r="A11" s="93" t="s">
        <v>8</v>
      </c>
      <c r="B11" s="94" t="s">
        <v>260</v>
      </c>
      <c r="C11" s="77"/>
      <c r="D11" s="77"/>
      <c r="E11" s="230">
        <f t="shared" si="0"/>
        <v>0</v>
      </c>
      <c r="F11" s="94" t="s">
        <v>33</v>
      </c>
      <c r="G11" s="76"/>
      <c r="H11" s="76"/>
      <c r="I11" s="234">
        <f t="shared" si="1"/>
        <v>0</v>
      </c>
      <c r="J11" s="506"/>
    </row>
    <row r="12" spans="1:10" ht="12.9" customHeight="1" x14ac:dyDescent="0.25">
      <c r="A12" s="93" t="s">
        <v>9</v>
      </c>
      <c r="B12" s="94" t="s">
        <v>340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506"/>
    </row>
    <row r="13" spans="1:10" ht="12.9" customHeight="1" x14ac:dyDescent="0.25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506"/>
    </row>
    <row r="14" spans="1:10" ht="12.9" customHeight="1" x14ac:dyDescent="0.25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506"/>
    </row>
    <row r="15" spans="1:10" ht="12.9" customHeight="1" x14ac:dyDescent="0.25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506"/>
    </row>
    <row r="16" spans="1:10" ht="12.9" customHeight="1" x14ac:dyDescent="0.25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506"/>
    </row>
    <row r="17" spans="1:10" ht="12.9" customHeight="1" thickBot="1" x14ac:dyDescent="0.3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506"/>
    </row>
    <row r="18" spans="1:10" ht="13.8" thickBot="1" x14ac:dyDescent="0.3">
      <c r="A18" s="96" t="s">
        <v>15</v>
      </c>
      <c r="B18" s="48" t="s">
        <v>341</v>
      </c>
      <c r="C18" s="79">
        <f>C6+C7+C9+C10+C11+C13+C14+C15+C16+C17</f>
        <v>388072651</v>
      </c>
      <c r="D18" s="79">
        <f>D6+D7+D9+D10+D11+D13+D14+D15+D16+D17</f>
        <v>14728551</v>
      </c>
      <c r="E18" s="79">
        <f>E6+E7+E9+E10+E11+E13+E14+E15+E16+E17</f>
        <v>402801202</v>
      </c>
      <c r="F18" s="48" t="s">
        <v>265</v>
      </c>
      <c r="G18" s="79">
        <f>SUM(G6:G17)</f>
        <v>365983966</v>
      </c>
      <c r="H18" s="79">
        <f>SUM(H6:H17)</f>
        <v>56115288</v>
      </c>
      <c r="I18" s="112">
        <f>SUM(I6:I17)</f>
        <v>422099254</v>
      </c>
      <c r="J18" s="506"/>
    </row>
    <row r="19" spans="1:10" ht="12.9" customHeight="1" x14ac:dyDescent="0.25">
      <c r="A19" s="97" t="s">
        <v>16</v>
      </c>
      <c r="B19" s="98" t="s">
        <v>262</v>
      </c>
      <c r="C19" s="180">
        <f>+C20+C21+C22+C23</f>
        <v>0</v>
      </c>
      <c r="D19" s="180">
        <f>+D20+D21+D22+D23</f>
        <v>35402547</v>
      </c>
      <c r="E19" s="180">
        <f>+E20+E21+E22+E23</f>
        <v>35402547</v>
      </c>
      <c r="F19" s="99" t="s">
        <v>109</v>
      </c>
      <c r="G19" s="80"/>
      <c r="H19" s="80"/>
      <c r="I19" s="235">
        <f>G19+H19</f>
        <v>0</v>
      </c>
      <c r="J19" s="506"/>
    </row>
    <row r="20" spans="1:10" ht="12.9" customHeight="1" x14ac:dyDescent="0.25">
      <c r="A20" s="100" t="s">
        <v>17</v>
      </c>
      <c r="B20" s="99" t="s">
        <v>117</v>
      </c>
      <c r="C20" s="41"/>
      <c r="D20" s="41">
        <v>34926315</v>
      </c>
      <c r="E20" s="232">
        <f>C20+D20</f>
        <v>34926315</v>
      </c>
      <c r="F20" s="99" t="s">
        <v>264</v>
      </c>
      <c r="G20" s="41"/>
      <c r="H20" s="41"/>
      <c r="I20" s="236">
        <f t="shared" ref="I20:I28" si="2">G20+H20</f>
        <v>0</v>
      </c>
      <c r="J20" s="506"/>
    </row>
    <row r="21" spans="1:10" ht="12.9" customHeight="1" x14ac:dyDescent="0.25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>
        <v>38651053</v>
      </c>
      <c r="I21" s="236">
        <f t="shared" si="2"/>
        <v>38651053</v>
      </c>
      <c r="J21" s="506"/>
    </row>
    <row r="22" spans="1:10" ht="12.9" customHeight="1" x14ac:dyDescent="0.25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506"/>
    </row>
    <row r="23" spans="1:10" ht="12.9" customHeight="1" x14ac:dyDescent="0.25">
      <c r="A23" s="100" t="s">
        <v>20</v>
      </c>
      <c r="B23" s="105" t="s">
        <v>128</v>
      </c>
      <c r="C23" s="41"/>
      <c r="D23" s="41">
        <v>476232</v>
      </c>
      <c r="E23" s="232">
        <f>C23+D23</f>
        <v>476232</v>
      </c>
      <c r="F23" s="98" t="s">
        <v>124</v>
      </c>
      <c r="G23" s="41"/>
      <c r="H23" s="41"/>
      <c r="I23" s="236">
        <f t="shared" si="2"/>
        <v>0</v>
      </c>
      <c r="J23" s="506"/>
    </row>
    <row r="24" spans="1:10" ht="12.9" customHeight="1" x14ac:dyDescent="0.25">
      <c r="A24" s="100" t="s">
        <v>21</v>
      </c>
      <c r="B24" s="99" t="s">
        <v>263</v>
      </c>
      <c r="C24" s="101">
        <f>+C25+C26</f>
        <v>0</v>
      </c>
      <c r="D24" s="101">
        <f>+D25+D26</f>
        <v>36661368</v>
      </c>
      <c r="E24" s="101">
        <f>+E25+E26</f>
        <v>36661368</v>
      </c>
      <c r="F24" s="99" t="s">
        <v>110</v>
      </c>
      <c r="G24" s="41"/>
      <c r="H24" s="41"/>
      <c r="I24" s="236">
        <f t="shared" si="2"/>
        <v>0</v>
      </c>
      <c r="J24" s="506"/>
    </row>
    <row r="25" spans="1:10" ht="12.9" customHeight="1" x14ac:dyDescent="0.25">
      <c r="A25" s="97" t="s">
        <v>22</v>
      </c>
      <c r="B25" s="98" t="s">
        <v>261</v>
      </c>
      <c r="C25" s="80"/>
      <c r="D25" s="80"/>
      <c r="E25" s="233">
        <f>C25+D25</f>
        <v>0</v>
      </c>
      <c r="F25" s="92" t="s">
        <v>323</v>
      </c>
      <c r="G25" s="80"/>
      <c r="H25" s="80"/>
      <c r="I25" s="235">
        <f t="shared" si="2"/>
        <v>0</v>
      </c>
      <c r="J25" s="506"/>
    </row>
    <row r="26" spans="1:10" ht="12.9" customHeight="1" x14ac:dyDescent="0.25">
      <c r="A26" s="100" t="s">
        <v>23</v>
      </c>
      <c r="B26" s="105" t="s">
        <v>578</v>
      </c>
      <c r="C26" s="41"/>
      <c r="D26" s="41">
        <v>36661368</v>
      </c>
      <c r="E26" s="232">
        <f>C26+D26</f>
        <v>36661368</v>
      </c>
      <c r="F26" s="94" t="s">
        <v>329</v>
      </c>
      <c r="G26" s="41"/>
      <c r="H26" s="41"/>
      <c r="I26" s="236">
        <f t="shared" si="2"/>
        <v>0</v>
      </c>
      <c r="J26" s="506"/>
    </row>
    <row r="27" spans="1:10" ht="12.9" customHeight="1" x14ac:dyDescent="0.25">
      <c r="A27" s="93" t="s">
        <v>24</v>
      </c>
      <c r="B27" s="99" t="s">
        <v>424</v>
      </c>
      <c r="C27" s="41"/>
      <c r="D27" s="41"/>
      <c r="E27" s="232">
        <f>C27+D27</f>
        <v>0</v>
      </c>
      <c r="F27" s="94" t="s">
        <v>330</v>
      </c>
      <c r="G27" s="41"/>
      <c r="H27" s="41"/>
      <c r="I27" s="236">
        <f t="shared" si="2"/>
        <v>0</v>
      </c>
      <c r="J27" s="506"/>
    </row>
    <row r="28" spans="1:10" ht="12.9" customHeight="1" thickBot="1" x14ac:dyDescent="0.3">
      <c r="A28" s="122" t="s">
        <v>25</v>
      </c>
      <c r="B28" s="98" t="s">
        <v>219</v>
      </c>
      <c r="C28" s="80"/>
      <c r="D28" s="80"/>
      <c r="E28" s="233">
        <f>C28+D28</f>
        <v>0</v>
      </c>
      <c r="F28" s="150"/>
      <c r="G28" s="80"/>
      <c r="H28" s="80"/>
      <c r="I28" s="235">
        <f t="shared" si="2"/>
        <v>0</v>
      </c>
      <c r="J28" s="506"/>
    </row>
    <row r="29" spans="1:10" ht="24" customHeight="1" thickBot="1" x14ac:dyDescent="0.3">
      <c r="A29" s="96" t="s">
        <v>26</v>
      </c>
      <c r="B29" s="48" t="s">
        <v>342</v>
      </c>
      <c r="C29" s="79">
        <f>+C19+C24+C27+C28</f>
        <v>0</v>
      </c>
      <c r="D29" s="79">
        <f>+D19+D24+D27+D28</f>
        <v>72063915</v>
      </c>
      <c r="E29" s="203">
        <f>+E19+E24+E27+E28</f>
        <v>72063915</v>
      </c>
      <c r="F29" s="48" t="s">
        <v>344</v>
      </c>
      <c r="G29" s="79">
        <f>SUM(G19:G28)</f>
        <v>0</v>
      </c>
      <c r="H29" s="79">
        <f>SUM(H19:H28)</f>
        <v>38651053</v>
      </c>
      <c r="I29" s="112">
        <f>SUM(I19:I28)</f>
        <v>38651053</v>
      </c>
      <c r="J29" s="506"/>
    </row>
    <row r="30" spans="1:10" ht="13.8" thickBot="1" x14ac:dyDescent="0.3">
      <c r="A30" s="96" t="s">
        <v>27</v>
      </c>
      <c r="B30" s="102" t="s">
        <v>343</v>
      </c>
      <c r="C30" s="242">
        <f>+C18+C29</f>
        <v>388072651</v>
      </c>
      <c r="D30" s="242">
        <f>+D18+D29</f>
        <v>86792466</v>
      </c>
      <c r="E30" s="243">
        <f>+E18+E29</f>
        <v>474865117</v>
      </c>
      <c r="F30" s="102" t="s">
        <v>345</v>
      </c>
      <c r="G30" s="242">
        <f>+G18+G29</f>
        <v>365983966</v>
      </c>
      <c r="H30" s="242">
        <f>+H18+H29</f>
        <v>94766341</v>
      </c>
      <c r="I30" s="243">
        <f>+I18+I29</f>
        <v>460750307</v>
      </c>
      <c r="J30" s="506"/>
    </row>
    <row r="31" spans="1:10" ht="13.8" thickBot="1" x14ac:dyDescent="0.3">
      <c r="A31" s="96" t="s">
        <v>28</v>
      </c>
      <c r="B31" s="102" t="s">
        <v>87</v>
      </c>
      <c r="C31" s="242" t="str">
        <f>IF(C18-G18&lt;0,G18-C18,"-")</f>
        <v>-</v>
      </c>
      <c r="D31" s="242">
        <f>IF(D18-H18&lt;0,H18-D18,"-")</f>
        <v>41386737</v>
      </c>
      <c r="E31" s="243">
        <f>IF(E18-I18&lt;0,I18-E18,"-")</f>
        <v>19298052</v>
      </c>
      <c r="F31" s="102" t="s">
        <v>88</v>
      </c>
      <c r="G31" s="242">
        <f>IF(C18-G18&gt;0,C18-G18,"-")</f>
        <v>22088685</v>
      </c>
      <c r="H31" s="242" t="str">
        <f>IF(D18-H18&gt;0,D18-H18,"-")</f>
        <v>-</v>
      </c>
      <c r="I31" s="243" t="str">
        <f>IF(E18-I18&gt;0,E18-I18,"-")</f>
        <v>-</v>
      </c>
      <c r="J31" s="506"/>
    </row>
    <row r="32" spans="1:10" ht="13.8" thickBot="1" x14ac:dyDescent="0.3">
      <c r="A32" s="96" t="s">
        <v>29</v>
      </c>
      <c r="B32" s="102" t="s">
        <v>430</v>
      </c>
      <c r="C32" s="242" t="str">
        <f>IF(C30-G30&lt;0,G30-C30,"-")</f>
        <v>-</v>
      </c>
      <c r="D32" s="242">
        <f>IF(D30-H30&lt;0,H30-D30,"-")</f>
        <v>7973875</v>
      </c>
      <c r="E32" s="242" t="str">
        <f>IF(E30-I30&lt;0,I30-E30,"-")</f>
        <v>-</v>
      </c>
      <c r="F32" s="102" t="s">
        <v>431</v>
      </c>
      <c r="G32" s="242">
        <f>IF(C30-G30&gt;0,C30-G30,"-")</f>
        <v>22088685</v>
      </c>
      <c r="H32" s="242" t="str">
        <f>IF(D30-H30&gt;0,D30-H30,"-")</f>
        <v>-</v>
      </c>
      <c r="I32" s="244">
        <f>IF(E30-I30&gt;0,E30-I30,"-")</f>
        <v>14114810</v>
      </c>
      <c r="J32" s="506"/>
    </row>
    <row r="33" spans="2:6" ht="17.399999999999999" x14ac:dyDescent="0.25">
      <c r="B33" s="507"/>
      <c r="C33" s="507"/>
      <c r="D33" s="507"/>
      <c r="E33" s="507"/>
      <c r="F33" s="507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15" workbookViewId="0">
      <selection activeCell="H9" sqref="H9"/>
    </sheetView>
  </sheetViews>
  <sheetFormatPr defaultColWidth="9.33203125" defaultRowHeight="13.2" x14ac:dyDescent="0.25"/>
  <cols>
    <col min="1" max="1" width="6.77734375" style="33" customWidth="1"/>
    <col min="2" max="2" width="49.77734375" style="55" customWidth="1"/>
    <col min="3" max="5" width="15.44140625" style="33" customWidth="1"/>
    <col min="6" max="6" width="49.77734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1.2" x14ac:dyDescent="0.25">
      <c r="B1" s="311" t="s">
        <v>472</v>
      </c>
      <c r="C1" s="81"/>
      <c r="D1" s="81"/>
      <c r="E1" s="81"/>
      <c r="F1" s="81"/>
      <c r="G1" s="81"/>
      <c r="H1" s="81"/>
      <c r="I1" s="81"/>
      <c r="J1" s="506" t="str">
        <f>CONCATENATE("2.2. melléklet ",RM_ALAPADATOK!A7," ",RM_ALAPADATOK!B7," ",RM_ALAPADATOK!C7," ",RM_ALAPADATOK!D7," ",RM_ALAPADATOK!E7," ",RM_ALAPADATOK!F7," ",RM_ALAPADATOK!G7," ",RM_ALAPADATOK!H7)</f>
        <v>2.2. melléklet a  / 2019 ( … ) önkormányzati rendelethez</v>
      </c>
    </row>
    <row r="2" spans="1:10" ht="14.4" thickBot="1" x14ac:dyDescent="0.3">
      <c r="G2" s="82"/>
      <c r="H2" s="82"/>
      <c r="I2" s="82" t="str">
        <f>RM_2.1.sz.mell.!I2</f>
        <v>Forintban!</v>
      </c>
      <c r="J2" s="506"/>
    </row>
    <row r="3" spans="1:10" ht="13.5" customHeight="1" thickBot="1" x14ac:dyDescent="0.3">
      <c r="A3" s="504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06"/>
    </row>
    <row r="4" spans="1:10" s="86" customFormat="1" ht="34.799999999999997" thickBot="1" x14ac:dyDescent="0.3">
      <c r="A4" s="505"/>
      <c r="B4" s="56" t="s">
        <v>39</v>
      </c>
      <c r="C4" s="292" t="str">
        <f>+CONCATENATE(RM_1.1.sz.mell.!C8," eredeti előirányzat")</f>
        <v>2019. évi eredeti előirányzat</v>
      </c>
      <c r="D4" s="438" t="str">
        <f>CONCATENATE(RM_2.1.sz.mell.!D4)</f>
        <v>Halmozott módosítás 2019. 08.31-ig</v>
      </c>
      <c r="E4" s="438" t="str">
        <f>+CONCATENATE(LEFT(RM_1.1.sz.mell.!C8,4),".08.31. Módisítás után" )</f>
        <v>2019.08.31. Módisítás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 08.31-ig</v>
      </c>
      <c r="I4" s="437" t="str">
        <f>+E4</f>
        <v>2019.08.31. Módisítás után</v>
      </c>
      <c r="J4" s="506"/>
    </row>
    <row r="5" spans="1:10" s="86" customFormat="1" ht="13.8" thickBot="1" x14ac:dyDescent="0.3">
      <c r="A5" s="87" t="s">
        <v>346</v>
      </c>
      <c r="B5" s="88" t="s">
        <v>347</v>
      </c>
      <c r="C5" s="89" t="s">
        <v>348</v>
      </c>
      <c r="D5" s="202" t="s">
        <v>350</v>
      </c>
      <c r="E5" s="202" t="s">
        <v>426</v>
      </c>
      <c r="F5" s="88" t="s">
        <v>373</v>
      </c>
      <c r="G5" s="89" t="s">
        <v>352</v>
      </c>
      <c r="H5" s="89" t="s">
        <v>353</v>
      </c>
      <c r="I5" s="241" t="s">
        <v>427</v>
      </c>
      <c r="J5" s="506"/>
    </row>
    <row r="6" spans="1:10" ht="12.9" customHeight="1" x14ac:dyDescent="0.25">
      <c r="A6" s="91" t="s">
        <v>3</v>
      </c>
      <c r="B6" s="92" t="s">
        <v>266</v>
      </c>
      <c r="C6" s="75"/>
      <c r="D6" s="75">
        <v>25387930</v>
      </c>
      <c r="E6" s="230">
        <f>C6+D6</f>
        <v>25387930</v>
      </c>
      <c r="F6" s="92" t="s">
        <v>119</v>
      </c>
      <c r="G6" s="75"/>
      <c r="H6" s="208">
        <v>25947814</v>
      </c>
      <c r="I6" s="237">
        <f>G6+H6</f>
        <v>25947814</v>
      </c>
      <c r="J6" s="506"/>
    </row>
    <row r="7" spans="1:10" x14ac:dyDescent="0.25">
      <c r="A7" s="93" t="s">
        <v>4</v>
      </c>
      <c r="B7" s="94" t="s">
        <v>267</v>
      </c>
      <c r="C7" s="76"/>
      <c r="D7" s="76"/>
      <c r="E7" s="230">
        <f t="shared" ref="E7:E16" si="0">C7+D7</f>
        <v>0</v>
      </c>
      <c r="F7" s="94" t="s">
        <v>272</v>
      </c>
      <c r="G7" s="76"/>
      <c r="H7" s="76"/>
      <c r="I7" s="238">
        <f t="shared" ref="I7:I29" si="1">G7+H7</f>
        <v>0</v>
      </c>
      <c r="J7" s="506"/>
    </row>
    <row r="8" spans="1:10" ht="12.9" customHeight="1" x14ac:dyDescent="0.25">
      <c r="A8" s="93" t="s">
        <v>5</v>
      </c>
      <c r="B8" s="94" t="s">
        <v>0</v>
      </c>
      <c r="C8" s="76"/>
      <c r="D8" s="76"/>
      <c r="E8" s="230">
        <f t="shared" si="0"/>
        <v>0</v>
      </c>
      <c r="F8" s="94" t="s">
        <v>105</v>
      </c>
      <c r="G8" s="76">
        <v>22088685</v>
      </c>
      <c r="H8" s="76">
        <v>37743072</v>
      </c>
      <c r="I8" s="238">
        <f t="shared" si="1"/>
        <v>59831757</v>
      </c>
      <c r="J8" s="506"/>
    </row>
    <row r="9" spans="1:10" ht="12.9" customHeight="1" x14ac:dyDescent="0.25">
      <c r="A9" s="93" t="s">
        <v>6</v>
      </c>
      <c r="B9" s="94" t="s">
        <v>268</v>
      </c>
      <c r="C9" s="76"/>
      <c r="D9" s="76"/>
      <c r="E9" s="230">
        <f t="shared" si="0"/>
        <v>0</v>
      </c>
      <c r="F9" s="94" t="s">
        <v>273</v>
      </c>
      <c r="G9" s="76"/>
      <c r="H9" s="76"/>
      <c r="I9" s="238">
        <f t="shared" si="1"/>
        <v>0</v>
      </c>
      <c r="J9" s="506"/>
    </row>
    <row r="10" spans="1:10" ht="12.75" customHeight="1" x14ac:dyDescent="0.25">
      <c r="A10" s="93" t="s">
        <v>7</v>
      </c>
      <c r="B10" s="94" t="s">
        <v>269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506"/>
    </row>
    <row r="11" spans="1:10" ht="12.9" customHeight="1" x14ac:dyDescent="0.25">
      <c r="A11" s="93" t="s">
        <v>8</v>
      </c>
      <c r="B11" s="94" t="s">
        <v>270</v>
      </c>
      <c r="C11" s="77"/>
      <c r="D11" s="77">
        <v>36716411</v>
      </c>
      <c r="E11" s="230">
        <f t="shared" si="0"/>
        <v>36716411</v>
      </c>
      <c r="F11" s="151"/>
      <c r="G11" s="76"/>
      <c r="H11" s="76"/>
      <c r="I11" s="238">
        <f t="shared" si="1"/>
        <v>0</v>
      </c>
      <c r="J11" s="506"/>
    </row>
    <row r="12" spans="1:10" ht="12.9" customHeight="1" x14ac:dyDescent="0.25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506"/>
    </row>
    <row r="13" spans="1:10" ht="12.9" customHeight="1" x14ac:dyDescent="0.25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506"/>
    </row>
    <row r="14" spans="1:10" ht="12.9" customHeight="1" x14ac:dyDescent="0.25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506"/>
    </row>
    <row r="15" spans="1:10" x14ac:dyDescent="0.25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506"/>
    </row>
    <row r="16" spans="1:10" ht="12.9" customHeight="1" thickBot="1" x14ac:dyDescent="0.3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506"/>
    </row>
    <row r="17" spans="1:10" ht="15.9" customHeight="1" thickBot="1" x14ac:dyDescent="0.3">
      <c r="A17" s="96" t="s">
        <v>14</v>
      </c>
      <c r="B17" s="48" t="s">
        <v>280</v>
      </c>
      <c r="C17" s="79">
        <f>+C6+C8+C9+C11+C12+C13+C14+C15+C16</f>
        <v>0</v>
      </c>
      <c r="D17" s="79">
        <f>+D6+D8+D9+D11+D12+D13+D14+D15+D16</f>
        <v>62104341</v>
      </c>
      <c r="E17" s="79">
        <f>+E6+E8+E9+E11+E12+E13+E14+E15+E16</f>
        <v>62104341</v>
      </c>
      <c r="F17" s="48" t="s">
        <v>281</v>
      </c>
      <c r="G17" s="79">
        <f>+G6+G8+G10+G11+G12+G13+G14+G15+G16</f>
        <v>22088685</v>
      </c>
      <c r="H17" s="79">
        <f>+H6+H8+H10+H11+H12+H13+H14+H15+H16</f>
        <v>63690886</v>
      </c>
      <c r="I17" s="112">
        <f>+I6+I8+I10+I11+I12+I13+I14+I15+I16</f>
        <v>85779571</v>
      </c>
      <c r="J17" s="506"/>
    </row>
    <row r="18" spans="1:10" ht="12.9" customHeight="1" x14ac:dyDescent="0.25">
      <c r="A18" s="91" t="s">
        <v>15</v>
      </c>
      <c r="B18" s="104" t="s">
        <v>136</v>
      </c>
      <c r="C18" s="111">
        <f>+C19+C20+C21+C22+C23</f>
        <v>0</v>
      </c>
      <c r="D18" s="111">
        <f>+D19+D20+D21+D22+D23</f>
        <v>0</v>
      </c>
      <c r="E18" s="111">
        <f>+E19+E20+E21+E22+E23</f>
        <v>0</v>
      </c>
      <c r="F18" s="99" t="s">
        <v>109</v>
      </c>
      <c r="G18" s="207"/>
      <c r="H18" s="207"/>
      <c r="I18" s="240">
        <f t="shared" si="1"/>
        <v>0</v>
      </c>
      <c r="J18" s="506"/>
    </row>
    <row r="19" spans="1:10" ht="12.9" customHeight="1" x14ac:dyDescent="0.25">
      <c r="A19" s="93" t="s">
        <v>16</v>
      </c>
      <c r="B19" s="105" t="s">
        <v>125</v>
      </c>
      <c r="C19" s="41"/>
      <c r="D19" s="41"/>
      <c r="E19" s="232">
        <f t="shared" ref="E19:E29" si="2">C19+D19</f>
        <v>0</v>
      </c>
      <c r="F19" s="99" t="s">
        <v>112</v>
      </c>
      <c r="G19" s="41"/>
      <c r="H19" s="41"/>
      <c r="I19" s="236">
        <f t="shared" si="1"/>
        <v>0</v>
      </c>
      <c r="J19" s="506"/>
    </row>
    <row r="20" spans="1:10" ht="12.9" customHeight="1" x14ac:dyDescent="0.25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506"/>
    </row>
    <row r="21" spans="1:10" ht="12.9" customHeight="1" x14ac:dyDescent="0.25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506"/>
    </row>
    <row r="22" spans="1:10" ht="12.9" customHeight="1" x14ac:dyDescent="0.25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506"/>
    </row>
    <row r="23" spans="1:10" ht="12.9" customHeight="1" x14ac:dyDescent="0.25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506"/>
    </row>
    <row r="24" spans="1:10" ht="12.9" customHeight="1" x14ac:dyDescent="0.25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506"/>
    </row>
    <row r="25" spans="1:10" ht="12.9" customHeight="1" x14ac:dyDescent="0.25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274</v>
      </c>
      <c r="G25" s="41"/>
      <c r="H25" s="41"/>
      <c r="I25" s="236">
        <f t="shared" si="1"/>
        <v>0</v>
      </c>
      <c r="J25" s="506"/>
    </row>
    <row r="26" spans="1:10" ht="12.9" customHeight="1" x14ac:dyDescent="0.25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506"/>
    </row>
    <row r="27" spans="1:10" ht="12.9" customHeight="1" x14ac:dyDescent="0.25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506"/>
    </row>
    <row r="28" spans="1:10" ht="12.9" customHeight="1" x14ac:dyDescent="0.25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506"/>
    </row>
    <row r="29" spans="1:10" ht="12.9" customHeight="1" thickBot="1" x14ac:dyDescent="0.3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506"/>
    </row>
    <row r="30" spans="1:10" ht="21.75" customHeight="1" thickBot="1" x14ac:dyDescent="0.3">
      <c r="A30" s="96" t="s">
        <v>27</v>
      </c>
      <c r="B30" s="48" t="s">
        <v>271</v>
      </c>
      <c r="C30" s="79">
        <f>+C18+C24</f>
        <v>0</v>
      </c>
      <c r="D30" s="79">
        <f>+D18+D24</f>
        <v>0</v>
      </c>
      <c r="E30" s="79">
        <f>+E18+E24</f>
        <v>0</v>
      </c>
      <c r="F30" s="48" t="s">
        <v>275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506"/>
    </row>
    <row r="31" spans="1:10" ht="13.8" thickBot="1" x14ac:dyDescent="0.3">
      <c r="A31" s="96" t="s">
        <v>28</v>
      </c>
      <c r="B31" s="102" t="s">
        <v>276</v>
      </c>
      <c r="C31" s="242">
        <f>+C17+C30</f>
        <v>0</v>
      </c>
      <c r="D31" s="242">
        <f>+D17+D30</f>
        <v>62104341</v>
      </c>
      <c r="E31" s="243">
        <f>+E17+E30</f>
        <v>62104341</v>
      </c>
      <c r="F31" s="102" t="s">
        <v>277</v>
      </c>
      <c r="G31" s="242">
        <f>+G17+G30</f>
        <v>22088685</v>
      </c>
      <c r="H31" s="242">
        <f>+H17+H30</f>
        <v>63690886</v>
      </c>
      <c r="I31" s="243">
        <f>+I17+I30</f>
        <v>85779571</v>
      </c>
      <c r="J31" s="506"/>
    </row>
    <row r="32" spans="1:10" ht="13.8" thickBot="1" x14ac:dyDescent="0.3">
      <c r="A32" s="96" t="s">
        <v>29</v>
      </c>
      <c r="B32" s="102" t="s">
        <v>87</v>
      </c>
      <c r="C32" s="242">
        <f>IF(C17-G17&lt;0,G17-C17,"-")</f>
        <v>22088685</v>
      </c>
      <c r="D32" s="242">
        <f>IF(D17-H17&lt;0,H17-D17,"-")</f>
        <v>1586545</v>
      </c>
      <c r="E32" s="243">
        <f>IF(E17-I17&lt;0,I17-E17,"-")</f>
        <v>23675230</v>
      </c>
      <c r="F32" s="102" t="s">
        <v>88</v>
      </c>
      <c r="G32" s="242" t="str">
        <f>IF(C17-G17&gt;0,C17-G17,"-")</f>
        <v>-</v>
      </c>
      <c r="H32" s="242" t="str">
        <f>IF(D17-H17&gt;0,D17-H17,"-")</f>
        <v>-</v>
      </c>
      <c r="I32" s="243" t="str">
        <f>IF(E17-I17&gt;0,E17-I17,"-")</f>
        <v>-</v>
      </c>
      <c r="J32" s="506"/>
    </row>
    <row r="33" spans="1:10" ht="13.8" thickBot="1" x14ac:dyDescent="0.3">
      <c r="A33" s="96" t="s">
        <v>30</v>
      </c>
      <c r="B33" s="102" t="s">
        <v>430</v>
      </c>
      <c r="C33" s="242">
        <f>IF(C31-G31&lt;0,G31-C31,"-")</f>
        <v>22088685</v>
      </c>
      <c r="D33" s="242">
        <f>IF(D31-H31&lt;0,H31-D31,"-")</f>
        <v>1586545</v>
      </c>
      <c r="E33" s="242">
        <f>IF(E31-I31&lt;0,I31-E31,"-")</f>
        <v>23675230</v>
      </c>
      <c r="F33" s="102" t="s">
        <v>431</v>
      </c>
      <c r="G33" s="242" t="str">
        <f>IF(C31-G31&gt;0,C31-G31,"-")</f>
        <v>-</v>
      </c>
      <c r="H33" s="242" t="str">
        <f>IF(D31-H31&gt;0,D31-H31,"-")</f>
        <v>-</v>
      </c>
      <c r="I33" s="244" t="str">
        <f>IF(E31-I31&gt;0,E31-I31,"-")</f>
        <v>-</v>
      </c>
      <c r="J33" s="50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62</vt:i4>
      </vt:variant>
      <vt:variant>
        <vt:lpstr>Névvel ellátott tartományok</vt:lpstr>
      </vt:variant>
      <vt:variant>
        <vt:i4>52</vt:i4>
      </vt:variant>
    </vt:vector>
  </HeadingPairs>
  <TitlesOfParts>
    <vt:vector size="114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RM_3.sz.mell.</vt:lpstr>
      <vt:lpstr>RM_4.sz.mell.</vt:lpstr>
      <vt:lpstr>RM_5.1.sz.mell</vt:lpstr>
      <vt:lpstr>RM_5.1.1.sz.mell</vt:lpstr>
      <vt:lpstr>RM_5.1.2.sz.mell</vt:lpstr>
      <vt:lpstr>RM_5.1.3.sz.mell</vt:lpstr>
      <vt:lpstr>RM_5.2.sz.mell</vt:lpstr>
      <vt:lpstr>RM_5.2.1.sz.mell</vt:lpstr>
      <vt:lpstr>RM_5.2.2.sz.mell</vt:lpstr>
      <vt:lpstr>RM_5.2.3.sz.mell</vt:lpstr>
      <vt:lpstr>RM_5.3.sz.mell</vt:lpstr>
      <vt:lpstr>RM_5.3.1.sz.mell</vt:lpstr>
      <vt:lpstr>RM_5.3.2.sz.mell</vt:lpstr>
      <vt:lpstr>RM_5.3.3.sz.mell</vt:lpstr>
      <vt:lpstr>RM_5.4.sz.mell</vt:lpstr>
      <vt:lpstr>RM_5.4.1.sz.mell</vt:lpstr>
      <vt:lpstr>RM_5.4.2.sz.mell</vt:lpstr>
      <vt:lpstr>RM_5.4.3.sz.mell</vt:lpstr>
      <vt:lpstr>RM_5.5.sz.mell</vt:lpstr>
      <vt:lpstr>RM_5.5.1.sz.mell</vt:lpstr>
      <vt:lpstr>RM_5.5.2.sz.mell</vt:lpstr>
      <vt:lpstr>RM_5.5.3.sz.mell</vt:lpstr>
      <vt:lpstr>RM_5.6.sz.mell</vt:lpstr>
      <vt:lpstr>RM_5.6.1.sz.mell</vt:lpstr>
      <vt:lpstr>RM_5.6.2.sz.mell</vt:lpstr>
      <vt:lpstr>RM_5.6.3.sz.mell</vt:lpstr>
      <vt:lpstr>RM_5.7.sz.mell</vt:lpstr>
      <vt:lpstr>RM_5.7.1.sz.mell</vt:lpstr>
      <vt:lpstr>RM_5.7.2.sz.mell</vt:lpstr>
      <vt:lpstr>RM_5.7.3.sz.mell</vt:lpstr>
      <vt:lpstr>RM_5.8.sz.mell</vt:lpstr>
      <vt:lpstr>RM_5.8.1.sz.mell</vt:lpstr>
      <vt:lpstr>RM_5.8.2.sz.mell</vt:lpstr>
      <vt:lpstr>RM_5.8.3.sz.mell</vt:lpstr>
      <vt:lpstr>RM_5.9.sz.mell</vt:lpstr>
      <vt:lpstr>RM_5.9.1.sz.mell</vt:lpstr>
      <vt:lpstr>RM_5.9.2.sz.mell</vt:lpstr>
      <vt:lpstr>RM_5.9.3.sz.mell</vt:lpstr>
      <vt:lpstr>RM_5.10.sz.mell</vt:lpstr>
      <vt:lpstr>RM_5.10.1.sz.mell</vt:lpstr>
      <vt:lpstr>RM_5.10.2.sz.mell</vt:lpstr>
      <vt:lpstr>RM_5.10.3.sz.mell</vt:lpstr>
      <vt:lpstr>RM_5.11.sz.mell</vt:lpstr>
      <vt:lpstr>RM_5.11.1.sz.mell</vt:lpstr>
      <vt:lpstr>RM_5.11.2.sz.mell</vt:lpstr>
      <vt:lpstr>RM_5.11.3.sz.mell</vt:lpstr>
      <vt:lpstr>RM_5.12.sz.mell</vt:lpstr>
      <vt:lpstr>RM_5.12.1.sz.mell</vt:lpstr>
      <vt:lpstr>RM_5.12.2.sz.mell</vt:lpstr>
      <vt:lpstr>RM_5.12.3.sz.mell</vt:lpstr>
      <vt:lpstr>RM_6.sz.mell</vt:lpstr>
      <vt:lpstr>Munka1</vt:lpstr>
      <vt:lpstr>RM_5.1.1.sz.mell!Nyomtatási_cím</vt:lpstr>
      <vt:lpstr>RM_5.1.2.sz.mell!Nyomtatási_cím</vt:lpstr>
      <vt:lpstr>RM_5.1.3.sz.mell!Nyomtatási_cím</vt:lpstr>
      <vt:lpstr>RM_5.1.sz.mell!Nyomtatási_cím</vt:lpstr>
      <vt:lpstr>RM_5.10.1.sz.mell!Nyomtatási_cím</vt:lpstr>
      <vt:lpstr>RM_5.10.2.sz.mell!Nyomtatási_cím</vt:lpstr>
      <vt:lpstr>RM_5.10.3.sz.mell!Nyomtatási_cím</vt:lpstr>
      <vt:lpstr>RM_5.10.sz.mell!Nyomtatási_cím</vt:lpstr>
      <vt:lpstr>RM_5.11.1.sz.mell!Nyomtatási_cím</vt:lpstr>
      <vt:lpstr>RM_5.11.2.sz.mell!Nyomtatási_cím</vt:lpstr>
      <vt:lpstr>RM_5.11.3.sz.mell!Nyomtatási_cím</vt:lpstr>
      <vt:lpstr>RM_5.11.sz.mell!Nyomtatási_cím</vt:lpstr>
      <vt:lpstr>RM_5.12.1.sz.mell!Nyomtatási_cím</vt:lpstr>
      <vt:lpstr>RM_5.12.2.sz.mell!Nyomtatási_cím</vt:lpstr>
      <vt:lpstr>RM_5.12.3.sz.mell!Nyomtatási_cím</vt:lpstr>
      <vt:lpstr>RM_5.12.sz.mell!Nyomtatási_cím</vt:lpstr>
      <vt:lpstr>RM_5.2.1.sz.mell!Nyomtatási_cím</vt:lpstr>
      <vt:lpstr>RM_5.2.2.sz.mell!Nyomtatási_cím</vt:lpstr>
      <vt:lpstr>RM_5.2.3.sz.mell!Nyomtatási_cím</vt:lpstr>
      <vt:lpstr>RM_5.2.sz.mell!Nyomtatási_cím</vt:lpstr>
      <vt:lpstr>RM_5.3.1.sz.mell!Nyomtatási_cím</vt:lpstr>
      <vt:lpstr>RM_5.3.2.sz.mell!Nyomtatási_cím</vt:lpstr>
      <vt:lpstr>RM_5.3.3.sz.mell!Nyomtatási_cím</vt:lpstr>
      <vt:lpstr>RM_5.3.sz.mell!Nyomtatási_cím</vt:lpstr>
      <vt:lpstr>RM_5.4.1.sz.mell!Nyomtatási_cím</vt:lpstr>
      <vt:lpstr>RM_5.4.2.sz.mell!Nyomtatási_cím</vt:lpstr>
      <vt:lpstr>RM_5.4.3.sz.mell!Nyomtatási_cím</vt:lpstr>
      <vt:lpstr>RM_5.4.sz.mell!Nyomtatási_cím</vt:lpstr>
      <vt:lpstr>RM_5.5.1.sz.mell!Nyomtatási_cím</vt:lpstr>
      <vt:lpstr>RM_5.5.2.sz.mell!Nyomtatási_cím</vt:lpstr>
      <vt:lpstr>RM_5.5.3.sz.mell!Nyomtatási_cím</vt:lpstr>
      <vt:lpstr>RM_5.5.sz.mell!Nyomtatási_cím</vt:lpstr>
      <vt:lpstr>RM_5.6.1.sz.mell!Nyomtatási_cím</vt:lpstr>
      <vt:lpstr>RM_5.6.2.sz.mell!Nyomtatási_cím</vt:lpstr>
      <vt:lpstr>RM_5.6.3.sz.mell!Nyomtatási_cím</vt:lpstr>
      <vt:lpstr>RM_5.6.sz.mell!Nyomtatási_cím</vt:lpstr>
      <vt:lpstr>RM_5.7.1.sz.mell!Nyomtatási_cím</vt:lpstr>
      <vt:lpstr>RM_5.7.2.sz.mell!Nyomtatási_cím</vt:lpstr>
      <vt:lpstr>RM_5.7.3.sz.mell!Nyomtatási_cím</vt:lpstr>
      <vt:lpstr>RM_5.7.sz.mell!Nyomtatási_cím</vt:lpstr>
      <vt:lpstr>RM_5.8.1.sz.mell!Nyomtatási_cím</vt:lpstr>
      <vt:lpstr>RM_5.8.2.sz.mell!Nyomtatási_cím</vt:lpstr>
      <vt:lpstr>RM_5.8.3.sz.mell!Nyomtatási_cím</vt:lpstr>
      <vt:lpstr>RM_5.8.sz.mell!Nyomtatási_cím</vt:lpstr>
      <vt:lpstr>RM_5.9.1.sz.mell!Nyomtatási_cím</vt:lpstr>
      <vt:lpstr>RM_5.9.2.sz.mell!Nyomtatási_cím</vt:lpstr>
      <vt:lpstr>RM_5.9.3.sz.mell!Nyomtatási_cím</vt:lpstr>
      <vt:lpstr>RM_5.9.sz.mell!Nyomtatási_cím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2019-09-26T06:49:48Z</cp:lastPrinted>
  <dcterms:created xsi:type="dcterms:W3CDTF">1999-10-30T10:30:45Z</dcterms:created>
  <dcterms:modified xsi:type="dcterms:W3CDTF">2021-05-04T08:05:28Z</dcterms:modified>
</cp:coreProperties>
</file>