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ISZAGYULAHÁZA\Előterjesztések 2021\Zárszámadási rendelet 2020\"/>
    </mc:Choice>
  </mc:AlternateContent>
  <xr:revisionPtr revIDLastSave="0" documentId="8_{FF8A3FC1-0FDD-40E1-AC0C-F8B7F13DA460}" xr6:coauthVersionLast="46" xr6:coauthVersionMax="46" xr10:uidLastSave="{00000000-0000-0000-0000-000000000000}"/>
  <bookViews>
    <workbookView xWindow="-120" yWindow="-120" windowWidth="29040" windowHeight="15840" tabRatio="712" activeTab="1"/>
  </bookViews>
  <sheets>
    <sheet name="Mérleg" sheetId="19" r:id="rId1"/>
    <sheet name="Bevételek" sheetId="35" r:id="rId2"/>
    <sheet name="Kiadások" sheetId="36" r:id="rId3"/>
  </sheets>
  <definedNames>
    <definedName name="_xlnm.Print_Titles" localSheetId="1">Bevételek!$A:$D</definedName>
    <definedName name="_xlnm.Print_Titles" localSheetId="2">Kiadások!$A:$D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36" l="1"/>
  <c r="H35" i="19"/>
  <c r="D20" i="19"/>
  <c r="H14" i="36"/>
  <c r="H36" i="35"/>
  <c r="G37" i="35"/>
  <c r="F37" i="35"/>
  <c r="N37" i="35"/>
  <c r="E37" i="35"/>
  <c r="M37" i="35"/>
  <c r="G15" i="35"/>
  <c r="O15" i="35"/>
  <c r="O51" i="36"/>
  <c r="O50" i="36"/>
  <c r="P50" i="36"/>
  <c r="O49" i="36"/>
  <c r="O48" i="36"/>
  <c r="N34" i="19"/>
  <c r="O47" i="36"/>
  <c r="O46" i="36"/>
  <c r="O45" i="36"/>
  <c r="O41" i="36"/>
  <c r="N24" i="19"/>
  <c r="O40" i="36"/>
  <c r="P40" i="36"/>
  <c r="N23" i="19"/>
  <c r="O39" i="36"/>
  <c r="N22" i="19"/>
  <c r="O36" i="36"/>
  <c r="O35" i="36"/>
  <c r="O34" i="36"/>
  <c r="O33" i="36"/>
  <c r="O32" i="36"/>
  <c r="O31" i="36"/>
  <c r="O30" i="36"/>
  <c r="O29" i="36"/>
  <c r="O28" i="36"/>
  <c r="O27" i="36"/>
  <c r="O26" i="36"/>
  <c r="O25" i="36"/>
  <c r="O24" i="36"/>
  <c r="O23" i="36"/>
  <c r="O22" i="36"/>
  <c r="O21" i="36"/>
  <c r="O20" i="36"/>
  <c r="O19" i="36"/>
  <c r="O18" i="36"/>
  <c r="O17" i="36"/>
  <c r="O16" i="36"/>
  <c r="O15" i="36"/>
  <c r="O13" i="36"/>
  <c r="N17" i="19"/>
  <c r="O12" i="36"/>
  <c r="N16" i="19"/>
  <c r="N51" i="36"/>
  <c r="N52" i="36"/>
  <c r="N50" i="36"/>
  <c r="N49" i="36"/>
  <c r="M35" i="19"/>
  <c r="N48" i="36"/>
  <c r="N47" i="36"/>
  <c r="M33" i="19"/>
  <c r="N46" i="36"/>
  <c r="M32" i="19"/>
  <c r="N45" i="36"/>
  <c r="N41" i="36"/>
  <c r="M24" i="19"/>
  <c r="N40" i="36"/>
  <c r="M23" i="19"/>
  <c r="N39" i="36"/>
  <c r="M22" i="19"/>
  <c r="N36" i="36"/>
  <c r="N35" i="36"/>
  <c r="N34" i="36"/>
  <c r="N33" i="36"/>
  <c r="N32" i="36"/>
  <c r="N31" i="36"/>
  <c r="N30" i="36"/>
  <c r="N29" i="36"/>
  <c r="N28" i="36"/>
  <c r="N27" i="36"/>
  <c r="P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M18" i="19"/>
  <c r="N13" i="36"/>
  <c r="M17" i="19"/>
  <c r="N12" i="36"/>
  <c r="M51" i="36"/>
  <c r="M50" i="36"/>
  <c r="M49" i="36"/>
  <c r="L35" i="19"/>
  <c r="M48" i="36"/>
  <c r="L34" i="19"/>
  <c r="M47" i="36"/>
  <c r="L33" i="19"/>
  <c r="M46" i="36"/>
  <c r="L32" i="19"/>
  <c r="M45" i="36"/>
  <c r="M41" i="36"/>
  <c r="L24" i="19"/>
  <c r="M40" i="36"/>
  <c r="L23" i="19"/>
  <c r="M39" i="36"/>
  <c r="L22" i="19"/>
  <c r="M36" i="36"/>
  <c r="M35" i="36"/>
  <c r="M34" i="36"/>
  <c r="M33" i="36"/>
  <c r="M32" i="36"/>
  <c r="M31" i="36"/>
  <c r="M30" i="36"/>
  <c r="M29" i="36"/>
  <c r="M28" i="36"/>
  <c r="M27" i="36"/>
  <c r="L19" i="19"/>
  <c r="M26" i="36"/>
  <c r="M25" i="36"/>
  <c r="M24" i="36"/>
  <c r="M23" i="36"/>
  <c r="M22" i="36"/>
  <c r="M21" i="36"/>
  <c r="M20" i="36"/>
  <c r="M19" i="36"/>
  <c r="M18" i="36"/>
  <c r="M17" i="36"/>
  <c r="M16" i="36"/>
  <c r="M15" i="36"/>
  <c r="M14" i="36"/>
  <c r="L18" i="19"/>
  <c r="M13" i="36"/>
  <c r="L17" i="19"/>
  <c r="M12" i="36"/>
  <c r="L16" i="19"/>
  <c r="O11" i="36"/>
  <c r="N15" i="19"/>
  <c r="N11" i="36"/>
  <c r="M11" i="36"/>
  <c r="L15" i="19"/>
  <c r="H11" i="36"/>
  <c r="L11" i="36"/>
  <c r="H12" i="36"/>
  <c r="L12" i="36"/>
  <c r="H13" i="36"/>
  <c r="L13" i="36"/>
  <c r="E37" i="36"/>
  <c r="E43" i="36"/>
  <c r="G37" i="36"/>
  <c r="H27" i="36"/>
  <c r="I37" i="36"/>
  <c r="J37" i="36"/>
  <c r="K37" i="36"/>
  <c r="H39" i="36"/>
  <c r="H40" i="36"/>
  <c r="E42" i="36"/>
  <c r="F42" i="36"/>
  <c r="G42" i="36"/>
  <c r="I42" i="36"/>
  <c r="J42" i="36"/>
  <c r="K42" i="36"/>
  <c r="N32" i="19"/>
  <c r="N38" i="19"/>
  <c r="M34" i="19"/>
  <c r="N35" i="19"/>
  <c r="H50" i="36"/>
  <c r="H51" i="36"/>
  <c r="E52" i="36"/>
  <c r="F52" i="36"/>
  <c r="G52" i="36"/>
  <c r="I52" i="36"/>
  <c r="J52" i="36"/>
  <c r="O51" i="35"/>
  <c r="P51" i="35"/>
  <c r="O50" i="35"/>
  <c r="O49" i="35"/>
  <c r="O48" i="35"/>
  <c r="O47" i="35"/>
  <c r="O46" i="35"/>
  <c r="O45" i="35"/>
  <c r="O44" i="35"/>
  <c r="O43" i="35"/>
  <c r="O42" i="35"/>
  <c r="O41" i="35"/>
  <c r="O40" i="35"/>
  <c r="O39" i="35"/>
  <c r="O38" i="35"/>
  <c r="O37" i="35"/>
  <c r="O36" i="35"/>
  <c r="P36" i="35"/>
  <c r="O35" i="35"/>
  <c r="O34" i="35"/>
  <c r="O33" i="35"/>
  <c r="G37" i="19"/>
  <c r="G38" i="19"/>
  <c r="H38" i="19"/>
  <c r="O29" i="35"/>
  <c r="G24" i="19"/>
  <c r="O28" i="35"/>
  <c r="G23" i="19"/>
  <c r="O27" i="35"/>
  <c r="G22" i="19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6" i="35"/>
  <c r="N35" i="35"/>
  <c r="N34" i="35"/>
  <c r="N29" i="35"/>
  <c r="F24" i="19"/>
  <c r="N28" i="35"/>
  <c r="F23" i="19"/>
  <c r="N27" i="35"/>
  <c r="M51" i="35"/>
  <c r="M50" i="35"/>
  <c r="M49" i="35"/>
  <c r="M48" i="35"/>
  <c r="M47" i="35"/>
  <c r="M46" i="35"/>
  <c r="M45" i="35"/>
  <c r="M44" i="35"/>
  <c r="M43" i="35"/>
  <c r="M42" i="35"/>
  <c r="M39" i="35"/>
  <c r="M38" i="35"/>
  <c r="M36" i="35"/>
  <c r="M35" i="35"/>
  <c r="M34" i="35"/>
  <c r="M29" i="35"/>
  <c r="E24" i="19"/>
  <c r="M28" i="35"/>
  <c r="M27" i="35"/>
  <c r="M30" i="35"/>
  <c r="O24" i="35"/>
  <c r="G18" i="19"/>
  <c r="O23" i="35"/>
  <c r="G17" i="19"/>
  <c r="O22" i="35"/>
  <c r="O21" i="35"/>
  <c r="P21" i="35"/>
  <c r="O20" i="35"/>
  <c r="O19" i="35"/>
  <c r="O18" i="35"/>
  <c r="O17" i="35"/>
  <c r="O16" i="35"/>
  <c r="P16" i="35"/>
  <c r="O14" i="35"/>
  <c r="O13" i="35"/>
  <c r="O12" i="35"/>
  <c r="N24" i="35"/>
  <c r="F18" i="19"/>
  <c r="N23" i="35"/>
  <c r="N22" i="35"/>
  <c r="N21" i="35"/>
  <c r="N20" i="35"/>
  <c r="N19" i="35"/>
  <c r="N18" i="35"/>
  <c r="N17" i="35"/>
  <c r="N16" i="35"/>
  <c r="N14" i="35"/>
  <c r="N13" i="35"/>
  <c r="N12" i="35"/>
  <c r="M24" i="35"/>
  <c r="E18" i="19"/>
  <c r="M23" i="35"/>
  <c r="E17" i="19"/>
  <c r="M22" i="35"/>
  <c r="M21" i="35"/>
  <c r="M20" i="35"/>
  <c r="M19" i="35"/>
  <c r="M18" i="35"/>
  <c r="M17" i="35"/>
  <c r="M16" i="35"/>
  <c r="M14" i="35"/>
  <c r="M13" i="35"/>
  <c r="M12" i="35"/>
  <c r="O11" i="35"/>
  <c r="G15" i="19"/>
  <c r="N11" i="35"/>
  <c r="F15" i="19"/>
  <c r="H15" i="19"/>
  <c r="M11" i="35"/>
  <c r="E15" i="19"/>
  <c r="O36" i="19"/>
  <c r="L30" i="35"/>
  <c r="K30" i="35"/>
  <c r="F15" i="35"/>
  <c r="N15" i="35"/>
  <c r="F16" i="19"/>
  <c r="E15" i="35"/>
  <c r="E25" i="35"/>
  <c r="F33" i="35"/>
  <c r="N33" i="35"/>
  <c r="K52" i="35"/>
  <c r="L52" i="35"/>
  <c r="H22" i="35"/>
  <c r="H23" i="35"/>
  <c r="H21" i="35"/>
  <c r="H17" i="35"/>
  <c r="H16" i="35"/>
  <c r="G30" i="35"/>
  <c r="H27" i="35"/>
  <c r="H11" i="35"/>
  <c r="K38" i="19"/>
  <c r="K25" i="19"/>
  <c r="K20" i="19"/>
  <c r="D37" i="19"/>
  <c r="D25" i="19"/>
  <c r="D26" i="19"/>
  <c r="L51" i="35"/>
  <c r="K25" i="35"/>
  <c r="K31" i="35"/>
  <c r="L23" i="35"/>
  <c r="I25" i="35"/>
  <c r="J25" i="35"/>
  <c r="J31" i="35"/>
  <c r="E30" i="35"/>
  <c r="F30" i="35"/>
  <c r="I30" i="35"/>
  <c r="I31" i="35"/>
  <c r="J30" i="35"/>
  <c r="I33" i="35"/>
  <c r="I52" i="35"/>
  <c r="I53" i="35"/>
  <c r="J33" i="35"/>
  <c r="J52" i="35"/>
  <c r="L33" i="35"/>
  <c r="M40" i="35"/>
  <c r="Q14" i="19"/>
  <c r="Q15" i="19"/>
  <c r="Q30" i="19"/>
  <c r="Q31" i="19"/>
  <c r="G52" i="35"/>
  <c r="H40" i="35"/>
  <c r="F37" i="36"/>
  <c r="L31" i="19"/>
  <c r="L38" i="19"/>
  <c r="N31" i="19"/>
  <c r="M31" i="19"/>
  <c r="L40" i="35"/>
  <c r="M33" i="35"/>
  <c r="E37" i="19"/>
  <c r="F52" i="35"/>
  <c r="E52" i="35"/>
  <c r="N33" i="19"/>
  <c r="N19" i="19"/>
  <c r="M52" i="36"/>
  <c r="H52" i="36"/>
  <c r="O14" i="36"/>
  <c r="N18" i="19"/>
  <c r="H30" i="35"/>
  <c r="P51" i="36"/>
  <c r="M15" i="19"/>
  <c r="F37" i="19"/>
  <c r="E23" i="19"/>
  <c r="N52" i="35"/>
  <c r="M52" i="35"/>
  <c r="H52" i="35"/>
  <c r="G25" i="19"/>
  <c r="H25" i="19"/>
  <c r="N30" i="35"/>
  <c r="O30" i="35"/>
  <c r="P30" i="35"/>
  <c r="P27" i="35"/>
  <c r="F22" i="19"/>
  <c r="H22" i="19"/>
  <c r="E31" i="35"/>
  <c r="E53" i="35"/>
  <c r="E22" i="19"/>
  <c r="E25" i="19"/>
  <c r="O25" i="35"/>
  <c r="P25" i="35"/>
  <c r="G25" i="35"/>
  <c r="G31" i="35"/>
  <c r="G53" i="35"/>
  <c r="P22" i="35"/>
  <c r="F25" i="35"/>
  <c r="F31" i="35"/>
  <c r="F53" i="35"/>
  <c r="P17" i="35"/>
  <c r="P15" i="35"/>
  <c r="H15" i="35"/>
  <c r="N25" i="35"/>
  <c r="N31" i="35"/>
  <c r="M15" i="35"/>
  <c r="E16" i="19"/>
  <c r="E20" i="19"/>
  <c r="G16" i="19"/>
  <c r="H16" i="19"/>
  <c r="P11" i="35"/>
  <c r="O52" i="35"/>
  <c r="P40" i="35"/>
  <c r="K53" i="35"/>
  <c r="P23" i="35"/>
  <c r="L25" i="35"/>
  <c r="L31" i="35"/>
  <c r="J53" i="35"/>
  <c r="L53" i="35"/>
  <c r="F17" i="19"/>
  <c r="H17" i="19"/>
  <c r="P52" i="35"/>
  <c r="O31" i="35"/>
  <c r="O53" i="35"/>
  <c r="F25" i="19"/>
  <c r="H25" i="35"/>
  <c r="H31" i="35"/>
  <c r="H53" i="35"/>
  <c r="M25" i="35"/>
  <c r="M31" i="35"/>
  <c r="M53" i="35"/>
  <c r="G20" i="19"/>
  <c r="G26" i="19"/>
  <c r="N27" i="19"/>
  <c r="N53" i="35"/>
  <c r="P31" i="35"/>
  <c r="P53" i="35"/>
  <c r="L42" i="36"/>
  <c r="K43" i="36"/>
  <c r="K53" i="36"/>
  <c r="O23" i="19"/>
  <c r="I43" i="36"/>
  <c r="I53" i="36"/>
  <c r="J43" i="36"/>
  <c r="J53" i="36"/>
  <c r="L53" i="36"/>
  <c r="L37" i="36"/>
  <c r="L43" i="36"/>
  <c r="K28" i="19"/>
  <c r="K26" i="19"/>
  <c r="K39" i="19"/>
  <c r="D39" i="19"/>
  <c r="F26" i="19"/>
  <c r="H26" i="19"/>
  <c r="E26" i="19"/>
  <c r="E39" i="19"/>
  <c r="F20" i="19"/>
  <c r="H20" i="19"/>
  <c r="M38" i="19"/>
  <c r="F38" i="19"/>
  <c r="F39" i="19"/>
  <c r="E38" i="19"/>
  <c r="N25" i="19"/>
  <c r="E53" i="36"/>
  <c r="O52" i="36"/>
  <c r="P52" i="36"/>
  <c r="O42" i="36"/>
  <c r="G43" i="36"/>
  <c r="G53" i="36"/>
  <c r="H42" i="36"/>
  <c r="O22" i="19"/>
  <c r="Q34" i="19"/>
  <c r="M25" i="19"/>
  <c r="N42" i="36"/>
  <c r="P39" i="36"/>
  <c r="F43" i="36"/>
  <c r="F53" i="36"/>
  <c r="M42" i="36"/>
  <c r="L25" i="19"/>
  <c r="E29" i="19"/>
  <c r="M19" i="19"/>
  <c r="O19" i="19"/>
  <c r="O18" i="19"/>
  <c r="P14" i="36"/>
  <c r="O17" i="19"/>
  <c r="P13" i="36"/>
  <c r="N37" i="36"/>
  <c r="O37" i="36"/>
  <c r="O43" i="36"/>
  <c r="O53" i="36"/>
  <c r="P12" i="36"/>
  <c r="M16" i="19"/>
  <c r="O16" i="19"/>
  <c r="L20" i="19"/>
  <c r="L28" i="19"/>
  <c r="O15" i="19"/>
  <c r="N20" i="19"/>
  <c r="P11" i="36"/>
  <c r="M37" i="36"/>
  <c r="O38" i="19"/>
  <c r="Q20" i="19"/>
  <c r="P42" i="36"/>
  <c r="H53" i="36"/>
  <c r="N43" i="36"/>
  <c r="P43" i="36"/>
  <c r="M43" i="36"/>
  <c r="M53" i="36"/>
  <c r="H43" i="36"/>
  <c r="F29" i="19"/>
  <c r="O25" i="19"/>
  <c r="L26" i="19"/>
  <c r="E27" i="19"/>
  <c r="P37" i="36"/>
  <c r="M20" i="19"/>
  <c r="N28" i="19"/>
  <c r="N26" i="19"/>
  <c r="N53" i="36"/>
  <c r="P53" i="36"/>
  <c r="L39" i="19"/>
  <c r="M28" i="19"/>
  <c r="M26" i="19"/>
  <c r="O26" i="19"/>
  <c r="O20" i="19"/>
  <c r="N39" i="19"/>
  <c r="M39" i="19"/>
  <c r="O39" i="19"/>
  <c r="F27" i="19"/>
  <c r="H37" i="19"/>
  <c r="G39" i="19"/>
  <c r="H39" i="19"/>
</calcChain>
</file>

<file path=xl/sharedStrings.xml><?xml version="1.0" encoding="utf-8"?>
<sst xmlns="http://schemas.openxmlformats.org/spreadsheetml/2006/main" count="367" uniqueCount="200">
  <si>
    <t>B E V É T E L E K</t>
  </si>
  <si>
    <t>M É R L E G E</t>
  </si>
  <si>
    <t>Megnevezés</t>
  </si>
  <si>
    <t xml:space="preserve"> - általános tartalék</t>
  </si>
  <si>
    <t>K I A D ÁS O K</t>
  </si>
  <si>
    <t>10</t>
  </si>
  <si>
    <t>11</t>
  </si>
  <si>
    <t>12</t>
  </si>
  <si>
    <t>13</t>
  </si>
  <si>
    <t>Költségvetési bevétek összesen</t>
  </si>
  <si>
    <t>Költségvetési kiadások összesen</t>
  </si>
  <si>
    <t>Költségvetési hiány</t>
  </si>
  <si>
    <t>Költségvetési többlet</t>
  </si>
  <si>
    <t>Finanszírozási bevételek összesen</t>
  </si>
  <si>
    <t>Finanszírozási kiadások összesen</t>
  </si>
  <si>
    <t>Finanszírozási bevételek és kiadások egyenlege</t>
  </si>
  <si>
    <t>Bevételek összesen</t>
  </si>
  <si>
    <t>Kiadások összesen</t>
  </si>
  <si>
    <t>Előirányzat-csoport / kiemelt előirányzat</t>
  </si>
  <si>
    <t>A</t>
  </si>
  <si>
    <t>B</t>
  </si>
  <si>
    <t>C</t>
  </si>
  <si>
    <t>D</t>
  </si>
  <si>
    <t>E</t>
  </si>
  <si>
    <t>F</t>
  </si>
  <si>
    <t>G</t>
  </si>
  <si>
    <t>6</t>
  </si>
  <si>
    <t>7</t>
  </si>
  <si>
    <t>8</t>
  </si>
  <si>
    <t>9</t>
  </si>
  <si>
    <t>H</t>
  </si>
  <si>
    <t>I</t>
  </si>
  <si>
    <t>J</t>
  </si>
  <si>
    <t>L</t>
  </si>
  <si>
    <t>K</t>
  </si>
  <si>
    <t>1. melléklet</t>
  </si>
  <si>
    <t>3</t>
  </si>
  <si>
    <t>4</t>
  </si>
  <si>
    <t>5</t>
  </si>
  <si>
    <t>14</t>
  </si>
  <si>
    <t>15</t>
  </si>
  <si>
    <t>16</t>
  </si>
  <si>
    <t>17</t>
  </si>
  <si>
    <t>18</t>
  </si>
  <si>
    <t>2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</si>
  <si>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</si>
  <si>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</si>
  <si>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</si>
  <si>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</si>
  <si>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</si>
  <si>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</si>
  <si>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</si>
  <si>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</si>
  <si>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</si>
  <si>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1</t>
  </si>
  <si>
    <t>Működési hiány:</t>
  </si>
  <si>
    <t>Felhalmozási hiány:</t>
  </si>
  <si>
    <t>35</t>
  </si>
  <si>
    <t>33</t>
  </si>
  <si>
    <t>34</t>
  </si>
  <si>
    <t>36</t>
  </si>
  <si>
    <t>37</t>
  </si>
  <si>
    <t>38</t>
  </si>
  <si>
    <t>39</t>
  </si>
  <si>
    <t>28</t>
  </si>
  <si>
    <t>29</t>
  </si>
  <si>
    <t>30</t>
  </si>
  <si>
    <t>31</t>
  </si>
  <si>
    <t>32</t>
  </si>
  <si>
    <t>Működési többlet:</t>
  </si>
  <si>
    <t>Felhalmozási többlet:</t>
  </si>
  <si>
    <t>BEVÉTELEK ÖSSZESEN</t>
  </si>
  <si>
    <t>KIADÁSOK ÖSSZESEN</t>
  </si>
  <si>
    <t>40</t>
  </si>
  <si>
    <t>41</t>
  </si>
  <si>
    <t>42</t>
  </si>
  <si>
    <t>43</t>
  </si>
  <si>
    <t>BEVÉTELEK</t>
  </si>
  <si>
    <t xml:space="preserve">   ebből:</t>
  </si>
  <si>
    <t xml:space="preserve"> - OEP támogatás</t>
  </si>
  <si>
    <t>B3 Közhatalmi bevételek</t>
  </si>
  <si>
    <t xml:space="preserve"> - magánszemélyek kommunális adója</t>
  </si>
  <si>
    <t xml:space="preserve"> - helyi iparűzési adó</t>
  </si>
  <si>
    <t xml:space="preserve"> - talajterhelési díj</t>
  </si>
  <si>
    <t xml:space="preserve"> - késedelmi pótlék</t>
  </si>
  <si>
    <t xml:space="preserve"> - gépjárműadó</t>
  </si>
  <si>
    <t>B4 Működési bevételek</t>
  </si>
  <si>
    <t>B6 Működési célú átvett pénzeszközök</t>
  </si>
  <si>
    <t>Működési bevételek összesen</t>
  </si>
  <si>
    <t>Működési bevételek</t>
  </si>
  <si>
    <t>Felhalmozási bevételek</t>
  </si>
  <si>
    <t>B1 Működési célú támogatások államháztartáson belülről</t>
  </si>
  <si>
    <t>B2 Felhalmozási célú támogatások államháztartáson belülről</t>
  </si>
  <si>
    <t>B5 Felhalmozási bevételek</t>
  </si>
  <si>
    <t>Felhalmozási bevételek összesen</t>
  </si>
  <si>
    <t>1.</t>
  </si>
  <si>
    <t>2.</t>
  </si>
  <si>
    <t>3.</t>
  </si>
  <si>
    <t>Felhalmozási célú hitelek felvétele</t>
  </si>
  <si>
    <t>Előző év költségvetési maradványának igénybevétele</t>
  </si>
  <si>
    <t xml:space="preserve"> Működési célra:</t>
  </si>
  <si>
    <t xml:space="preserve"> Felhalmozási célra:</t>
  </si>
  <si>
    <t xml:space="preserve"> - Elkülönített lakásalap maradványa</t>
  </si>
  <si>
    <t>B8 Finanszírozási bevételek</t>
  </si>
  <si>
    <t>Központi, irányító szervi támogatás</t>
  </si>
  <si>
    <t>Önkormányzat összesen</t>
  </si>
  <si>
    <t xml:space="preserve"> - Intézményi pénzmaradvány</t>
  </si>
  <si>
    <t>KIADÁSOK</t>
  </si>
  <si>
    <t>Működési kiadások</t>
  </si>
  <si>
    <t>K1 Személyi juttatások</t>
  </si>
  <si>
    <t>K2 Munkaadókat terhelő járulékok és szociális hozzájárulási adó</t>
  </si>
  <si>
    <t>K3 Dologi kiadások</t>
  </si>
  <si>
    <t>K4 Ellátottak pénzbeli juttatásai</t>
  </si>
  <si>
    <t>K5 Egyéb működési célú kiadások</t>
  </si>
  <si>
    <t>Működési kiadások összesen</t>
  </si>
  <si>
    <t>Felhalmozási kiadások</t>
  </si>
  <si>
    <t>K6 Beruházások</t>
  </si>
  <si>
    <t>K7 Felújítások</t>
  </si>
  <si>
    <t>K8 Egyéb felhalmozási célú kiadások</t>
  </si>
  <si>
    <t>Felhalmozási kiadások összesen</t>
  </si>
  <si>
    <t>Költségvetési bevételek összesen</t>
  </si>
  <si>
    <t>K9 Finanszírozási kiadások</t>
  </si>
  <si>
    <t>Felhalmozási célú hitelek törlesztése</t>
  </si>
  <si>
    <t xml:space="preserve"> - Felhalmozási célú hitelek törlesztése</t>
  </si>
  <si>
    <t xml:space="preserve"> - Forgatási célú értékpapírok kiadásai</t>
  </si>
  <si>
    <t xml:space="preserve"> - Befektetési célú értékpapírok kiadásai</t>
  </si>
  <si>
    <t>Központi, irányító szervi támogatás folyósítása</t>
  </si>
  <si>
    <t>Tartalékok</t>
  </si>
  <si>
    <t xml:space="preserve"> - költségvetési támogatás Kvtv.. 2-3. mell.</t>
  </si>
  <si>
    <t>Működési bevételek összesen:</t>
  </si>
  <si>
    <t>Működési kiadások összesen:</t>
  </si>
  <si>
    <t>Felhalmozási bevételek összesen:</t>
  </si>
  <si>
    <t>Felhalmozási kiadások összesen:</t>
  </si>
  <si>
    <t>K2 Munkaadókat terhelő járulékok és szociális hj. adó</t>
  </si>
  <si>
    <t>Előző év költségvetési maradványának igénybevétele műk.</t>
  </si>
  <si>
    <t>Előző év költségvetési maradványának igénybevétele felhalm.</t>
  </si>
  <si>
    <t>Forgatási célú értékpapírok kiadásai</t>
  </si>
  <si>
    <t>Befektetési célú értékpapírok kiadásai</t>
  </si>
  <si>
    <t>Függő, átfutó, kiegyenlítő kiadások</t>
  </si>
  <si>
    <t>Függő, átfutó, kiegyenlítő bevételek</t>
  </si>
  <si>
    <t>44</t>
  </si>
  <si>
    <t>B7 Felhalmozási célú átvett pénzeszközök</t>
  </si>
  <si>
    <t xml:space="preserve"> - Likvid hitelek törlesztése</t>
  </si>
  <si>
    <t>Likvid hitelek törlesztése</t>
  </si>
  <si>
    <t>Teljesítés</t>
  </si>
  <si>
    <t>összeg</t>
  </si>
  <si>
    <t>%</t>
  </si>
  <si>
    <t>Módosított</t>
  </si>
  <si>
    <t>előirányzat</t>
  </si>
  <si>
    <t>Eredeti</t>
  </si>
  <si>
    <t xml:space="preserve"> módosított előirányzat</t>
  </si>
  <si>
    <t>teljesítés</t>
  </si>
  <si>
    <t>módosított előirányzat</t>
  </si>
  <si>
    <t>tény</t>
  </si>
  <si>
    <t xml:space="preserve"> - Dolgozói lakásalap maradványa</t>
  </si>
  <si>
    <t xml:space="preserve"> - Közfoglalkoztatási céltartalék (nem támogatott kiadásokra)</t>
  </si>
  <si>
    <t xml:space="preserve"> - intézményi céltartalék póttámogatások finanszírozására</t>
  </si>
  <si>
    <t xml:space="preserve"> - dolgozói lakásalap</t>
  </si>
  <si>
    <t xml:space="preserve"> - céltartalék felhalmozási kiadásokhoz (pályázati önerő)</t>
  </si>
  <si>
    <t>Előző évi költségvetési maradványának igénybevétele működési</t>
  </si>
  <si>
    <t>Államháztartáson belüli megelőlegezés</t>
  </si>
  <si>
    <t xml:space="preserve"> - bírság és egyéb bevétel</t>
  </si>
  <si>
    <t xml:space="preserve"> - működőképesség meg. szolg. kieg. tám. Kvtv.. 3.III. mell.</t>
  </si>
  <si>
    <t xml:space="preserve"> - Gyógyszerköltség támogatás</t>
  </si>
  <si>
    <t xml:space="preserve"> - Buszbérlet támogatás</t>
  </si>
  <si>
    <t xml:space="preserve"> - Étkezési térítési díj támogatás</t>
  </si>
  <si>
    <t xml:space="preserve"> - Krízissegély</t>
  </si>
  <si>
    <t xml:space="preserve"> - Köztemetés</t>
  </si>
  <si>
    <t xml:space="preserve"> - Gyermekszületési támogatás</t>
  </si>
  <si>
    <t xml:space="preserve"> - Év első újszülött gyermeke támogatás</t>
  </si>
  <si>
    <t xml:space="preserve"> - céltartalék intézményi jubileumi jutalmakra</t>
  </si>
  <si>
    <t xml:space="preserve"> - Rendkívüli élethelyzetben nyújtott települési támogatás</t>
  </si>
  <si>
    <t xml:space="preserve"> - Temetési támogatás</t>
  </si>
  <si>
    <t xml:space="preserve"> - Államháztartáson belüli megelőlegezés visszafizetése</t>
  </si>
  <si>
    <t>Áht-n belüli megelőlegezések visszafizetése</t>
  </si>
  <si>
    <t xml:space="preserve"> - Gyermekvédelmi természetbeni ellátás</t>
  </si>
  <si>
    <t xml:space="preserve"> - Iskolatej támogatás</t>
  </si>
  <si>
    <t xml:space="preserve"> - Idegen bevételek</t>
  </si>
  <si>
    <t xml:space="preserve"> - Egyéb szabadon felhasználható</t>
  </si>
  <si>
    <t xml:space="preserve"> - Víziközmű használati díj</t>
  </si>
  <si>
    <t xml:space="preserve"> - Folyószámlahitel</t>
  </si>
  <si>
    <t xml:space="preserve"> - egyéb közhatalmi bevételek</t>
  </si>
  <si>
    <t xml:space="preserve">    ebből:</t>
  </si>
  <si>
    <t xml:space="preserve"> - Rövid lejáratú hitelek</t>
  </si>
  <si>
    <t>Likvid hitelek, rövid lejáratú hitelek felvétele</t>
  </si>
  <si>
    <t xml:space="preserve"> - Rövid lejáratú hitelek törlesztése</t>
  </si>
  <si>
    <t>Rövid lejáratú hitelek törlesztése</t>
  </si>
  <si>
    <t>Likvid hitel, rövid lejáratú hitel igénybevétele</t>
  </si>
  <si>
    <t xml:space="preserve"> - Települési támogatás</t>
  </si>
  <si>
    <t>Tiszagyulaháza Község Önkormányzata</t>
  </si>
  <si>
    <t>Tiszagyulaházi Aprajafalva Óvoda</t>
  </si>
  <si>
    <t>M</t>
  </si>
  <si>
    <t>N</t>
  </si>
  <si>
    <t>2020. eredeti előirányzat</t>
  </si>
  <si>
    <t>Tiszagyulaháza Község Önkormányzata 2020. évi költségvetés bevételeinek és kiadásainak teljesítése nettósított</t>
  </si>
  <si>
    <t>2020.</t>
  </si>
  <si>
    <t>Tiszagyulaháza Község Önkormányzata és intézménye 2020. évi működési, felhalmozási és finanszírozási bevételek kiemelt előirányzatai teljesítése (Ft)</t>
  </si>
  <si>
    <t>2. melléklet</t>
  </si>
  <si>
    <t>Tiszagyulaháza Község Önkormányzata és intézménye 2020. évi működési, felhalmozási és finanszírozási kiadások kiemelt előirányzatai teljesítése (Ft)</t>
  </si>
  <si>
    <t>3.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</si>
</sst>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"/>
  </numFmts>
  <fonts count="18" x14ac:knownFonts="1">
    <font>
      <sz val="10"/>
      <name val="MS Sans Serif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8"/>
      <name val="MS Sans Serif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C00000"/>
      <name val="Arial"/>
      <family val="2"/>
      <charset val="238"/>
    </font>
    <font>
      <sz val="11"/>
      <color rgb="FFC0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5" fillId="0" borderId="0" xfId="0" applyFont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3" fontId="4" fillId="0" borderId="1" xfId="0" applyNumberFormat="1" applyFont="1" applyBorder="1"/>
    <xf numFmtId="0" fontId="2" fillId="0" borderId="3" xfId="0" applyFont="1" applyBorder="1"/>
    <xf numFmtId="3" fontId="2" fillId="0" borderId="3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0" fontId="4" fillId="0" borderId="2" xfId="0" applyFont="1" applyBorder="1"/>
    <xf numFmtId="3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6" xfId="0" applyFont="1" applyBorder="1"/>
    <xf numFmtId="0" fontId="7" fillId="0" borderId="2" xfId="0" applyFont="1" applyBorder="1"/>
    <xf numFmtId="0" fontId="6" fillId="0" borderId="2" xfId="0" applyFont="1" applyBorder="1"/>
    <xf numFmtId="49" fontId="2" fillId="0" borderId="7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7" fillId="3" borderId="1" xfId="0" applyFont="1" applyFill="1" applyBorder="1"/>
    <xf numFmtId="3" fontId="6" fillId="3" borderId="1" xfId="0" applyNumberFormat="1" applyFont="1" applyFill="1" applyBorder="1"/>
    <xf numFmtId="0" fontId="6" fillId="3" borderId="2" xfId="0" applyFont="1" applyFill="1" applyBorder="1"/>
    <xf numFmtId="0" fontId="5" fillId="0" borderId="0" xfId="0" applyFont="1" applyAlignment="1">
      <alignment horizontal="left" vertical="center"/>
    </xf>
    <xf numFmtId="166" fontId="2" fillId="0" borderId="1" xfId="0" applyNumberFormat="1" applyFont="1" applyBorder="1"/>
    <xf numFmtId="166" fontId="6" fillId="3" borderId="1" xfId="0" applyNumberFormat="1" applyFont="1" applyFill="1" applyBorder="1"/>
    <xf numFmtId="166" fontId="2" fillId="0" borderId="3" xfId="0" applyNumberFormat="1" applyFont="1" applyBorder="1"/>
    <xf numFmtId="0" fontId="12" fillId="0" borderId="0" xfId="0" applyFont="1"/>
    <xf numFmtId="3" fontId="12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0" fontId="16" fillId="0" borderId="0" xfId="0" applyFont="1" applyAlignment="1">
      <alignment horizontal="center" vertical="center"/>
    </xf>
    <xf numFmtId="3" fontId="17" fillId="0" borderId="0" xfId="0" applyNumberFormat="1" applyFont="1" applyBorder="1"/>
    <xf numFmtId="0" fontId="16" fillId="0" borderId="0" xfId="0" applyFont="1" applyFill="1"/>
    <xf numFmtId="3" fontId="17" fillId="0" borderId="0" xfId="0" applyNumberFormat="1" applyFont="1" applyFill="1" applyBorder="1"/>
    <xf numFmtId="3" fontId="16" fillId="0" borderId="0" xfId="0" applyNumberFormat="1" applyFont="1" applyFill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3" fontId="2" fillId="0" borderId="19" xfId="0" applyNumberFormat="1" applyFont="1" applyBorder="1"/>
    <xf numFmtId="0" fontId="2" fillId="0" borderId="20" xfId="0" applyFont="1" applyBorder="1"/>
    <xf numFmtId="3" fontId="2" fillId="0" borderId="17" xfId="0" applyNumberFormat="1" applyFont="1" applyBorder="1"/>
    <xf numFmtId="3" fontId="2" fillId="0" borderId="21" xfId="0" applyNumberFormat="1" applyFont="1" applyBorder="1"/>
    <xf numFmtId="3" fontId="2" fillId="0" borderId="22" xfId="0" applyNumberFormat="1" applyFont="1" applyBorder="1"/>
    <xf numFmtId="0" fontId="2" fillId="0" borderId="23" xfId="0" applyFont="1" applyBorder="1"/>
    <xf numFmtId="3" fontId="2" fillId="0" borderId="2" xfId="0" applyNumberFormat="1" applyFont="1" applyBorder="1"/>
    <xf numFmtId="166" fontId="2" fillId="0" borderId="24" xfId="0" applyNumberFormat="1" applyFont="1" applyBorder="1"/>
    <xf numFmtId="166" fontId="2" fillId="0" borderId="13" xfId="0" applyNumberFormat="1" applyFont="1" applyBorder="1"/>
    <xf numFmtId="0" fontId="2" fillId="0" borderId="25" xfId="0" applyFont="1" applyBorder="1"/>
    <xf numFmtId="49" fontId="2" fillId="0" borderId="13" xfId="0" applyNumberFormat="1" applyFont="1" applyFill="1" applyBorder="1" applyAlignment="1">
      <alignment horizontal="center" vertical="center"/>
    </xf>
    <xf numFmtId="0" fontId="2" fillId="0" borderId="26" xfId="0" applyFont="1" applyFill="1" applyBorder="1"/>
    <xf numFmtId="0" fontId="2" fillId="0" borderId="27" xfId="0" applyFont="1" applyFill="1" applyBorder="1"/>
    <xf numFmtId="3" fontId="2" fillId="0" borderId="2" xfId="0" applyNumberFormat="1" applyFont="1" applyFill="1" applyBorder="1"/>
    <xf numFmtId="3" fontId="2" fillId="0" borderId="8" xfId="0" applyNumberFormat="1" applyFont="1" applyFill="1" applyBorder="1"/>
    <xf numFmtId="166" fontId="2" fillId="0" borderId="24" xfId="0" applyNumberFormat="1" applyFont="1" applyFill="1" applyBorder="1"/>
    <xf numFmtId="0" fontId="2" fillId="0" borderId="23" xfId="0" applyFont="1" applyFill="1" applyBorder="1"/>
    <xf numFmtId="0" fontId="2" fillId="0" borderId="25" xfId="0" applyFont="1" applyFill="1" applyBorder="1"/>
    <xf numFmtId="3" fontId="2" fillId="0" borderId="1" xfId="0" applyNumberFormat="1" applyFont="1" applyFill="1" applyBorder="1"/>
    <xf numFmtId="166" fontId="2" fillId="0" borderId="13" xfId="0" applyNumberFormat="1" applyFont="1" applyFill="1" applyBorder="1"/>
    <xf numFmtId="0" fontId="4" fillId="2" borderId="28" xfId="0" applyFont="1" applyFill="1" applyBorder="1"/>
    <xf numFmtId="0" fontId="4" fillId="2" borderId="29" xfId="0" applyFont="1" applyFill="1" applyBorder="1"/>
    <xf numFmtId="3" fontId="4" fillId="2" borderId="30" xfId="0" applyNumberFormat="1" applyFont="1" applyFill="1" applyBorder="1"/>
    <xf numFmtId="166" fontId="4" fillId="2" borderId="31" xfId="0" applyNumberFormat="1" applyFont="1" applyFill="1" applyBorder="1"/>
    <xf numFmtId="166" fontId="4" fillId="2" borderId="32" xfId="0" applyNumberFormat="1" applyFont="1" applyFill="1" applyBorder="1"/>
    <xf numFmtId="0" fontId="2" fillId="0" borderId="15" xfId="0" applyFont="1" applyFill="1" applyBorder="1"/>
    <xf numFmtId="0" fontId="4" fillId="0" borderId="33" xfId="0" applyFont="1" applyFill="1" applyBorder="1"/>
    <xf numFmtId="0" fontId="4" fillId="0" borderId="17" xfId="0" applyFont="1" applyFill="1" applyBorder="1"/>
    <xf numFmtId="3" fontId="4" fillId="0" borderId="17" xfId="0" applyNumberFormat="1" applyFont="1" applyFill="1" applyBorder="1"/>
    <xf numFmtId="3" fontId="4" fillId="0" borderId="21" xfId="0" applyNumberFormat="1" applyFont="1" applyFill="1" applyBorder="1"/>
    <xf numFmtId="3" fontId="4" fillId="0" borderId="34" xfId="0" applyNumberFormat="1" applyFont="1" applyFill="1" applyBorder="1"/>
    <xf numFmtId="3" fontId="4" fillId="0" borderId="22" xfId="0" applyNumberFormat="1" applyFont="1" applyFill="1" applyBorder="1"/>
    <xf numFmtId="0" fontId="2" fillId="0" borderId="35" xfId="0" applyFont="1" applyBorder="1"/>
    <xf numFmtId="0" fontId="2" fillId="0" borderId="36" xfId="0" applyFont="1" applyBorder="1"/>
    <xf numFmtId="3" fontId="2" fillId="0" borderId="8" xfId="0" applyNumberFormat="1" applyFont="1" applyBorder="1"/>
    <xf numFmtId="0" fontId="2" fillId="0" borderId="37" xfId="0" applyFont="1" applyBorder="1"/>
    <xf numFmtId="3" fontId="4" fillId="2" borderId="38" xfId="0" applyNumberFormat="1" applyFont="1" applyFill="1" applyBorder="1"/>
    <xf numFmtId="0" fontId="4" fillId="2" borderId="39" xfId="0" applyFont="1" applyFill="1" applyBorder="1"/>
    <xf numFmtId="0" fontId="4" fillId="2" borderId="20" xfId="0" applyFont="1" applyFill="1" applyBorder="1"/>
    <xf numFmtId="3" fontId="4" fillId="2" borderId="40" xfId="0" applyNumberFormat="1" applyFont="1" applyFill="1" applyBorder="1"/>
    <xf numFmtId="3" fontId="4" fillId="2" borderId="41" xfId="0" applyNumberFormat="1" applyFont="1" applyFill="1" applyBorder="1"/>
    <xf numFmtId="3" fontId="4" fillId="2" borderId="42" xfId="0" applyNumberFormat="1" applyFont="1" applyFill="1" applyBorder="1"/>
    <xf numFmtId="0" fontId="2" fillId="0" borderId="33" xfId="0" applyFont="1" applyBorder="1"/>
    <xf numFmtId="3" fontId="2" fillId="0" borderId="34" xfId="0" applyNumberFormat="1" applyFont="1" applyBorder="1"/>
    <xf numFmtId="0" fontId="2" fillId="0" borderId="5" xfId="0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43" xfId="0" applyNumberFormat="1" applyFont="1" applyBorder="1"/>
    <xf numFmtId="3" fontId="2" fillId="0" borderId="44" xfId="0" applyNumberFormat="1" applyFont="1" applyBorder="1"/>
    <xf numFmtId="3" fontId="2" fillId="0" borderId="45" xfId="0" applyNumberFormat="1" applyFont="1" applyBorder="1"/>
    <xf numFmtId="0" fontId="4" fillId="2" borderId="46" xfId="0" applyFont="1" applyFill="1" applyBorder="1"/>
    <xf numFmtId="0" fontId="2" fillId="3" borderId="46" xfId="0" applyFont="1" applyFill="1" applyBorder="1"/>
    <xf numFmtId="3" fontId="2" fillId="0" borderId="0" xfId="0" applyNumberFormat="1" applyFont="1" applyAlignment="1">
      <alignment horizontal="center"/>
    </xf>
    <xf numFmtId="0" fontId="2" fillId="0" borderId="7" xfId="0" applyFont="1" applyBorder="1"/>
    <xf numFmtId="3" fontId="2" fillId="3" borderId="4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47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25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4" fillId="3" borderId="9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3" borderId="25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</cellXfs>
  <cellStyles count="3">
    <cellStyle name="Normál" xfId="0" builtinId="0"/>
    <cellStyle name="Normál 2 2" xfId="1"/>
    <cellStyle name="Normá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4"/>
  <sheetViews>
    <sheetView zoomScale="92" zoomScaleNormal="92" workbookViewId="0">
      <selection activeCell="N29" sqref="N29"/>
    </sheetView>
  </sheetViews>
  <sheetFormatPr defaultRowHeight="12.75" x14ac:dyDescent="0.2"/>
  <cols>
    <col min="1" max="1" width="4.7109375" style="43" customWidth="1"/>
    <col min="2" max="2" width="1.7109375" style="41" customWidth="1"/>
    <col min="3" max="3" width="54" style="41" customWidth="1"/>
    <col min="4" max="4" width="12.28515625" style="41" customWidth="1"/>
    <col min="5" max="5" width="13.42578125" style="41" customWidth="1"/>
    <col min="6" max="6" width="11.42578125" style="41" customWidth="1"/>
    <col min="7" max="7" width="13" style="41" customWidth="1"/>
    <col min="8" max="8" width="6.42578125" style="42" customWidth="1"/>
    <col min="9" max="9" width="1.7109375" style="41" customWidth="1"/>
    <col min="10" max="10" width="52.7109375" style="41" customWidth="1"/>
    <col min="11" max="11" width="12.5703125" style="41" customWidth="1"/>
    <col min="12" max="13" width="12.42578125" style="41" customWidth="1"/>
    <col min="14" max="14" width="12.5703125" style="41" customWidth="1"/>
    <col min="15" max="15" width="6.85546875" style="42" customWidth="1"/>
    <col min="16" max="16" width="9.140625" style="41"/>
    <col min="17" max="17" width="9.140625" style="41" hidden="1" customWidth="1"/>
    <col min="18" max="16384" width="9.140625" style="41"/>
  </cols>
  <sheetData>
    <row r="1" spans="1:17" x14ac:dyDescent="0.2">
      <c r="A1" s="49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48" t="s">
        <v>35</v>
      </c>
    </row>
    <row r="2" spans="1:17" x14ac:dyDescent="0.2">
      <c r="A2" s="49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5"/>
    </row>
    <row r="3" spans="1:17" x14ac:dyDescent="0.2">
      <c r="A3" s="49"/>
      <c r="B3" s="1"/>
      <c r="C3" s="31"/>
      <c r="D3" s="31"/>
      <c r="E3" s="1"/>
      <c r="F3" s="1"/>
      <c r="G3" s="1"/>
      <c r="H3" s="2"/>
      <c r="I3" s="1"/>
      <c r="J3" s="1"/>
      <c r="K3" s="1"/>
      <c r="L3" s="1"/>
      <c r="M3" s="1"/>
      <c r="N3" s="1"/>
      <c r="O3" s="50"/>
    </row>
    <row r="4" spans="1:17" x14ac:dyDescent="0.2">
      <c r="A4" s="49"/>
      <c r="B4" s="1"/>
      <c r="C4" s="1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2"/>
    </row>
    <row r="5" spans="1:17" ht="15.75" x14ac:dyDescent="0.2">
      <c r="A5" s="49"/>
      <c r="B5" s="130" t="s">
        <v>194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7" ht="15.75" x14ac:dyDescent="0.2">
      <c r="A6" s="49"/>
      <c r="B6" s="130" t="s">
        <v>1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17" ht="14.25" x14ac:dyDescent="0.2">
      <c r="A7" s="49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</row>
    <row r="8" spans="1:17" x14ac:dyDescent="0.2">
      <c r="A8" s="49"/>
      <c r="B8" s="1"/>
      <c r="C8" s="1"/>
      <c r="D8" s="1"/>
      <c r="E8" s="2"/>
      <c r="F8" s="1"/>
      <c r="G8" s="1"/>
      <c r="H8" s="2"/>
      <c r="I8" s="1"/>
      <c r="J8" s="1"/>
      <c r="K8" s="1"/>
      <c r="L8" s="1"/>
      <c r="M8" s="1"/>
      <c r="N8" s="1"/>
      <c r="O8" s="2"/>
    </row>
    <row r="9" spans="1:17" x14ac:dyDescent="0.2">
      <c r="A9" s="49"/>
      <c r="B9" s="1"/>
      <c r="C9" s="1"/>
      <c r="D9" s="1"/>
      <c r="E9" s="2"/>
      <c r="F9" s="2"/>
      <c r="G9" s="2"/>
      <c r="H9" s="2"/>
      <c r="I9" s="1"/>
      <c r="J9" s="1"/>
      <c r="K9" s="1"/>
      <c r="L9" s="1"/>
      <c r="M9" s="1"/>
      <c r="N9" s="1"/>
      <c r="O9" s="2"/>
    </row>
    <row r="10" spans="1:17" s="43" customFormat="1" ht="20.100000000000001" customHeight="1" thickBot="1" x14ac:dyDescent="0.25">
      <c r="A10" s="49"/>
      <c r="B10" s="128" t="s">
        <v>19</v>
      </c>
      <c r="C10" s="128"/>
      <c r="D10" s="51" t="s">
        <v>20</v>
      </c>
      <c r="E10" s="51" t="s">
        <v>21</v>
      </c>
      <c r="F10" s="51" t="s">
        <v>22</v>
      </c>
      <c r="G10" s="51" t="s">
        <v>23</v>
      </c>
      <c r="H10" s="52" t="s">
        <v>24</v>
      </c>
      <c r="I10" s="129" t="s">
        <v>25</v>
      </c>
      <c r="J10" s="128"/>
      <c r="K10" s="51" t="s">
        <v>30</v>
      </c>
      <c r="L10" s="51" t="s">
        <v>31</v>
      </c>
      <c r="M10" s="51" t="s">
        <v>32</v>
      </c>
      <c r="N10" s="51" t="s">
        <v>34</v>
      </c>
      <c r="O10" s="52" t="s">
        <v>33</v>
      </c>
    </row>
    <row r="11" spans="1:17" ht="15" customHeight="1" thickTop="1" x14ac:dyDescent="0.2">
      <c r="A11" s="49"/>
      <c r="B11" s="132" t="s">
        <v>0</v>
      </c>
      <c r="C11" s="133"/>
      <c r="D11" s="133"/>
      <c r="E11" s="133"/>
      <c r="F11" s="133"/>
      <c r="G11" s="133"/>
      <c r="H11" s="133"/>
      <c r="I11" s="134" t="s">
        <v>4</v>
      </c>
      <c r="J11" s="135"/>
      <c r="K11" s="136"/>
      <c r="L11" s="136"/>
      <c r="M11" s="136"/>
      <c r="N11" s="137"/>
      <c r="O11" s="138"/>
    </row>
    <row r="12" spans="1:17" ht="15" customHeight="1" x14ac:dyDescent="0.2">
      <c r="A12" s="49"/>
      <c r="B12" s="125" t="s">
        <v>2</v>
      </c>
      <c r="C12" s="126"/>
      <c r="D12" s="54" t="s">
        <v>195</v>
      </c>
      <c r="E12" s="54" t="s">
        <v>149</v>
      </c>
      <c r="F12" s="55" t="s">
        <v>147</v>
      </c>
      <c r="G12" s="139" t="s">
        <v>144</v>
      </c>
      <c r="H12" s="140"/>
      <c r="I12" s="127" t="s">
        <v>2</v>
      </c>
      <c r="J12" s="126"/>
      <c r="K12" s="54" t="s">
        <v>195</v>
      </c>
      <c r="L12" s="54" t="s">
        <v>149</v>
      </c>
      <c r="M12" s="55" t="s">
        <v>147</v>
      </c>
      <c r="N12" s="139" t="s">
        <v>144</v>
      </c>
      <c r="O12" s="140"/>
    </row>
    <row r="13" spans="1:17" ht="15" customHeight="1" thickBot="1" x14ac:dyDescent="0.25">
      <c r="A13" s="49"/>
      <c r="B13" s="122" t="s">
        <v>18</v>
      </c>
      <c r="C13" s="123"/>
      <c r="D13" s="56" t="s">
        <v>153</v>
      </c>
      <c r="E13" s="56" t="s">
        <v>148</v>
      </c>
      <c r="F13" s="57" t="s">
        <v>148</v>
      </c>
      <c r="G13" s="53" t="s">
        <v>145</v>
      </c>
      <c r="H13" s="58" t="s">
        <v>146</v>
      </c>
      <c r="I13" s="124" t="s">
        <v>18</v>
      </c>
      <c r="J13" s="123"/>
      <c r="K13" s="56" t="s">
        <v>153</v>
      </c>
      <c r="L13" s="56" t="s">
        <v>148</v>
      </c>
      <c r="M13" s="56" t="s">
        <v>148</v>
      </c>
      <c r="N13" s="57" t="s">
        <v>145</v>
      </c>
      <c r="O13" s="59" t="s">
        <v>146</v>
      </c>
    </row>
    <row r="14" spans="1:17" ht="15" customHeight="1" thickTop="1" x14ac:dyDescent="0.2">
      <c r="A14" s="60" t="s">
        <v>54</v>
      </c>
      <c r="B14" s="61" t="s">
        <v>89</v>
      </c>
      <c r="C14" s="62"/>
      <c r="D14" s="62"/>
      <c r="E14" s="62"/>
      <c r="F14" s="63"/>
      <c r="G14" s="64"/>
      <c r="H14" s="65"/>
      <c r="I14" s="61" t="s">
        <v>108</v>
      </c>
      <c r="J14" s="66"/>
      <c r="K14" s="63"/>
      <c r="L14" s="67"/>
      <c r="M14" s="67"/>
      <c r="N14" s="68"/>
      <c r="O14" s="69"/>
      <c r="Q14" s="42" t="e">
        <f>SUM(#REF!+#REF!)</f>
        <v>#REF!</v>
      </c>
    </row>
    <row r="15" spans="1:17" ht="15" customHeight="1" x14ac:dyDescent="0.2">
      <c r="A15" s="60" t="s">
        <v>44</v>
      </c>
      <c r="B15" s="70"/>
      <c r="C15" s="4" t="s">
        <v>91</v>
      </c>
      <c r="D15" s="71">
        <v>142377699</v>
      </c>
      <c r="E15" s="71">
        <f>Bevételek!M11</f>
        <v>117971361</v>
      </c>
      <c r="F15" s="71">
        <f>Bevételek!N11</f>
        <v>117428439</v>
      </c>
      <c r="G15" s="71">
        <f>Bevételek!O11</f>
        <v>117428439</v>
      </c>
      <c r="H15" s="72">
        <f t="shared" ref="H15:H20" si="0">G15/F15*100</f>
        <v>100</v>
      </c>
      <c r="I15" s="70"/>
      <c r="J15" s="4" t="s">
        <v>109</v>
      </c>
      <c r="K15" s="71">
        <v>59746576</v>
      </c>
      <c r="L15" s="7">
        <f>Kiadások!M11</f>
        <v>60004169</v>
      </c>
      <c r="M15" s="7">
        <f>Kiadások!N11</f>
        <v>61787704</v>
      </c>
      <c r="N15" s="7">
        <f>Kiadások!O11</f>
        <v>56990374</v>
      </c>
      <c r="O15" s="73">
        <f t="shared" ref="O15:O20" si="1">N15/M15*100</f>
        <v>92.235785294757036</v>
      </c>
      <c r="Q15" s="42" t="e">
        <f>SUM(#REF!+#REF!)</f>
        <v>#REF!</v>
      </c>
    </row>
    <row r="16" spans="1:17" ht="15" customHeight="1" x14ac:dyDescent="0.2">
      <c r="A16" s="60" t="s">
        <v>36</v>
      </c>
      <c r="B16" s="70"/>
      <c r="C16" s="4" t="s">
        <v>80</v>
      </c>
      <c r="D16" s="71">
        <v>10541684</v>
      </c>
      <c r="E16" s="71">
        <f>Bevételek!M15</f>
        <v>9800000</v>
      </c>
      <c r="F16" s="71">
        <f>Bevételek!N15</f>
        <v>8335000</v>
      </c>
      <c r="G16" s="71">
        <f>Bevételek!O15</f>
        <v>7346310</v>
      </c>
      <c r="H16" s="72">
        <f t="shared" si="0"/>
        <v>88.138092381523691</v>
      </c>
      <c r="I16" s="70"/>
      <c r="J16" s="74" t="s">
        <v>133</v>
      </c>
      <c r="K16" s="7">
        <v>9147380</v>
      </c>
      <c r="L16" s="7">
        <f>Kiadások!M12</f>
        <v>8964858</v>
      </c>
      <c r="M16" s="7">
        <f>Kiadások!N12</f>
        <v>9183466</v>
      </c>
      <c r="N16" s="7">
        <f>Kiadások!O12</f>
        <v>7970833</v>
      </c>
      <c r="O16" s="73">
        <f t="shared" si="1"/>
        <v>86.795475695124253</v>
      </c>
    </row>
    <row r="17" spans="1:19" ht="15" customHeight="1" x14ac:dyDescent="0.2">
      <c r="A17" s="60" t="s">
        <v>37</v>
      </c>
      <c r="B17" s="70"/>
      <c r="C17" s="4" t="s">
        <v>86</v>
      </c>
      <c r="D17" s="71">
        <v>32812088</v>
      </c>
      <c r="E17" s="71">
        <f>Bevételek!M23</f>
        <v>21692604</v>
      </c>
      <c r="F17" s="71">
        <f>Bevételek!N23</f>
        <v>28706604</v>
      </c>
      <c r="G17" s="71">
        <f>Bevételek!O23</f>
        <v>27906264</v>
      </c>
      <c r="H17" s="72">
        <f t="shared" si="0"/>
        <v>97.212000416350179</v>
      </c>
      <c r="I17" s="70"/>
      <c r="J17" s="74" t="s">
        <v>111</v>
      </c>
      <c r="K17" s="7">
        <v>93424070</v>
      </c>
      <c r="L17" s="7">
        <f>Kiadások!M13</f>
        <v>93687261</v>
      </c>
      <c r="M17" s="7">
        <f>Kiadások!N13</f>
        <v>99529670</v>
      </c>
      <c r="N17" s="7">
        <f>Kiadások!O13</f>
        <v>73991443</v>
      </c>
      <c r="O17" s="73">
        <f t="shared" si="1"/>
        <v>74.341091455442381</v>
      </c>
    </row>
    <row r="18" spans="1:19" ht="15" customHeight="1" x14ac:dyDescent="0.2">
      <c r="A18" s="60" t="s">
        <v>38</v>
      </c>
      <c r="B18" s="70"/>
      <c r="C18" s="4" t="s">
        <v>87</v>
      </c>
      <c r="D18" s="71">
        <v>0</v>
      </c>
      <c r="E18" s="71">
        <f>Bevételek!M24</f>
        <v>0</v>
      </c>
      <c r="F18" s="71">
        <f>Bevételek!N24</f>
        <v>2318825</v>
      </c>
      <c r="G18" s="71">
        <f>Bevételek!O24</f>
        <v>2318825</v>
      </c>
      <c r="H18" s="72"/>
      <c r="I18" s="70"/>
      <c r="J18" s="74" t="s">
        <v>112</v>
      </c>
      <c r="K18" s="7">
        <v>1021110</v>
      </c>
      <c r="L18" s="7">
        <f>Kiadások!M14</f>
        <v>1450000</v>
      </c>
      <c r="M18" s="7">
        <f>Kiadások!N14</f>
        <v>1644310</v>
      </c>
      <c r="N18" s="7">
        <f>Kiadások!O14</f>
        <v>1087000</v>
      </c>
      <c r="O18" s="73">
        <f t="shared" si="1"/>
        <v>66.106756025323691</v>
      </c>
      <c r="R18" s="44"/>
    </row>
    <row r="19" spans="1:19" s="45" customFormat="1" ht="15" customHeight="1" thickBot="1" x14ac:dyDescent="0.25">
      <c r="A19" s="75" t="s">
        <v>26</v>
      </c>
      <c r="B19" s="76"/>
      <c r="C19" s="77" t="s">
        <v>134</v>
      </c>
      <c r="D19" s="78">
        <v>28234551</v>
      </c>
      <c r="E19" s="79">
        <v>26062323</v>
      </c>
      <c r="F19" s="79">
        <v>31085282</v>
      </c>
      <c r="G19" s="79">
        <v>48297871</v>
      </c>
      <c r="H19" s="80"/>
      <c r="I19" s="81"/>
      <c r="J19" s="82" t="s">
        <v>113</v>
      </c>
      <c r="K19" s="83">
        <v>20241314</v>
      </c>
      <c r="L19" s="83">
        <f>Kiadások!M27</f>
        <v>11420000</v>
      </c>
      <c r="M19" s="83">
        <f>Kiadások!N27</f>
        <v>15729000</v>
      </c>
      <c r="N19" s="83">
        <f>Kiadások!O27</f>
        <v>13714166</v>
      </c>
      <c r="O19" s="84">
        <f t="shared" si="1"/>
        <v>87.190323606077953</v>
      </c>
      <c r="R19" s="46"/>
    </row>
    <row r="20" spans="1:19" ht="15" customHeight="1" thickTop="1" thickBot="1" x14ac:dyDescent="0.25">
      <c r="A20" s="60" t="s">
        <v>27</v>
      </c>
      <c r="B20" s="85" t="s">
        <v>129</v>
      </c>
      <c r="C20" s="86"/>
      <c r="D20" s="87">
        <f>SUM(D15:D19)</f>
        <v>213966022</v>
      </c>
      <c r="E20" s="87">
        <f>SUM(E14:E19)</f>
        <v>175526288</v>
      </c>
      <c r="F20" s="87">
        <f>SUM(F14:F19)</f>
        <v>187874150</v>
      </c>
      <c r="G20" s="87">
        <f>SUM(G14:G19)</f>
        <v>203297709</v>
      </c>
      <c r="H20" s="88">
        <f t="shared" si="0"/>
        <v>108.20951631717296</v>
      </c>
      <c r="I20" s="85" t="s">
        <v>130</v>
      </c>
      <c r="J20" s="86"/>
      <c r="K20" s="87">
        <f>SUM(K15:K19)</f>
        <v>183580450</v>
      </c>
      <c r="L20" s="87">
        <f>SUM(L15:L19)</f>
        <v>175526288</v>
      </c>
      <c r="M20" s="87">
        <f>SUM(M15:M19)</f>
        <v>187874150</v>
      </c>
      <c r="N20" s="87">
        <f>SUM(N15:N19)</f>
        <v>153753816</v>
      </c>
      <c r="O20" s="89">
        <f t="shared" si="1"/>
        <v>81.838728744747485</v>
      </c>
      <c r="Q20" s="42" t="e">
        <f>SUM(O17+O18+#REF!+#REF!)</f>
        <v>#REF!</v>
      </c>
      <c r="R20" s="44"/>
    </row>
    <row r="21" spans="1:19" s="45" customFormat="1" ht="15" customHeight="1" thickTop="1" x14ac:dyDescent="0.2">
      <c r="A21" s="60" t="s">
        <v>28</v>
      </c>
      <c r="B21" s="90" t="s">
        <v>90</v>
      </c>
      <c r="C21" s="91"/>
      <c r="D21" s="92"/>
      <c r="E21" s="93"/>
      <c r="F21" s="93"/>
      <c r="G21" s="94"/>
      <c r="H21" s="95"/>
      <c r="I21" s="90" t="s">
        <v>115</v>
      </c>
      <c r="J21" s="91"/>
      <c r="K21" s="93"/>
      <c r="L21" s="93"/>
      <c r="M21" s="93"/>
      <c r="N21" s="94"/>
      <c r="O21" s="96"/>
      <c r="Q21" s="47"/>
      <c r="R21" s="46"/>
    </row>
    <row r="22" spans="1:19" ht="15" customHeight="1" x14ac:dyDescent="0.2">
      <c r="A22" s="60" t="s">
        <v>29</v>
      </c>
      <c r="B22" s="70"/>
      <c r="C22" s="74" t="s">
        <v>92</v>
      </c>
      <c r="D22" s="7">
        <v>41673549</v>
      </c>
      <c r="E22" s="7">
        <f>Bevételek!M27</f>
        <v>36177306</v>
      </c>
      <c r="F22" s="7">
        <f>Bevételek!N27</f>
        <v>48500000</v>
      </c>
      <c r="G22" s="7">
        <f>Bevételek!O27</f>
        <v>48495047</v>
      </c>
      <c r="H22" s="72">
        <f>G22/F22*100</f>
        <v>99.989787628865983</v>
      </c>
      <c r="I22" s="70"/>
      <c r="J22" s="74" t="s">
        <v>116</v>
      </c>
      <c r="K22" s="7">
        <v>12365402</v>
      </c>
      <c r="L22" s="7">
        <f>Kiadások!M39</f>
        <v>33613409</v>
      </c>
      <c r="M22" s="7">
        <f>Kiadások!N39</f>
        <v>22712776</v>
      </c>
      <c r="N22" s="7">
        <f>Kiadások!O39</f>
        <v>22262573</v>
      </c>
      <c r="O22" s="73">
        <f>N22/M22*100</f>
        <v>98.017842468925863</v>
      </c>
      <c r="R22" s="44"/>
    </row>
    <row r="23" spans="1:19" ht="15" customHeight="1" x14ac:dyDescent="0.2">
      <c r="A23" s="60" t="s">
        <v>5</v>
      </c>
      <c r="B23" s="70"/>
      <c r="C23" s="74" t="s">
        <v>93</v>
      </c>
      <c r="D23" s="7">
        <v>12316</v>
      </c>
      <c r="E23" s="7">
        <f>Bevételek!M28</f>
        <v>0</v>
      </c>
      <c r="F23" s="7">
        <f>Bevételek!N28</f>
        <v>382041</v>
      </c>
      <c r="G23" s="7">
        <f>Bevételek!O28</f>
        <v>382041</v>
      </c>
      <c r="H23" s="72"/>
      <c r="I23" s="70"/>
      <c r="J23" s="74" t="s">
        <v>117</v>
      </c>
      <c r="K23" s="7">
        <v>16653256</v>
      </c>
      <c r="L23" s="7">
        <f>Kiadások!M40</f>
        <v>37123288</v>
      </c>
      <c r="M23" s="7">
        <f>Kiadások!N40</f>
        <v>59874048</v>
      </c>
      <c r="N23" s="7">
        <f>Kiadások!O40</f>
        <v>45810166</v>
      </c>
      <c r="O23" s="73">
        <f>N23/M23*100</f>
        <v>76.510888323435225</v>
      </c>
      <c r="R23" s="44"/>
    </row>
    <row r="24" spans="1:19" ht="15" customHeight="1" thickBot="1" x14ac:dyDescent="0.25">
      <c r="A24" s="60" t="s">
        <v>6</v>
      </c>
      <c r="B24" s="97"/>
      <c r="C24" s="98" t="s">
        <v>141</v>
      </c>
      <c r="D24" s="99">
        <v>0</v>
      </c>
      <c r="E24" s="99">
        <f>Bevételek!M29</f>
        <v>0</v>
      </c>
      <c r="F24" s="99">
        <f>Bevételek!N29</f>
        <v>0</v>
      </c>
      <c r="G24" s="99">
        <f>Bevételek!O29</f>
        <v>0</v>
      </c>
      <c r="H24" s="72"/>
      <c r="I24" s="100"/>
      <c r="J24" s="74" t="s">
        <v>118</v>
      </c>
      <c r="K24" s="7">
        <v>10001</v>
      </c>
      <c r="L24" s="7">
        <f>Kiadások!M41</f>
        <v>0</v>
      </c>
      <c r="M24" s="7">
        <f>Kiadások!N41</f>
        <v>0</v>
      </c>
      <c r="N24" s="7">
        <f>Kiadások!O41</f>
        <v>0</v>
      </c>
      <c r="O24" s="73"/>
      <c r="R24" s="44"/>
    </row>
    <row r="25" spans="1:19" ht="15" customHeight="1" thickTop="1" thickBot="1" x14ac:dyDescent="0.25">
      <c r="A25" s="60" t="s">
        <v>7</v>
      </c>
      <c r="B25" s="85" t="s">
        <v>131</v>
      </c>
      <c r="C25" s="86"/>
      <c r="D25" s="87">
        <f>SUM(D22:D24)</f>
        <v>41685865</v>
      </c>
      <c r="E25" s="87">
        <f>SUM(E22:E24)</f>
        <v>36177306</v>
      </c>
      <c r="F25" s="87">
        <f>SUM(F22:F24)</f>
        <v>48882041</v>
      </c>
      <c r="G25" s="87">
        <f>SUM(G22:G24)</f>
        <v>48877088</v>
      </c>
      <c r="H25" s="88">
        <f>G25/F25*100</f>
        <v>99.989867444364691</v>
      </c>
      <c r="I25" s="85" t="s">
        <v>132</v>
      </c>
      <c r="J25" s="86"/>
      <c r="K25" s="87">
        <f>SUM(K22:K24)</f>
        <v>29028659</v>
      </c>
      <c r="L25" s="87">
        <f>SUM(L22:L24)</f>
        <v>70736697</v>
      </c>
      <c r="M25" s="87">
        <f>SUM(M22:M24)</f>
        <v>82586824</v>
      </c>
      <c r="N25" s="87">
        <f>SUM(N22:N24)</f>
        <v>68072739</v>
      </c>
      <c r="O25" s="89">
        <f>N25/M25*100</f>
        <v>82.4256651399986</v>
      </c>
      <c r="R25" s="44"/>
    </row>
    <row r="26" spans="1:19" ht="15" customHeight="1" thickTop="1" thickBot="1" x14ac:dyDescent="0.25">
      <c r="A26" s="60" t="s">
        <v>8</v>
      </c>
      <c r="B26" s="85" t="s">
        <v>9</v>
      </c>
      <c r="C26" s="86"/>
      <c r="D26" s="87">
        <f>D25+D20</f>
        <v>255651887</v>
      </c>
      <c r="E26" s="87">
        <f>E25+E20</f>
        <v>211703594</v>
      </c>
      <c r="F26" s="87">
        <f>F25+F20</f>
        <v>236756191</v>
      </c>
      <c r="G26" s="87">
        <f>G25+G20</f>
        <v>252174797</v>
      </c>
      <c r="H26" s="88">
        <f>G26/F26*100</f>
        <v>106.51244047088086</v>
      </c>
      <c r="I26" s="85" t="s">
        <v>10</v>
      </c>
      <c r="J26" s="86"/>
      <c r="K26" s="101">
        <f>K25+K20</f>
        <v>212609109</v>
      </c>
      <c r="L26" s="101">
        <f>L25+L20</f>
        <v>246262985</v>
      </c>
      <c r="M26" s="101">
        <f>M25+M20</f>
        <v>270460974</v>
      </c>
      <c r="N26" s="101">
        <f>N25+N20</f>
        <v>221826555</v>
      </c>
      <c r="O26" s="89">
        <f>N26/M26*100</f>
        <v>82.017953170574614</v>
      </c>
      <c r="R26" s="44"/>
    </row>
    <row r="27" spans="1:19" ht="15" customHeight="1" thickTop="1" thickBot="1" x14ac:dyDescent="0.25">
      <c r="A27" s="60" t="s">
        <v>39</v>
      </c>
      <c r="B27" s="85" t="s">
        <v>11</v>
      </c>
      <c r="C27" s="86"/>
      <c r="D27" s="87"/>
      <c r="E27" s="87">
        <f>L26-E26</f>
        <v>34559391</v>
      </c>
      <c r="F27" s="87">
        <f>M26-F26</f>
        <v>33704783</v>
      </c>
      <c r="G27" s="87"/>
      <c r="H27" s="88"/>
      <c r="I27" s="85" t="s">
        <v>12</v>
      </c>
      <c r="J27" s="86"/>
      <c r="K27" s="87">
        <v>43042778</v>
      </c>
      <c r="L27" s="87"/>
      <c r="M27" s="87"/>
      <c r="N27" s="87">
        <f>G26-N26</f>
        <v>30348242</v>
      </c>
      <c r="O27" s="89"/>
      <c r="R27" s="42"/>
    </row>
    <row r="28" spans="1:19" ht="15" customHeight="1" thickTop="1" thickBot="1" x14ac:dyDescent="0.25">
      <c r="A28" s="60" t="s">
        <v>40</v>
      </c>
      <c r="B28" s="102" t="s">
        <v>55</v>
      </c>
      <c r="C28" s="103"/>
      <c r="D28" s="104"/>
      <c r="E28" s="104"/>
      <c r="F28" s="104"/>
      <c r="G28" s="104"/>
      <c r="H28" s="88"/>
      <c r="I28" s="102" t="s">
        <v>69</v>
      </c>
      <c r="J28" s="103"/>
      <c r="K28" s="104">
        <f>D20-K20</f>
        <v>30385572</v>
      </c>
      <c r="L28" s="104">
        <f>E20-L20</f>
        <v>0</v>
      </c>
      <c r="M28" s="104">
        <f>F20-M20</f>
        <v>0</v>
      </c>
      <c r="N28" s="104">
        <f>G20-N20</f>
        <v>49543893</v>
      </c>
      <c r="O28" s="89"/>
      <c r="P28" s="42"/>
      <c r="R28" s="42"/>
      <c r="S28" s="42"/>
    </row>
    <row r="29" spans="1:19" ht="15" customHeight="1" thickTop="1" thickBot="1" x14ac:dyDescent="0.25">
      <c r="A29" s="60" t="s">
        <v>41</v>
      </c>
      <c r="B29" s="102" t="s">
        <v>56</v>
      </c>
      <c r="C29" s="103"/>
      <c r="D29" s="104"/>
      <c r="E29" s="104">
        <f>L25-E25</f>
        <v>34559391</v>
      </c>
      <c r="F29" s="104">
        <f>M25-F25</f>
        <v>33704783</v>
      </c>
      <c r="G29" s="104">
        <v>19195651</v>
      </c>
      <c r="H29" s="88"/>
      <c r="I29" s="102" t="s">
        <v>70</v>
      </c>
      <c r="J29" s="103"/>
      <c r="K29" s="105">
        <v>12657208</v>
      </c>
      <c r="L29" s="105"/>
      <c r="M29" s="105"/>
      <c r="N29" s="105"/>
      <c r="O29" s="106"/>
      <c r="R29" s="42"/>
    </row>
    <row r="30" spans="1:19" ht="15" customHeight="1" thickTop="1" x14ac:dyDescent="0.2">
      <c r="A30" s="60" t="s">
        <v>42</v>
      </c>
      <c r="B30" s="61" t="s">
        <v>103</v>
      </c>
      <c r="C30" s="107"/>
      <c r="D30" s="63"/>
      <c r="E30" s="67"/>
      <c r="F30" s="67"/>
      <c r="G30" s="68"/>
      <c r="H30" s="108"/>
      <c r="I30" s="61" t="s">
        <v>121</v>
      </c>
      <c r="J30" s="107"/>
      <c r="K30" s="67"/>
      <c r="L30" s="67"/>
      <c r="M30" s="67"/>
      <c r="N30" s="68"/>
      <c r="O30" s="69"/>
      <c r="Q30" s="42" t="e">
        <f>SUM(#REF!)</f>
        <v>#REF!</v>
      </c>
      <c r="R30" s="42"/>
    </row>
    <row r="31" spans="1:19" ht="15" customHeight="1" x14ac:dyDescent="0.2">
      <c r="A31" s="60" t="s">
        <v>43</v>
      </c>
      <c r="B31" s="70"/>
      <c r="C31" s="74" t="s">
        <v>98</v>
      </c>
      <c r="D31" s="7"/>
      <c r="E31" s="7"/>
      <c r="F31" s="7"/>
      <c r="G31" s="7"/>
      <c r="H31" s="72"/>
      <c r="I31" s="70"/>
      <c r="J31" s="74" t="s">
        <v>122</v>
      </c>
      <c r="K31" s="7"/>
      <c r="L31" s="7">
        <f>Kiadások!M45</f>
        <v>0</v>
      </c>
      <c r="M31" s="7">
        <f>Kiadások!N45</f>
        <v>0</v>
      </c>
      <c r="N31" s="7">
        <f>Kiadások!O45</f>
        <v>0</v>
      </c>
      <c r="O31" s="73"/>
      <c r="Q31" s="42" t="e">
        <f>SUM(#REF!)</f>
        <v>#REF!</v>
      </c>
      <c r="R31" s="42"/>
    </row>
    <row r="32" spans="1:19" ht="15" customHeight="1" x14ac:dyDescent="0.2">
      <c r="A32" s="60" t="s">
        <v>45</v>
      </c>
      <c r="B32" s="70"/>
      <c r="C32" s="74" t="s">
        <v>187</v>
      </c>
      <c r="D32" s="7"/>
      <c r="E32" s="7"/>
      <c r="F32" s="7"/>
      <c r="G32" s="7"/>
      <c r="H32" s="72"/>
      <c r="I32" s="70"/>
      <c r="J32" s="74" t="s">
        <v>186</v>
      </c>
      <c r="K32" s="7"/>
      <c r="L32" s="7">
        <f>Kiadások!M46</f>
        <v>0</v>
      </c>
      <c r="M32" s="7">
        <f>Kiadások!N46</f>
        <v>0</v>
      </c>
      <c r="N32" s="7">
        <f>Kiadások!O46</f>
        <v>0</v>
      </c>
      <c r="O32" s="73"/>
      <c r="R32" s="42"/>
    </row>
    <row r="33" spans="1:18" ht="15" customHeight="1" x14ac:dyDescent="0.2">
      <c r="A33" s="60" t="s">
        <v>46</v>
      </c>
      <c r="B33" s="70"/>
      <c r="C33" s="74" t="s">
        <v>135</v>
      </c>
      <c r="D33" s="7">
        <v>18716385</v>
      </c>
      <c r="E33" s="7">
        <v>34559391</v>
      </c>
      <c r="F33" s="7">
        <v>33408240</v>
      </c>
      <c r="G33" s="7">
        <v>19195651</v>
      </c>
      <c r="H33" s="72"/>
      <c r="I33" s="70"/>
      <c r="J33" s="74" t="s">
        <v>143</v>
      </c>
      <c r="K33" s="7"/>
      <c r="L33" s="7">
        <f>Kiadások!M47</f>
        <v>0</v>
      </c>
      <c r="M33" s="7">
        <f>Kiadások!N47</f>
        <v>0</v>
      </c>
      <c r="N33" s="7">
        <f>Kiadások!O47</f>
        <v>0</v>
      </c>
      <c r="O33" s="73"/>
      <c r="R33" s="42"/>
    </row>
    <row r="34" spans="1:18" ht="15" customHeight="1" x14ac:dyDescent="0.2">
      <c r="A34" s="60" t="s">
        <v>47</v>
      </c>
      <c r="B34" s="70"/>
      <c r="C34" s="74" t="s">
        <v>159</v>
      </c>
      <c r="D34" s="7">
        <v>807452</v>
      </c>
      <c r="E34" s="7"/>
      <c r="F34" s="7">
        <v>0</v>
      </c>
      <c r="G34" s="7">
        <v>0</v>
      </c>
      <c r="H34" s="72"/>
      <c r="I34" s="70"/>
      <c r="J34" s="74" t="s">
        <v>136</v>
      </c>
      <c r="K34" s="7"/>
      <c r="L34" s="7">
        <f>Kiadások!M48</f>
        <v>0</v>
      </c>
      <c r="M34" s="7">
        <f>Kiadások!N48</f>
        <v>0</v>
      </c>
      <c r="N34" s="7">
        <f>Kiadások!O48</f>
        <v>0</v>
      </c>
      <c r="O34" s="73">
        <v>0</v>
      </c>
      <c r="Q34" s="42">
        <f>SUM(O22:O23)</f>
        <v>174.5287307923611</v>
      </c>
      <c r="R34" s="42"/>
    </row>
    <row r="35" spans="1:18" ht="15" customHeight="1" x14ac:dyDescent="0.2">
      <c r="A35" s="60" t="s">
        <v>48</v>
      </c>
      <c r="B35" s="100"/>
      <c r="C35" s="109" t="s">
        <v>160</v>
      </c>
      <c r="D35" s="110">
        <v>2019094</v>
      </c>
      <c r="E35" s="110"/>
      <c r="F35" s="110">
        <v>3906375</v>
      </c>
      <c r="G35" s="111">
        <v>3906375</v>
      </c>
      <c r="H35" s="72">
        <f>G35/F35*100</f>
        <v>100</v>
      </c>
      <c r="I35" s="70"/>
      <c r="J35" s="74" t="s">
        <v>137</v>
      </c>
      <c r="K35" s="7"/>
      <c r="L35" s="7">
        <f>Kiadások!M49</f>
        <v>0</v>
      </c>
      <c r="M35" s="7">
        <f>Kiadások!N49</f>
        <v>0</v>
      </c>
      <c r="N35" s="7">
        <f>Kiadások!O49</f>
        <v>0</v>
      </c>
      <c r="O35" s="73">
        <v>0</v>
      </c>
      <c r="R35" s="42"/>
    </row>
    <row r="36" spans="1:18" ht="15" customHeight="1" thickBot="1" x14ac:dyDescent="0.25">
      <c r="A36" s="60" t="s">
        <v>49</v>
      </c>
      <c r="B36" s="97"/>
      <c r="C36" s="98" t="s">
        <v>139</v>
      </c>
      <c r="D36" s="99"/>
      <c r="E36" s="99"/>
      <c r="F36" s="99"/>
      <c r="G36" s="112"/>
      <c r="H36" s="113"/>
      <c r="I36" s="100"/>
      <c r="J36" s="109" t="s">
        <v>174</v>
      </c>
      <c r="K36" s="110">
        <v>1764217</v>
      </c>
      <c r="L36" s="110">
        <v>0</v>
      </c>
      <c r="M36" s="110">
        <v>3609832</v>
      </c>
      <c r="N36" s="111">
        <v>3609832</v>
      </c>
      <c r="O36" s="73">
        <f>N36/M36*100</f>
        <v>100</v>
      </c>
    </row>
    <row r="37" spans="1:18" ht="15" customHeight="1" thickTop="1" thickBot="1" x14ac:dyDescent="0.25">
      <c r="A37" s="60" t="s">
        <v>50</v>
      </c>
      <c r="B37" s="85" t="s">
        <v>13</v>
      </c>
      <c r="C37" s="86"/>
      <c r="D37" s="87">
        <f>SUM(D30:D36)</f>
        <v>21542931</v>
      </c>
      <c r="E37" s="87">
        <f>SUM(E30:E36)</f>
        <v>34559391</v>
      </c>
      <c r="F37" s="87">
        <f>SUM(F30:F36)</f>
        <v>37314615</v>
      </c>
      <c r="G37" s="87">
        <f>SUM(G30:G36)</f>
        <v>23102026</v>
      </c>
      <c r="H37" s="88">
        <f>G37/F37*100</f>
        <v>61.911468200864462</v>
      </c>
      <c r="I37" s="97"/>
      <c r="J37" s="98" t="s">
        <v>138</v>
      </c>
      <c r="K37" s="99"/>
      <c r="L37" s="99"/>
      <c r="M37" s="99"/>
      <c r="N37" s="112"/>
      <c r="O37" s="114"/>
    </row>
    <row r="38" spans="1:18" ht="15" customHeight="1" thickTop="1" thickBot="1" x14ac:dyDescent="0.25">
      <c r="A38" s="60" t="s">
        <v>51</v>
      </c>
      <c r="B38" s="85" t="s">
        <v>15</v>
      </c>
      <c r="C38" s="86"/>
      <c r="D38" s="87">
        <v>19718714</v>
      </c>
      <c r="E38" s="87">
        <f>E37-L38</f>
        <v>34559391</v>
      </c>
      <c r="F38" s="87">
        <f>F37-M38</f>
        <v>33704783</v>
      </c>
      <c r="G38" s="87">
        <f>G37-N38</f>
        <v>19492194</v>
      </c>
      <c r="H38" s="88">
        <f>G38/F38*100</f>
        <v>57.832130235047053</v>
      </c>
      <c r="I38" s="115" t="s">
        <v>14</v>
      </c>
      <c r="J38" s="116"/>
      <c r="K38" s="87">
        <f>SUM(K30:K37)</f>
        <v>1764217</v>
      </c>
      <c r="L38" s="87">
        <f>SUM(L30:L37)</f>
        <v>0</v>
      </c>
      <c r="M38" s="87">
        <f>SUM(M30:M37)</f>
        <v>3609832</v>
      </c>
      <c r="N38" s="87">
        <f>SUM(N30:N37)</f>
        <v>3609832</v>
      </c>
      <c r="O38" s="89">
        <f>N38/M38*100</f>
        <v>100</v>
      </c>
    </row>
    <row r="39" spans="1:18" ht="15" customHeight="1" thickTop="1" thickBot="1" x14ac:dyDescent="0.25">
      <c r="A39" s="60" t="s">
        <v>52</v>
      </c>
      <c r="B39" s="85" t="s">
        <v>16</v>
      </c>
      <c r="C39" s="86"/>
      <c r="D39" s="87">
        <f>SUM(D37+D26)</f>
        <v>277194818</v>
      </c>
      <c r="E39" s="87">
        <f>SUM(E37+E26)</f>
        <v>246262985</v>
      </c>
      <c r="F39" s="87">
        <f>SUM(F37+F26)</f>
        <v>274070806</v>
      </c>
      <c r="G39" s="87">
        <f>SUM(G37+G26)</f>
        <v>275276823</v>
      </c>
      <c r="H39" s="88">
        <f>G39/F39*100</f>
        <v>100.44003847677232</v>
      </c>
      <c r="I39" s="85" t="s">
        <v>17</v>
      </c>
      <c r="J39" s="86"/>
      <c r="K39" s="87">
        <f>SUM(K38+K26)</f>
        <v>214373326</v>
      </c>
      <c r="L39" s="87">
        <f>SUM(L38+L26)</f>
        <v>246262985</v>
      </c>
      <c r="M39" s="87">
        <f>SUM(M38+M26)</f>
        <v>274070806</v>
      </c>
      <c r="N39" s="87">
        <f>SUM(N38+N26)</f>
        <v>225436387</v>
      </c>
      <c r="O39" s="89">
        <f>N39/M39*100</f>
        <v>82.25479768903223</v>
      </c>
    </row>
    <row r="40" spans="1:18" ht="15" customHeight="1" thickTop="1" x14ac:dyDescent="0.2">
      <c r="A40" s="49"/>
      <c r="B40" s="1"/>
      <c r="C40" s="1"/>
      <c r="D40" s="1"/>
      <c r="E40" s="1"/>
      <c r="F40" s="1"/>
      <c r="G40" s="1"/>
      <c r="H40" s="2"/>
      <c r="I40" s="1"/>
      <c r="J40" s="1"/>
      <c r="K40" s="1"/>
      <c r="L40" s="1"/>
      <c r="M40" s="1"/>
      <c r="N40" s="1"/>
      <c r="O40" s="2"/>
    </row>
    <row r="41" spans="1:18" ht="15" customHeight="1" x14ac:dyDescent="0.2">
      <c r="F41" s="42"/>
    </row>
    <row r="42" spans="1:18" ht="15" customHeight="1" x14ac:dyDescent="0.2"/>
    <row r="43" spans="1:18" ht="15" customHeight="1" x14ac:dyDescent="0.2"/>
    <row r="44" spans="1:18" ht="15" customHeight="1" x14ac:dyDescent="0.2"/>
    <row r="45" spans="1:18" ht="15" customHeight="1" x14ac:dyDescent="0.2"/>
    <row r="46" spans="1:18" ht="15" customHeight="1" x14ac:dyDescent="0.2"/>
    <row r="47" spans="1:18" ht="15" customHeight="1" x14ac:dyDescent="0.2"/>
    <row r="48" spans="1:18" ht="15" customHeight="1" x14ac:dyDescent="0.2"/>
    <row r="49" ht="15" hidden="1" customHeight="1" x14ac:dyDescent="0.2"/>
    <row r="50" ht="15" hidden="1" customHeight="1" x14ac:dyDescent="0.2"/>
    <row r="51" ht="15" hidden="1" customHeight="1" x14ac:dyDescent="0.2"/>
    <row r="52" ht="15" hidden="1" customHeight="1" x14ac:dyDescent="0.2"/>
    <row r="53" ht="15" hidden="1" customHeight="1" thickTop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</sheetData>
  <mergeCells count="13">
    <mergeCell ref="B5:O5"/>
    <mergeCell ref="B6:O6"/>
    <mergeCell ref="B7:O7"/>
    <mergeCell ref="B11:H11"/>
    <mergeCell ref="I11:O11"/>
    <mergeCell ref="G12:H12"/>
    <mergeCell ref="N12:O12"/>
    <mergeCell ref="B13:C13"/>
    <mergeCell ref="I13:J13"/>
    <mergeCell ref="B12:C12"/>
    <mergeCell ref="I12:J12"/>
    <mergeCell ref="B10:C10"/>
    <mergeCell ref="I10:J10"/>
  </mergeCells>
  <phoneticPr fontId="3" type="noConversion"/>
  <printOptions horizontalCentered="1" verticalCentered="1"/>
  <pageMargins left="7.874015748031496E-2" right="7.874015748031496E-2" top="0.15748031496062992" bottom="0.15748031496062992" header="0.51181102362204722" footer="0.51181102362204722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zoomScale="86" zoomScaleNormal="86" workbookViewId="0">
      <selection activeCell="D44" sqref="D44"/>
    </sheetView>
  </sheetViews>
  <sheetFormatPr defaultRowHeight="12.75" x14ac:dyDescent="0.2"/>
  <cols>
    <col min="1" max="1" width="5.140625" style="35" customWidth="1"/>
    <col min="2" max="2" width="5.5703125" style="35" customWidth="1"/>
    <col min="3" max="3" width="8.5703125" style="35" customWidth="1"/>
    <col min="4" max="4" width="64.28515625" style="35" customWidth="1"/>
    <col min="5" max="5" width="12.5703125" style="36" customWidth="1"/>
    <col min="6" max="6" width="12.85546875" style="36" customWidth="1"/>
    <col min="7" max="7" width="12.7109375" style="36" customWidth="1"/>
    <col min="8" max="8" width="6.5703125" style="36" customWidth="1"/>
    <col min="9" max="9" width="11.5703125" style="36" customWidth="1"/>
    <col min="10" max="11" width="11.85546875" style="36" customWidth="1"/>
    <col min="12" max="12" width="7.28515625" style="36" customWidth="1"/>
    <col min="13" max="13" width="13" style="36" customWidth="1"/>
    <col min="14" max="14" width="15" style="36" customWidth="1"/>
    <col min="15" max="15" width="12.85546875" style="36" customWidth="1"/>
    <col min="16" max="16" width="8" style="36" customWidth="1"/>
    <col min="17" max="16384" width="9.140625" style="35"/>
  </cols>
  <sheetData>
    <row r="1" spans="1:16" ht="12.75" customHeight="1" x14ac:dyDescent="0.2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8" t="s">
        <v>197</v>
      </c>
    </row>
    <row r="2" spans="1:16" ht="12.75" customHeight="1" x14ac:dyDescent="0.2">
      <c r="A2" s="1"/>
      <c r="B2" s="1"/>
      <c r="C2" s="3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"/>
    </row>
    <row r="3" spans="1:16" ht="37.9" customHeight="1" x14ac:dyDescent="0.25">
      <c r="A3" s="1"/>
      <c r="B3" s="147" t="s">
        <v>196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6" ht="12.75" customHeight="1" x14ac:dyDescent="0.2">
      <c r="A4" s="1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6" ht="12.75" customHeight="1" x14ac:dyDescent="0.2">
      <c r="A5" s="1"/>
      <c r="B5" s="9"/>
      <c r="C5" s="9"/>
      <c r="D5" s="9"/>
      <c r="E5" s="117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2.75" customHeight="1" x14ac:dyDescent="0.2">
      <c r="A6" s="1"/>
      <c r="B6" s="1"/>
      <c r="C6" s="1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37" customFormat="1" ht="12.75" customHeight="1" x14ac:dyDescent="0.2">
      <c r="A7" s="9"/>
      <c r="B7" s="3" t="s">
        <v>19</v>
      </c>
      <c r="C7" s="150" t="s">
        <v>20</v>
      </c>
      <c r="D7" s="151"/>
      <c r="E7" s="18" t="s">
        <v>21</v>
      </c>
      <c r="F7" s="18" t="s">
        <v>22</v>
      </c>
      <c r="G7" s="18" t="s">
        <v>23</v>
      </c>
      <c r="H7" s="18" t="s">
        <v>24</v>
      </c>
      <c r="I7" s="18" t="s">
        <v>25</v>
      </c>
      <c r="J7" s="18" t="s">
        <v>30</v>
      </c>
      <c r="K7" s="18" t="s">
        <v>31</v>
      </c>
      <c r="L7" s="18" t="s">
        <v>32</v>
      </c>
      <c r="M7" s="18" t="s">
        <v>34</v>
      </c>
      <c r="N7" s="18" t="s">
        <v>33</v>
      </c>
      <c r="O7" s="18" t="s">
        <v>191</v>
      </c>
      <c r="P7" s="18" t="s">
        <v>192</v>
      </c>
    </row>
    <row r="8" spans="1:16" s="38" customFormat="1" ht="12.75" customHeight="1" x14ac:dyDescent="0.2">
      <c r="A8" s="25"/>
      <c r="B8" s="141" t="s">
        <v>2</v>
      </c>
      <c r="C8" s="142"/>
      <c r="D8" s="142"/>
      <c r="E8" s="143" t="s">
        <v>189</v>
      </c>
      <c r="F8" s="143"/>
      <c r="G8" s="152"/>
      <c r="H8" s="152"/>
      <c r="I8" s="143" t="s">
        <v>190</v>
      </c>
      <c r="J8" s="143"/>
      <c r="K8" s="143"/>
      <c r="L8" s="143"/>
      <c r="M8" s="144" t="s">
        <v>105</v>
      </c>
      <c r="N8" s="145"/>
      <c r="O8" s="145"/>
      <c r="P8" s="146"/>
    </row>
    <row r="9" spans="1:16" ht="12.75" customHeight="1" x14ac:dyDescent="0.2">
      <c r="A9" s="118"/>
      <c r="B9" s="141" t="s">
        <v>77</v>
      </c>
      <c r="C9" s="142"/>
      <c r="D9" s="142"/>
      <c r="E9" s="26" t="s">
        <v>193</v>
      </c>
      <c r="F9" s="119" t="s">
        <v>150</v>
      </c>
      <c r="G9" s="26" t="s">
        <v>151</v>
      </c>
      <c r="H9" s="120" t="s">
        <v>146</v>
      </c>
      <c r="I9" s="121" t="s">
        <v>193</v>
      </c>
      <c r="J9" s="26" t="s">
        <v>150</v>
      </c>
      <c r="K9" s="26" t="s">
        <v>151</v>
      </c>
      <c r="L9" s="26" t="s">
        <v>146</v>
      </c>
      <c r="M9" s="26" t="s">
        <v>193</v>
      </c>
      <c r="N9" s="26" t="s">
        <v>152</v>
      </c>
      <c r="O9" s="26" t="s">
        <v>151</v>
      </c>
      <c r="P9" s="26" t="s">
        <v>146</v>
      </c>
    </row>
    <row r="10" spans="1:16" ht="12.75" customHeight="1" x14ac:dyDescent="0.2">
      <c r="A10" s="21" t="s">
        <v>54</v>
      </c>
      <c r="B10" s="22" t="s">
        <v>95</v>
      </c>
      <c r="C10" s="13" t="s">
        <v>89</v>
      </c>
      <c r="D10" s="13"/>
      <c r="E10" s="14"/>
      <c r="F10" s="7"/>
      <c r="G10" s="14"/>
      <c r="H10" s="14"/>
      <c r="I10" s="14"/>
      <c r="J10" s="7"/>
      <c r="K10" s="7"/>
      <c r="L10" s="7"/>
      <c r="M10" s="14"/>
      <c r="N10" s="7"/>
      <c r="O10" s="7"/>
      <c r="P10" s="7"/>
    </row>
    <row r="11" spans="1:16" ht="12.75" customHeight="1" x14ac:dyDescent="0.2">
      <c r="A11" s="21" t="s">
        <v>44</v>
      </c>
      <c r="B11" s="4"/>
      <c r="C11" s="6" t="s">
        <v>91</v>
      </c>
      <c r="D11" s="6"/>
      <c r="E11" s="7">
        <v>117971361</v>
      </c>
      <c r="F11" s="7">
        <v>117428439</v>
      </c>
      <c r="G11" s="7">
        <v>117428439</v>
      </c>
      <c r="H11" s="32">
        <f>(G11/F11)*100</f>
        <v>100</v>
      </c>
      <c r="I11" s="7"/>
      <c r="J11" s="7"/>
      <c r="K11" s="7"/>
      <c r="L11" s="32"/>
      <c r="M11" s="14">
        <f>SUM(E11,I11)</f>
        <v>117971361</v>
      </c>
      <c r="N11" s="14">
        <f>SUM(F11,J11)</f>
        <v>117428439</v>
      </c>
      <c r="O11" s="14">
        <f>SUM(G11,K11)</f>
        <v>117428439</v>
      </c>
      <c r="P11" s="32">
        <f>(O11/N11)*100</f>
        <v>100</v>
      </c>
    </row>
    <row r="12" spans="1:16" ht="12.75" customHeight="1" x14ac:dyDescent="0.2">
      <c r="A12" s="21" t="s">
        <v>36</v>
      </c>
      <c r="B12" s="4"/>
      <c r="C12" s="15" t="s">
        <v>78</v>
      </c>
      <c r="D12" s="4" t="s">
        <v>128</v>
      </c>
      <c r="E12" s="7">
        <v>50477342</v>
      </c>
      <c r="F12" s="7">
        <v>56510576</v>
      </c>
      <c r="G12" s="7">
        <v>56510576</v>
      </c>
      <c r="H12" s="32"/>
      <c r="I12" s="7"/>
      <c r="J12" s="7"/>
      <c r="K12" s="7"/>
      <c r="L12" s="7"/>
      <c r="M12" s="14">
        <f t="shared" ref="M12:M24" si="0">SUM(E12,I12)</f>
        <v>50477342</v>
      </c>
      <c r="N12" s="14">
        <f t="shared" ref="N12:N24" si="1">SUM(F12,J12)</f>
        <v>56510576</v>
      </c>
      <c r="O12" s="14">
        <f t="shared" ref="O12:O24" si="2">SUM(G12,K12)</f>
        <v>56510576</v>
      </c>
      <c r="P12" s="32"/>
    </row>
    <row r="13" spans="1:16" ht="12.75" customHeight="1" x14ac:dyDescent="0.2">
      <c r="A13" s="21" t="s">
        <v>37</v>
      </c>
      <c r="B13" s="4"/>
      <c r="C13" s="16"/>
      <c r="D13" s="4" t="s">
        <v>162</v>
      </c>
      <c r="E13" s="7"/>
      <c r="F13" s="7"/>
      <c r="G13" s="7"/>
      <c r="H13" s="32"/>
      <c r="I13" s="7"/>
      <c r="J13" s="7"/>
      <c r="K13" s="7"/>
      <c r="L13" s="7"/>
      <c r="M13" s="14">
        <f t="shared" si="0"/>
        <v>0</v>
      </c>
      <c r="N13" s="14">
        <f t="shared" si="1"/>
        <v>0</v>
      </c>
      <c r="O13" s="14">
        <f t="shared" si="2"/>
        <v>0</v>
      </c>
      <c r="P13" s="32"/>
    </row>
    <row r="14" spans="1:16" ht="12.75" customHeight="1" x14ac:dyDescent="0.2">
      <c r="A14" s="21" t="s">
        <v>38</v>
      </c>
      <c r="B14" s="4"/>
      <c r="C14" s="16"/>
      <c r="D14" s="4" t="s">
        <v>79</v>
      </c>
      <c r="E14" s="7">
        <v>6500221</v>
      </c>
      <c r="F14" s="7">
        <v>1499800</v>
      </c>
      <c r="G14" s="7">
        <v>1499800</v>
      </c>
      <c r="H14" s="7"/>
      <c r="I14" s="7"/>
      <c r="J14" s="7"/>
      <c r="K14" s="7"/>
      <c r="L14" s="7"/>
      <c r="M14" s="14">
        <f t="shared" si="0"/>
        <v>6500221</v>
      </c>
      <c r="N14" s="14">
        <f t="shared" si="1"/>
        <v>1499800</v>
      </c>
      <c r="O14" s="14">
        <f t="shared" si="2"/>
        <v>1499800</v>
      </c>
      <c r="P14" s="32"/>
    </row>
    <row r="15" spans="1:16" ht="12.75" customHeight="1" x14ac:dyDescent="0.2">
      <c r="A15" s="21" t="s">
        <v>26</v>
      </c>
      <c r="B15" s="4"/>
      <c r="C15" s="6" t="s">
        <v>80</v>
      </c>
      <c r="D15" s="6"/>
      <c r="E15" s="7">
        <f>SUM(E16:E22)</f>
        <v>9800000</v>
      </c>
      <c r="F15" s="7">
        <f>SUM(F16:F22)</f>
        <v>8335000</v>
      </c>
      <c r="G15" s="7">
        <f>SUM(G16:G22)</f>
        <v>7346310</v>
      </c>
      <c r="H15" s="32">
        <f t="shared" ref="H15:H23" si="3">(G15/F15)*100</f>
        <v>88.138092381523691</v>
      </c>
      <c r="I15" s="7"/>
      <c r="J15" s="7"/>
      <c r="K15" s="7"/>
      <c r="L15" s="32"/>
      <c r="M15" s="14">
        <f t="shared" si="0"/>
        <v>9800000</v>
      </c>
      <c r="N15" s="14">
        <f t="shared" si="1"/>
        <v>8335000</v>
      </c>
      <c r="O15" s="14">
        <f t="shared" si="2"/>
        <v>7346310</v>
      </c>
      <c r="P15" s="32">
        <f t="shared" ref="P15:P23" si="4">(O15/N15)*100</f>
        <v>88.138092381523691</v>
      </c>
    </row>
    <row r="16" spans="1:16" ht="12.75" customHeight="1" x14ac:dyDescent="0.2">
      <c r="A16" s="21" t="s">
        <v>27</v>
      </c>
      <c r="B16" s="4"/>
      <c r="C16" s="16" t="s">
        <v>182</v>
      </c>
      <c r="D16" s="4" t="s">
        <v>81</v>
      </c>
      <c r="E16" s="7">
        <v>2000000</v>
      </c>
      <c r="F16" s="7">
        <v>1700000</v>
      </c>
      <c r="G16" s="7">
        <v>1601190</v>
      </c>
      <c r="H16" s="32">
        <f t="shared" si="3"/>
        <v>94.187647058823529</v>
      </c>
      <c r="I16" s="7"/>
      <c r="J16" s="7"/>
      <c r="K16" s="7"/>
      <c r="L16" s="7"/>
      <c r="M16" s="14">
        <f t="shared" si="0"/>
        <v>2000000</v>
      </c>
      <c r="N16" s="14">
        <f t="shared" si="1"/>
        <v>1700000</v>
      </c>
      <c r="O16" s="14">
        <f t="shared" si="2"/>
        <v>1601190</v>
      </c>
      <c r="P16" s="32">
        <f t="shared" si="4"/>
        <v>94.187647058823529</v>
      </c>
    </row>
    <row r="17" spans="1:16" ht="12.75" customHeight="1" x14ac:dyDescent="0.2">
      <c r="A17" s="21" t="s">
        <v>28</v>
      </c>
      <c r="B17" s="4"/>
      <c r="C17" s="16"/>
      <c r="D17" s="4" t="s">
        <v>82</v>
      </c>
      <c r="E17" s="7">
        <v>6000000</v>
      </c>
      <c r="F17" s="7">
        <v>6500000</v>
      </c>
      <c r="G17" s="7">
        <v>5620791</v>
      </c>
      <c r="H17" s="32">
        <f t="shared" si="3"/>
        <v>86.473707692307684</v>
      </c>
      <c r="I17" s="7"/>
      <c r="J17" s="7"/>
      <c r="K17" s="7"/>
      <c r="L17" s="7"/>
      <c r="M17" s="14">
        <f t="shared" si="0"/>
        <v>6000000</v>
      </c>
      <c r="N17" s="14">
        <f t="shared" si="1"/>
        <v>6500000</v>
      </c>
      <c r="O17" s="14">
        <f t="shared" si="2"/>
        <v>5620791</v>
      </c>
      <c r="P17" s="32">
        <f t="shared" si="4"/>
        <v>86.473707692307684</v>
      </c>
    </row>
    <row r="18" spans="1:16" ht="12.75" customHeight="1" x14ac:dyDescent="0.2">
      <c r="A18" s="21" t="s">
        <v>29</v>
      </c>
      <c r="B18" s="4"/>
      <c r="C18" s="16"/>
      <c r="D18" s="4" t="s">
        <v>83</v>
      </c>
      <c r="E18" s="7"/>
      <c r="F18" s="7"/>
      <c r="G18" s="7"/>
      <c r="H18" s="32"/>
      <c r="I18" s="7"/>
      <c r="J18" s="7"/>
      <c r="K18" s="7"/>
      <c r="L18" s="7"/>
      <c r="M18" s="14">
        <f t="shared" si="0"/>
        <v>0</v>
      </c>
      <c r="N18" s="14">
        <f t="shared" si="1"/>
        <v>0</v>
      </c>
      <c r="O18" s="14">
        <f t="shared" si="2"/>
        <v>0</v>
      </c>
      <c r="P18" s="32"/>
    </row>
    <row r="19" spans="1:16" ht="12.75" customHeight="1" x14ac:dyDescent="0.2">
      <c r="A19" s="21" t="s">
        <v>5</v>
      </c>
      <c r="B19" s="4"/>
      <c r="C19" s="16"/>
      <c r="D19" s="4" t="s">
        <v>84</v>
      </c>
      <c r="E19" s="7"/>
      <c r="F19" s="7"/>
      <c r="G19" s="7"/>
      <c r="H19" s="32"/>
      <c r="I19" s="7"/>
      <c r="J19" s="7"/>
      <c r="K19" s="7"/>
      <c r="L19" s="7"/>
      <c r="M19" s="14">
        <f t="shared" si="0"/>
        <v>0</v>
      </c>
      <c r="N19" s="14">
        <f t="shared" si="1"/>
        <v>0</v>
      </c>
      <c r="O19" s="14">
        <f t="shared" si="2"/>
        <v>0</v>
      </c>
      <c r="P19" s="32"/>
    </row>
    <row r="20" spans="1:16" ht="12.75" customHeight="1" x14ac:dyDescent="0.2">
      <c r="A20" s="21" t="s">
        <v>6</v>
      </c>
      <c r="B20" s="4"/>
      <c r="C20" s="16"/>
      <c r="D20" s="4" t="s">
        <v>161</v>
      </c>
      <c r="E20" s="7"/>
      <c r="F20" s="7"/>
      <c r="G20" s="7"/>
      <c r="H20" s="32"/>
      <c r="I20" s="7"/>
      <c r="J20" s="7"/>
      <c r="K20" s="7"/>
      <c r="L20" s="7"/>
      <c r="M20" s="14">
        <f t="shared" si="0"/>
        <v>0</v>
      </c>
      <c r="N20" s="14">
        <f t="shared" si="1"/>
        <v>0</v>
      </c>
      <c r="O20" s="14">
        <f t="shared" si="2"/>
        <v>0</v>
      </c>
      <c r="P20" s="32"/>
    </row>
    <row r="21" spans="1:16" ht="12.75" customHeight="1" x14ac:dyDescent="0.2">
      <c r="A21" s="21" t="s">
        <v>7</v>
      </c>
      <c r="B21" s="4"/>
      <c r="C21" s="16"/>
      <c r="D21" s="4" t="s">
        <v>85</v>
      </c>
      <c r="E21" s="7">
        <v>1500000</v>
      </c>
      <c r="F21" s="7">
        <v>35000</v>
      </c>
      <c r="G21" s="7">
        <v>33703</v>
      </c>
      <c r="H21" s="32">
        <f t="shared" si="3"/>
        <v>96.294285714285706</v>
      </c>
      <c r="I21" s="7"/>
      <c r="J21" s="7"/>
      <c r="K21" s="7"/>
      <c r="L21" s="7"/>
      <c r="M21" s="14">
        <f t="shared" si="0"/>
        <v>1500000</v>
      </c>
      <c r="N21" s="14">
        <f t="shared" si="1"/>
        <v>35000</v>
      </c>
      <c r="O21" s="14">
        <f t="shared" si="2"/>
        <v>33703</v>
      </c>
      <c r="P21" s="32">
        <f t="shared" si="4"/>
        <v>96.294285714285706</v>
      </c>
    </row>
    <row r="22" spans="1:16" ht="12.75" customHeight="1" x14ac:dyDescent="0.2">
      <c r="A22" s="21" t="s">
        <v>8</v>
      </c>
      <c r="B22" s="4"/>
      <c r="C22" s="16"/>
      <c r="D22" s="4" t="s">
        <v>181</v>
      </c>
      <c r="E22" s="7">
        <v>300000</v>
      </c>
      <c r="F22" s="7">
        <v>100000</v>
      </c>
      <c r="G22" s="7">
        <v>90626</v>
      </c>
      <c r="H22" s="32">
        <f t="shared" si="3"/>
        <v>90.625999999999991</v>
      </c>
      <c r="I22" s="7"/>
      <c r="J22" s="7"/>
      <c r="K22" s="7"/>
      <c r="L22" s="7"/>
      <c r="M22" s="14">
        <f t="shared" si="0"/>
        <v>300000</v>
      </c>
      <c r="N22" s="14">
        <f t="shared" si="1"/>
        <v>100000</v>
      </c>
      <c r="O22" s="14">
        <f t="shared" si="2"/>
        <v>90626</v>
      </c>
      <c r="P22" s="32">
        <f t="shared" si="4"/>
        <v>90.625999999999991</v>
      </c>
    </row>
    <row r="23" spans="1:16" ht="12.75" customHeight="1" x14ac:dyDescent="0.2">
      <c r="A23" s="21" t="s">
        <v>39</v>
      </c>
      <c r="B23" s="4"/>
      <c r="C23" s="6" t="s">
        <v>86</v>
      </c>
      <c r="D23" s="6"/>
      <c r="E23" s="7">
        <v>13486000</v>
      </c>
      <c r="F23" s="7">
        <v>20500000</v>
      </c>
      <c r="G23" s="7">
        <v>20438692</v>
      </c>
      <c r="H23" s="32">
        <f t="shared" si="3"/>
        <v>99.700936585365852</v>
      </c>
      <c r="I23" s="7">
        <v>8206604</v>
      </c>
      <c r="J23" s="7">
        <v>8206604</v>
      </c>
      <c r="K23" s="7">
        <v>7467572</v>
      </c>
      <c r="L23" s="32">
        <f>(K23/J23)*100</f>
        <v>90.994667221666845</v>
      </c>
      <c r="M23" s="14">
        <f t="shared" si="0"/>
        <v>21692604</v>
      </c>
      <c r="N23" s="14">
        <f t="shared" si="1"/>
        <v>28706604</v>
      </c>
      <c r="O23" s="14">
        <f t="shared" si="2"/>
        <v>27906264</v>
      </c>
      <c r="P23" s="32">
        <f t="shared" si="4"/>
        <v>97.212000416350179</v>
      </c>
    </row>
    <row r="24" spans="1:16" ht="12.75" customHeight="1" x14ac:dyDescent="0.2">
      <c r="A24" s="21" t="s">
        <v>40</v>
      </c>
      <c r="B24" s="4"/>
      <c r="C24" s="6" t="s">
        <v>87</v>
      </c>
      <c r="D24" s="6"/>
      <c r="E24" s="7">
        <v>0</v>
      </c>
      <c r="F24" s="7">
        <v>2318825</v>
      </c>
      <c r="G24" s="7">
        <v>2318825</v>
      </c>
      <c r="H24" s="32"/>
      <c r="I24" s="7"/>
      <c r="J24" s="7"/>
      <c r="K24" s="7"/>
      <c r="L24" s="7"/>
      <c r="M24" s="14">
        <f t="shared" si="0"/>
        <v>0</v>
      </c>
      <c r="N24" s="14">
        <f t="shared" si="1"/>
        <v>2318825</v>
      </c>
      <c r="O24" s="14">
        <f t="shared" si="2"/>
        <v>2318825</v>
      </c>
      <c r="P24" s="32"/>
    </row>
    <row r="25" spans="1:16" s="39" customFormat="1" ht="12.75" customHeight="1" x14ac:dyDescent="0.25">
      <c r="A25" s="21" t="s">
        <v>41</v>
      </c>
      <c r="B25" s="23"/>
      <c r="C25" s="27" t="s">
        <v>88</v>
      </c>
      <c r="D25" s="28"/>
      <c r="E25" s="29">
        <f>E24+E23+E15+E11</f>
        <v>141257361</v>
      </c>
      <c r="F25" s="29">
        <f>F24+F23+F15+F11</f>
        <v>148582264</v>
      </c>
      <c r="G25" s="29">
        <f>G24+G23+G15+G11</f>
        <v>147532266</v>
      </c>
      <c r="H25" s="33">
        <f>(G25/F25)*100</f>
        <v>99.293322115484798</v>
      </c>
      <c r="I25" s="29">
        <f>I24+I23+I15+I11</f>
        <v>8206604</v>
      </c>
      <c r="J25" s="29">
        <f>J24+J23+J15+J11</f>
        <v>8206604</v>
      </c>
      <c r="K25" s="29">
        <f>K24+K23+K15+K11</f>
        <v>7467572</v>
      </c>
      <c r="L25" s="33">
        <f>(K25/J25)*100</f>
        <v>90.994667221666845</v>
      </c>
      <c r="M25" s="29">
        <f>M24+M23+M15+M11</f>
        <v>149463965</v>
      </c>
      <c r="N25" s="29">
        <f>N24+N23+N15+N11</f>
        <v>156788868</v>
      </c>
      <c r="O25" s="29">
        <f>O24+O23+O15+O11</f>
        <v>154999838</v>
      </c>
      <c r="P25" s="33">
        <f>(O25/N25)*100</f>
        <v>98.858955981492258</v>
      </c>
    </row>
    <row r="26" spans="1:16" ht="12.75" customHeight="1" x14ac:dyDescent="0.2">
      <c r="A26" s="21" t="s">
        <v>42</v>
      </c>
      <c r="B26" s="4" t="s">
        <v>96</v>
      </c>
      <c r="C26" s="6" t="s">
        <v>90</v>
      </c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ht="12.75" customHeight="1" x14ac:dyDescent="0.2">
      <c r="A27" s="21" t="s">
        <v>43</v>
      </c>
      <c r="B27" s="4"/>
      <c r="C27" s="6" t="s">
        <v>92</v>
      </c>
      <c r="D27" s="6"/>
      <c r="E27" s="7">
        <v>36177306</v>
      </c>
      <c r="F27" s="7">
        <v>48500000</v>
      </c>
      <c r="G27" s="7">
        <v>48495047</v>
      </c>
      <c r="H27" s="32">
        <f>(G27/F27)*100</f>
        <v>99.989787628865983</v>
      </c>
      <c r="I27" s="7"/>
      <c r="J27" s="7"/>
      <c r="K27" s="7"/>
      <c r="L27" s="7"/>
      <c r="M27" s="14">
        <f t="shared" ref="M27:O29" si="5">SUM(E27,I27)</f>
        <v>36177306</v>
      </c>
      <c r="N27" s="14">
        <f t="shared" si="5"/>
        <v>48500000</v>
      </c>
      <c r="O27" s="14">
        <f t="shared" si="5"/>
        <v>48495047</v>
      </c>
      <c r="P27" s="32">
        <f>(O27/N27)*100</f>
        <v>99.989787628865983</v>
      </c>
    </row>
    <row r="28" spans="1:16" ht="12.75" customHeight="1" x14ac:dyDescent="0.2">
      <c r="A28" s="21" t="s">
        <v>45</v>
      </c>
      <c r="B28" s="4"/>
      <c r="C28" s="6" t="s">
        <v>93</v>
      </c>
      <c r="D28" s="6"/>
      <c r="E28" s="7"/>
      <c r="F28" s="7">
        <v>382041</v>
      </c>
      <c r="G28" s="7">
        <v>382041</v>
      </c>
      <c r="H28" s="32"/>
      <c r="I28" s="7"/>
      <c r="J28" s="7"/>
      <c r="K28" s="7"/>
      <c r="L28" s="32"/>
      <c r="M28" s="14">
        <f t="shared" si="5"/>
        <v>0</v>
      </c>
      <c r="N28" s="14">
        <f t="shared" si="5"/>
        <v>382041</v>
      </c>
      <c r="O28" s="14">
        <f t="shared" si="5"/>
        <v>382041</v>
      </c>
      <c r="P28" s="32"/>
    </row>
    <row r="29" spans="1:16" ht="12.75" customHeight="1" x14ac:dyDescent="0.2">
      <c r="A29" s="21" t="s">
        <v>46</v>
      </c>
      <c r="B29" s="4"/>
      <c r="C29" s="6" t="s">
        <v>141</v>
      </c>
      <c r="D29" s="6"/>
      <c r="E29" s="7"/>
      <c r="F29" s="7"/>
      <c r="G29" s="7"/>
      <c r="H29" s="32"/>
      <c r="I29" s="7"/>
      <c r="J29" s="7"/>
      <c r="K29" s="7"/>
      <c r="L29" s="7"/>
      <c r="M29" s="14">
        <f t="shared" si="5"/>
        <v>0</v>
      </c>
      <c r="N29" s="14">
        <f t="shared" si="5"/>
        <v>0</v>
      </c>
      <c r="O29" s="14">
        <f t="shared" si="5"/>
        <v>0</v>
      </c>
      <c r="P29" s="32"/>
    </row>
    <row r="30" spans="1:16" s="39" customFormat="1" ht="12.75" customHeight="1" x14ac:dyDescent="0.25">
      <c r="A30" s="21" t="s">
        <v>47</v>
      </c>
      <c r="B30" s="23"/>
      <c r="C30" s="27" t="s">
        <v>94</v>
      </c>
      <c r="D30" s="28"/>
      <c r="E30" s="29">
        <f t="shared" ref="E30:O30" si="6">SUM(E27:E29)</f>
        <v>36177306</v>
      </c>
      <c r="F30" s="29">
        <f t="shared" si="6"/>
        <v>48882041</v>
      </c>
      <c r="G30" s="29">
        <f t="shared" si="6"/>
        <v>48877088</v>
      </c>
      <c r="H30" s="33">
        <f>(G30/F30)*100</f>
        <v>99.989867444364691</v>
      </c>
      <c r="I30" s="29">
        <f t="shared" si="6"/>
        <v>0</v>
      </c>
      <c r="J30" s="29">
        <f t="shared" si="6"/>
        <v>0</v>
      </c>
      <c r="K30" s="29">
        <f t="shared" si="6"/>
        <v>0</v>
      </c>
      <c r="L30" s="29">
        <f t="shared" si="6"/>
        <v>0</v>
      </c>
      <c r="M30" s="29">
        <f t="shared" si="6"/>
        <v>36177306</v>
      </c>
      <c r="N30" s="29">
        <f t="shared" si="6"/>
        <v>48882041</v>
      </c>
      <c r="O30" s="29">
        <f t="shared" si="6"/>
        <v>48877088</v>
      </c>
      <c r="P30" s="33">
        <f>(O30/N30)*100</f>
        <v>99.989867444364691</v>
      </c>
    </row>
    <row r="31" spans="1:16" s="39" customFormat="1" ht="12.75" customHeight="1" x14ac:dyDescent="0.25">
      <c r="A31" s="21" t="s">
        <v>48</v>
      </c>
      <c r="B31" s="23"/>
      <c r="C31" s="27" t="s">
        <v>120</v>
      </c>
      <c r="D31" s="28"/>
      <c r="E31" s="29">
        <f>E30+E25</f>
        <v>177434667</v>
      </c>
      <c r="F31" s="29">
        <f t="shared" ref="F31:O31" si="7">F30+F25</f>
        <v>197464305</v>
      </c>
      <c r="G31" s="29">
        <f t="shared" si="7"/>
        <v>196409354</v>
      </c>
      <c r="H31" s="33">
        <f>(G31/F31)*100</f>
        <v>99.465751037890115</v>
      </c>
      <c r="I31" s="29">
        <f t="shared" si="7"/>
        <v>8206604</v>
      </c>
      <c r="J31" s="29">
        <f t="shared" si="7"/>
        <v>8206604</v>
      </c>
      <c r="K31" s="29">
        <f t="shared" si="7"/>
        <v>7467572</v>
      </c>
      <c r="L31" s="33">
        <f>(K31/J31)*100</f>
        <v>90.994667221666845</v>
      </c>
      <c r="M31" s="29">
        <f t="shared" si="7"/>
        <v>185641271</v>
      </c>
      <c r="N31" s="29">
        <f t="shared" si="7"/>
        <v>205670909</v>
      </c>
      <c r="O31" s="29">
        <f t="shared" si="7"/>
        <v>203876926</v>
      </c>
      <c r="P31" s="33">
        <f>(O31/N31)*100</f>
        <v>99.127741006872299</v>
      </c>
    </row>
    <row r="32" spans="1:16" ht="12.75" customHeight="1" x14ac:dyDescent="0.2">
      <c r="A32" s="21" t="s">
        <v>49</v>
      </c>
      <c r="B32" s="4" t="s">
        <v>97</v>
      </c>
      <c r="C32" s="6" t="s">
        <v>103</v>
      </c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12.75" customHeight="1" x14ac:dyDescent="0.2">
      <c r="A33" s="21" t="s">
        <v>50</v>
      </c>
      <c r="B33" s="4"/>
      <c r="C33" s="15" t="s">
        <v>78</v>
      </c>
      <c r="D33" s="17" t="s">
        <v>98</v>
      </c>
      <c r="E33" s="12"/>
      <c r="F33" s="12">
        <f>SUM(F34:F35)</f>
        <v>0</v>
      </c>
      <c r="G33" s="12"/>
      <c r="H33" s="32"/>
      <c r="I33" s="12">
        <f>SUM(I34:I35)</f>
        <v>0</v>
      </c>
      <c r="J33" s="12">
        <f>SUM(J34:J35)</f>
        <v>0</v>
      </c>
      <c r="K33" s="12"/>
      <c r="L33" s="12">
        <f>SUM(L34:L35)</f>
        <v>0</v>
      </c>
      <c r="M33" s="14">
        <f t="shared" ref="M33:O45" si="8">SUM(E33,I33)</f>
        <v>0</v>
      </c>
      <c r="N33" s="14">
        <f t="shared" si="8"/>
        <v>0</v>
      </c>
      <c r="O33" s="14">
        <f t="shared" si="8"/>
        <v>0</v>
      </c>
      <c r="P33" s="32"/>
    </row>
    <row r="34" spans="1:16" ht="12.75" customHeight="1" x14ac:dyDescent="0.2">
      <c r="A34" s="21" t="s">
        <v>51</v>
      </c>
      <c r="B34" s="4"/>
      <c r="C34" s="16"/>
      <c r="D34" s="4"/>
      <c r="E34" s="7"/>
      <c r="F34" s="7"/>
      <c r="G34" s="7"/>
      <c r="H34" s="32"/>
      <c r="I34" s="7"/>
      <c r="J34" s="7"/>
      <c r="K34" s="7"/>
      <c r="L34" s="7"/>
      <c r="M34" s="14">
        <f t="shared" si="8"/>
        <v>0</v>
      </c>
      <c r="N34" s="14">
        <f t="shared" si="8"/>
        <v>0</v>
      </c>
      <c r="O34" s="14">
        <f t="shared" si="8"/>
        <v>0</v>
      </c>
      <c r="P34" s="32"/>
    </row>
    <row r="35" spans="1:16" ht="12.75" customHeight="1" x14ac:dyDescent="0.2">
      <c r="A35" s="21" t="s">
        <v>52</v>
      </c>
      <c r="B35" s="4"/>
      <c r="C35" s="16"/>
      <c r="D35" s="4"/>
      <c r="E35" s="7"/>
      <c r="F35" s="7"/>
      <c r="G35" s="7"/>
      <c r="H35" s="32"/>
      <c r="I35" s="7"/>
      <c r="J35" s="7"/>
      <c r="K35" s="7"/>
      <c r="L35" s="7"/>
      <c r="M35" s="14">
        <f t="shared" si="8"/>
        <v>0</v>
      </c>
      <c r="N35" s="14">
        <f t="shared" si="8"/>
        <v>0</v>
      </c>
      <c r="O35" s="14">
        <f t="shared" si="8"/>
        <v>0</v>
      </c>
      <c r="P35" s="32"/>
    </row>
    <row r="36" spans="1:16" ht="12.75" customHeight="1" x14ac:dyDescent="0.2">
      <c r="A36" s="21" t="s">
        <v>53</v>
      </c>
      <c r="B36" s="4"/>
      <c r="C36" s="16"/>
      <c r="D36" s="17" t="s">
        <v>160</v>
      </c>
      <c r="E36" s="12">
        <v>0</v>
      </c>
      <c r="F36" s="12">
        <v>3906375</v>
      </c>
      <c r="G36" s="12">
        <v>3906375</v>
      </c>
      <c r="H36" s="32">
        <f>(G36/F36)*100</f>
        <v>100</v>
      </c>
      <c r="I36" s="7"/>
      <c r="J36" s="7"/>
      <c r="K36" s="7"/>
      <c r="L36" s="7"/>
      <c r="M36" s="14">
        <f t="shared" si="8"/>
        <v>0</v>
      </c>
      <c r="N36" s="14">
        <f t="shared" si="8"/>
        <v>3906375</v>
      </c>
      <c r="O36" s="14">
        <f t="shared" si="8"/>
        <v>3906375</v>
      </c>
      <c r="P36" s="32">
        <f>(O36/N36)*100</f>
        <v>100</v>
      </c>
    </row>
    <row r="37" spans="1:16" ht="12.75" customHeight="1" x14ac:dyDescent="0.2">
      <c r="A37" s="21" t="s">
        <v>64</v>
      </c>
      <c r="B37" s="4"/>
      <c r="C37" s="16"/>
      <c r="D37" s="17" t="s">
        <v>184</v>
      </c>
      <c r="E37" s="12">
        <f>SUM(E38:E39)</f>
        <v>0</v>
      </c>
      <c r="F37" s="12">
        <f>SUM(F38:F39)</f>
        <v>0</v>
      </c>
      <c r="G37" s="12">
        <f>SUM(G38:G39)</f>
        <v>0</v>
      </c>
      <c r="H37" s="32"/>
      <c r="I37" s="7"/>
      <c r="J37" s="7"/>
      <c r="K37" s="7"/>
      <c r="L37" s="7"/>
      <c r="M37" s="14">
        <f t="shared" si="8"/>
        <v>0</v>
      </c>
      <c r="N37" s="14">
        <f t="shared" si="8"/>
        <v>0</v>
      </c>
      <c r="O37" s="14">
        <f t="shared" si="8"/>
        <v>0</v>
      </c>
      <c r="P37" s="32"/>
    </row>
    <row r="38" spans="1:16" ht="12.75" customHeight="1" x14ac:dyDescent="0.2">
      <c r="A38" s="21" t="s">
        <v>65</v>
      </c>
      <c r="B38" s="4"/>
      <c r="C38" s="16"/>
      <c r="D38" s="4" t="s">
        <v>180</v>
      </c>
      <c r="E38" s="7"/>
      <c r="F38" s="7"/>
      <c r="G38" s="7"/>
      <c r="H38" s="32"/>
      <c r="I38" s="7"/>
      <c r="J38" s="7"/>
      <c r="K38" s="7"/>
      <c r="L38" s="7"/>
      <c r="M38" s="14">
        <f t="shared" si="8"/>
        <v>0</v>
      </c>
      <c r="N38" s="14">
        <f t="shared" si="8"/>
        <v>0</v>
      </c>
      <c r="O38" s="14">
        <f t="shared" si="8"/>
        <v>0</v>
      </c>
      <c r="P38" s="32"/>
    </row>
    <row r="39" spans="1:16" ht="12.75" customHeight="1" x14ac:dyDescent="0.2">
      <c r="A39" s="21" t="s">
        <v>66</v>
      </c>
      <c r="B39" s="4"/>
      <c r="C39" s="16"/>
      <c r="D39" s="4" t="s">
        <v>183</v>
      </c>
      <c r="E39" s="7"/>
      <c r="F39" s="7"/>
      <c r="G39" s="7">
        <v>0</v>
      </c>
      <c r="H39" s="32"/>
      <c r="I39" s="7"/>
      <c r="J39" s="7"/>
      <c r="K39" s="7"/>
      <c r="L39" s="7"/>
      <c r="M39" s="14">
        <f t="shared" si="8"/>
        <v>0</v>
      </c>
      <c r="N39" s="14">
        <f t="shared" si="8"/>
        <v>0</v>
      </c>
      <c r="O39" s="14">
        <f t="shared" si="8"/>
        <v>0</v>
      </c>
      <c r="P39" s="32"/>
    </row>
    <row r="40" spans="1:16" ht="12.75" customHeight="1" x14ac:dyDescent="0.2">
      <c r="A40" s="21" t="s">
        <v>67</v>
      </c>
      <c r="B40" s="4"/>
      <c r="C40" s="16"/>
      <c r="D40" s="17" t="s">
        <v>99</v>
      </c>
      <c r="E40" s="12">
        <v>60621714</v>
      </c>
      <c r="F40" s="12">
        <v>64109215</v>
      </c>
      <c r="G40" s="12">
        <v>64109215</v>
      </c>
      <c r="H40" s="32">
        <f>(G40/F40)*100</f>
        <v>100</v>
      </c>
      <c r="I40" s="12"/>
      <c r="J40" s="12">
        <v>384307</v>
      </c>
      <c r="K40" s="12">
        <v>384307</v>
      </c>
      <c r="L40" s="32">
        <f>(K40/J40)*100</f>
        <v>100</v>
      </c>
      <c r="M40" s="14">
        <f t="shared" si="8"/>
        <v>60621714</v>
      </c>
      <c r="N40" s="14">
        <f t="shared" si="8"/>
        <v>64493522</v>
      </c>
      <c r="O40" s="14">
        <f t="shared" si="8"/>
        <v>64493522</v>
      </c>
      <c r="P40" s="32">
        <f>(O40/N40)*100</f>
        <v>100</v>
      </c>
    </row>
    <row r="41" spans="1:16" ht="12.75" customHeight="1" x14ac:dyDescent="0.2">
      <c r="A41" s="21" t="s">
        <v>68</v>
      </c>
      <c r="B41" s="4"/>
      <c r="C41" s="16"/>
      <c r="D41" s="4" t="s">
        <v>100</v>
      </c>
      <c r="E41" s="7"/>
      <c r="F41" s="7"/>
      <c r="G41" s="7"/>
      <c r="H41" s="7"/>
      <c r="I41" s="7"/>
      <c r="J41" s="7"/>
      <c r="K41" s="7"/>
      <c r="L41" s="7"/>
      <c r="M41" s="7"/>
      <c r="N41" s="14">
        <f t="shared" si="8"/>
        <v>0</v>
      </c>
      <c r="O41" s="14">
        <f t="shared" si="8"/>
        <v>0</v>
      </c>
      <c r="P41" s="7"/>
    </row>
    <row r="42" spans="1:16" ht="12.75" customHeight="1" x14ac:dyDescent="0.2">
      <c r="A42" s="21" t="s">
        <v>58</v>
      </c>
      <c r="B42" s="4"/>
      <c r="C42" s="16"/>
      <c r="D42" s="4" t="s">
        <v>177</v>
      </c>
      <c r="E42" s="7"/>
      <c r="F42" s="7"/>
      <c r="G42" s="7"/>
      <c r="H42" s="32"/>
      <c r="I42" s="7"/>
      <c r="J42" s="7"/>
      <c r="K42" s="7"/>
      <c r="L42" s="7"/>
      <c r="M42" s="14">
        <f t="shared" ref="M42:O51" si="9">SUM(E42,I42)</f>
        <v>0</v>
      </c>
      <c r="N42" s="14">
        <f t="shared" si="8"/>
        <v>0</v>
      </c>
      <c r="O42" s="14">
        <f t="shared" si="8"/>
        <v>0</v>
      </c>
      <c r="P42" s="32"/>
    </row>
    <row r="43" spans="1:16" ht="12.75" customHeight="1" x14ac:dyDescent="0.2">
      <c r="A43" s="21" t="s">
        <v>59</v>
      </c>
      <c r="B43" s="4"/>
      <c r="C43" s="16"/>
      <c r="D43" s="4" t="s">
        <v>178</v>
      </c>
      <c r="E43" s="7"/>
      <c r="F43" s="7"/>
      <c r="G43" s="7"/>
      <c r="H43" s="32"/>
      <c r="I43" s="7"/>
      <c r="J43" s="7"/>
      <c r="K43" s="7"/>
      <c r="L43" s="7"/>
      <c r="M43" s="14">
        <f t="shared" si="9"/>
        <v>0</v>
      </c>
      <c r="N43" s="14">
        <f t="shared" si="8"/>
        <v>0</v>
      </c>
      <c r="O43" s="14">
        <f t="shared" si="8"/>
        <v>0</v>
      </c>
      <c r="P43" s="32"/>
    </row>
    <row r="44" spans="1:16" ht="12.75" customHeight="1" x14ac:dyDescent="0.2">
      <c r="A44" s="21" t="s">
        <v>57</v>
      </c>
      <c r="B44" s="4"/>
      <c r="C44" s="16"/>
      <c r="D44" s="4"/>
      <c r="E44" s="7"/>
      <c r="F44" s="7"/>
      <c r="G44" s="7"/>
      <c r="H44" s="32"/>
      <c r="I44" s="7"/>
      <c r="J44" s="7"/>
      <c r="K44" s="7"/>
      <c r="L44" s="7"/>
      <c r="M44" s="14">
        <f t="shared" si="9"/>
        <v>0</v>
      </c>
      <c r="N44" s="14">
        <f t="shared" si="8"/>
        <v>0</v>
      </c>
      <c r="O44" s="14">
        <f t="shared" si="8"/>
        <v>0</v>
      </c>
      <c r="P44" s="32"/>
    </row>
    <row r="45" spans="1:16" ht="12.75" customHeight="1" x14ac:dyDescent="0.2">
      <c r="A45" s="21" t="s">
        <v>60</v>
      </c>
      <c r="B45" s="4"/>
      <c r="C45" s="16"/>
      <c r="D45" s="4"/>
      <c r="E45" s="7"/>
      <c r="F45" s="7"/>
      <c r="G45" s="7"/>
      <c r="H45" s="32"/>
      <c r="I45" s="7"/>
      <c r="J45" s="7"/>
      <c r="K45" s="7"/>
      <c r="L45" s="7"/>
      <c r="M45" s="14">
        <f t="shared" si="9"/>
        <v>0</v>
      </c>
      <c r="N45" s="14">
        <f t="shared" si="8"/>
        <v>0</v>
      </c>
      <c r="O45" s="14">
        <f t="shared" si="8"/>
        <v>0</v>
      </c>
      <c r="P45" s="32"/>
    </row>
    <row r="46" spans="1:16" ht="12.75" customHeight="1" x14ac:dyDescent="0.2">
      <c r="A46" s="21" t="s">
        <v>61</v>
      </c>
      <c r="B46" s="4"/>
      <c r="C46" s="16"/>
      <c r="D46" s="4" t="s">
        <v>106</v>
      </c>
      <c r="E46" s="7"/>
      <c r="F46" s="7"/>
      <c r="G46" s="7"/>
      <c r="H46" s="32"/>
      <c r="I46" s="7"/>
      <c r="J46" s="7"/>
      <c r="K46" s="7"/>
      <c r="L46" s="32"/>
      <c r="M46" s="14">
        <f t="shared" si="9"/>
        <v>0</v>
      </c>
      <c r="N46" s="14">
        <f t="shared" si="9"/>
        <v>0</v>
      </c>
      <c r="O46" s="14">
        <f t="shared" si="9"/>
        <v>0</v>
      </c>
      <c r="P46" s="32"/>
    </row>
    <row r="47" spans="1:16" ht="12.75" customHeight="1" x14ac:dyDescent="0.2">
      <c r="A47" s="21" t="s">
        <v>62</v>
      </c>
      <c r="B47" s="4"/>
      <c r="C47" s="16"/>
      <c r="D47" s="4" t="s">
        <v>101</v>
      </c>
      <c r="E47" s="7"/>
      <c r="F47" s="7"/>
      <c r="G47" s="7"/>
      <c r="H47" s="7"/>
      <c r="I47" s="7"/>
      <c r="J47" s="7"/>
      <c r="K47" s="7"/>
      <c r="L47" s="7"/>
      <c r="M47" s="14">
        <f t="shared" si="9"/>
        <v>0</v>
      </c>
      <c r="N47" s="14">
        <f t="shared" si="9"/>
        <v>0</v>
      </c>
      <c r="O47" s="14">
        <f t="shared" si="9"/>
        <v>0</v>
      </c>
      <c r="P47" s="14"/>
    </row>
    <row r="48" spans="1:16" ht="12.75" customHeight="1" x14ac:dyDescent="0.2">
      <c r="A48" s="21" t="s">
        <v>63</v>
      </c>
      <c r="B48" s="4"/>
      <c r="C48" s="16"/>
      <c r="D48" s="4" t="s">
        <v>102</v>
      </c>
      <c r="E48" s="7"/>
      <c r="F48" s="7"/>
      <c r="G48" s="7"/>
      <c r="H48" s="32"/>
      <c r="I48" s="7"/>
      <c r="J48" s="7"/>
      <c r="K48" s="7"/>
      <c r="L48" s="7"/>
      <c r="M48" s="14">
        <f t="shared" si="9"/>
        <v>0</v>
      </c>
      <c r="N48" s="14">
        <f t="shared" si="9"/>
        <v>0</v>
      </c>
      <c r="O48" s="14">
        <f t="shared" si="9"/>
        <v>0</v>
      </c>
      <c r="P48" s="32"/>
    </row>
    <row r="49" spans="1:16" ht="12.75" customHeight="1" x14ac:dyDescent="0.2">
      <c r="A49" s="21" t="s">
        <v>73</v>
      </c>
      <c r="B49" s="4"/>
      <c r="C49" s="16"/>
      <c r="D49" s="4" t="s">
        <v>154</v>
      </c>
      <c r="E49" s="7"/>
      <c r="F49" s="7"/>
      <c r="G49" s="7"/>
      <c r="H49" s="32"/>
      <c r="I49" s="7"/>
      <c r="J49" s="7"/>
      <c r="K49" s="7"/>
      <c r="L49" s="7"/>
      <c r="M49" s="14">
        <f t="shared" si="9"/>
        <v>0</v>
      </c>
      <c r="N49" s="14">
        <f t="shared" si="9"/>
        <v>0</v>
      </c>
      <c r="O49" s="14">
        <f t="shared" si="9"/>
        <v>0</v>
      </c>
      <c r="P49" s="32"/>
    </row>
    <row r="50" spans="1:16" ht="12.75" customHeight="1" x14ac:dyDescent="0.2">
      <c r="A50" s="21" t="s">
        <v>74</v>
      </c>
      <c r="B50" s="4"/>
      <c r="C50" s="16"/>
      <c r="D50" s="4" t="s">
        <v>179</v>
      </c>
      <c r="E50" s="7"/>
      <c r="F50" s="7"/>
      <c r="G50" s="7"/>
      <c r="H50" s="32"/>
      <c r="I50" s="7"/>
      <c r="J50" s="7"/>
      <c r="K50" s="7"/>
      <c r="L50" s="7"/>
      <c r="M50" s="14">
        <f t="shared" si="9"/>
        <v>0</v>
      </c>
      <c r="N50" s="14">
        <f t="shared" si="9"/>
        <v>0</v>
      </c>
      <c r="O50" s="14">
        <f t="shared" si="9"/>
        <v>0</v>
      </c>
      <c r="P50" s="32"/>
    </row>
    <row r="51" spans="1:16" ht="12.75" customHeight="1" x14ac:dyDescent="0.2">
      <c r="A51" s="21" t="s">
        <v>75</v>
      </c>
      <c r="B51" s="4"/>
      <c r="C51" s="16"/>
      <c r="D51" s="17" t="s">
        <v>104</v>
      </c>
      <c r="E51" s="12"/>
      <c r="F51" s="12"/>
      <c r="G51" s="12"/>
      <c r="H51" s="12"/>
      <c r="I51" s="12">
        <v>30372404</v>
      </c>
      <c r="J51" s="12">
        <v>31114144</v>
      </c>
      <c r="K51" s="12">
        <v>30693112</v>
      </c>
      <c r="L51" s="32">
        <f>(K51/J51)*100</f>
        <v>98.646814773371233</v>
      </c>
      <c r="M51" s="14">
        <f t="shared" si="9"/>
        <v>30372404</v>
      </c>
      <c r="N51" s="14">
        <f t="shared" si="9"/>
        <v>31114144</v>
      </c>
      <c r="O51" s="14">
        <f t="shared" si="9"/>
        <v>30693112</v>
      </c>
      <c r="P51" s="32">
        <f>(O51/N51)*100</f>
        <v>98.646814773371233</v>
      </c>
    </row>
    <row r="52" spans="1:16" s="40" customFormat="1" ht="12.75" customHeight="1" x14ac:dyDescent="0.25">
      <c r="A52" s="21" t="s">
        <v>76</v>
      </c>
      <c r="B52" s="24"/>
      <c r="C52" s="27" t="s">
        <v>13</v>
      </c>
      <c r="D52" s="27"/>
      <c r="E52" s="29">
        <f>E51+E40+E37+E33</f>
        <v>60621714</v>
      </c>
      <c r="F52" s="29">
        <f>F51+F40+F37+F36+F33</f>
        <v>68015590</v>
      </c>
      <c r="G52" s="29">
        <f>G51+G40+G37+G36+G33</f>
        <v>68015590</v>
      </c>
      <c r="H52" s="33">
        <f>(G52/F52)*100</f>
        <v>100</v>
      </c>
      <c r="I52" s="29">
        <f>I51+I40+I33</f>
        <v>30372404</v>
      </c>
      <c r="J52" s="29">
        <f>J51+J40+J33</f>
        <v>31498451</v>
      </c>
      <c r="K52" s="29">
        <f>K51+K40+K33</f>
        <v>31077419</v>
      </c>
      <c r="L52" s="33">
        <f>(K52/J52)*100</f>
        <v>98.663324745715272</v>
      </c>
      <c r="M52" s="29">
        <f>M51+M40+M37+M33</f>
        <v>90994118</v>
      </c>
      <c r="N52" s="29">
        <f>N51+N40+N37+N36+N33</f>
        <v>99514041</v>
      </c>
      <c r="O52" s="29">
        <f>O51+O40+O37+O36+O33</f>
        <v>99093009</v>
      </c>
      <c r="P52" s="33">
        <f>(O52/N52)*100</f>
        <v>99.57691196561899</v>
      </c>
    </row>
    <row r="53" spans="1:16" s="40" customFormat="1" ht="12.75" customHeight="1" x14ac:dyDescent="0.25">
      <c r="A53" s="21" t="s">
        <v>140</v>
      </c>
      <c r="B53" s="30" t="s">
        <v>71</v>
      </c>
      <c r="C53" s="27"/>
      <c r="D53" s="27"/>
      <c r="E53" s="29">
        <f>E31+E52</f>
        <v>238056381</v>
      </c>
      <c r="F53" s="29">
        <f>F31+F52</f>
        <v>265479895</v>
      </c>
      <c r="G53" s="29">
        <f>G31+G52</f>
        <v>264424944</v>
      </c>
      <c r="H53" s="33">
        <f>(G53/F53)*100</f>
        <v>99.602624899335595</v>
      </c>
      <c r="I53" s="29">
        <f>I31+I52</f>
        <v>38579008</v>
      </c>
      <c r="J53" s="29">
        <f>J31+J52</f>
        <v>39705055</v>
      </c>
      <c r="K53" s="29">
        <f>K31+K52</f>
        <v>38544991</v>
      </c>
      <c r="L53" s="33">
        <f>(K53/J53)*100</f>
        <v>97.078296453688324</v>
      </c>
      <c r="M53" s="29">
        <f>M31+M52</f>
        <v>276635389</v>
      </c>
      <c r="N53" s="29">
        <f>N31+N52</f>
        <v>305184950</v>
      </c>
      <c r="O53" s="29">
        <f>O31+O52</f>
        <v>302969935</v>
      </c>
      <c r="P53" s="33">
        <f>(O53/N53)*100</f>
        <v>99.274205690680361</v>
      </c>
    </row>
    <row r="54" spans="1:16" ht="12.75" customHeight="1" x14ac:dyDescent="0.2">
      <c r="A54" s="1"/>
      <c r="B54" s="1"/>
      <c r="C54" s="1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2.75" customHeight="1" x14ac:dyDescent="0.2"/>
    <row r="56" spans="1:16" ht="12.75" customHeight="1" x14ac:dyDescent="0.2"/>
    <row r="57" spans="1:16" ht="12.75" customHeight="1" x14ac:dyDescent="0.2"/>
    <row r="58" spans="1:16" ht="12.75" customHeight="1" x14ac:dyDescent="0.2"/>
    <row r="59" spans="1:16" ht="12.75" customHeight="1" x14ac:dyDescent="0.2"/>
  </sheetData>
  <mergeCells count="8">
    <mergeCell ref="B9:D9"/>
    <mergeCell ref="I8:L8"/>
    <mergeCell ref="M8:P8"/>
    <mergeCell ref="B3:P3"/>
    <mergeCell ref="B4:P4"/>
    <mergeCell ref="C7:D7"/>
    <mergeCell ref="E8:H8"/>
    <mergeCell ref="B8:D8"/>
  </mergeCells>
  <phoneticPr fontId="9" type="noConversion"/>
  <printOptions verticalCentered="1"/>
  <pageMargins left="0.11811023622047245" right="0.11811023622047245" top="0.15748031496062992" bottom="0.15748031496062992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zoomScale="88" zoomScaleNormal="88" workbookViewId="0">
      <selection activeCell="D14" sqref="D14"/>
    </sheetView>
  </sheetViews>
  <sheetFormatPr defaultRowHeight="12.75" x14ac:dyDescent="0.2"/>
  <cols>
    <col min="1" max="1" width="5.140625" style="1" customWidth="1"/>
    <col min="2" max="2" width="5.5703125" style="1" customWidth="1"/>
    <col min="3" max="3" width="8.5703125" style="1" customWidth="1"/>
    <col min="4" max="4" width="64.28515625" style="1" customWidth="1"/>
    <col min="5" max="5" width="13.5703125" style="36" customWidth="1"/>
    <col min="6" max="6" width="12.85546875" style="36" customWidth="1"/>
    <col min="7" max="7" width="12.7109375" style="36" customWidth="1"/>
    <col min="8" max="8" width="7.28515625" style="2" customWidth="1"/>
    <col min="9" max="9" width="12.7109375" style="36" customWidth="1"/>
    <col min="10" max="10" width="12.28515625" style="36" customWidth="1"/>
    <col min="11" max="11" width="12.140625" style="36" customWidth="1"/>
    <col min="12" max="12" width="8.42578125" style="2" customWidth="1"/>
    <col min="13" max="14" width="12.85546875" style="2" customWidth="1"/>
    <col min="15" max="15" width="12.42578125" style="2" customWidth="1"/>
    <col min="16" max="16" width="9.7109375" style="2" customWidth="1"/>
    <col min="17" max="16384" width="9.140625" style="1"/>
  </cols>
  <sheetData>
    <row r="1" spans="1:16" x14ac:dyDescent="0.2">
      <c r="E1" s="2"/>
      <c r="F1" s="2"/>
      <c r="G1" s="2"/>
      <c r="I1" s="2"/>
      <c r="J1" s="2"/>
      <c r="K1" s="2"/>
      <c r="P1" s="48" t="s">
        <v>199</v>
      </c>
    </row>
    <row r="2" spans="1:16" x14ac:dyDescent="0.2">
      <c r="B2" s="31"/>
      <c r="E2" s="2"/>
      <c r="F2" s="2"/>
      <c r="G2" s="2"/>
      <c r="I2" s="2"/>
      <c r="J2" s="2"/>
      <c r="K2" s="2"/>
      <c r="P2" s="5"/>
    </row>
    <row r="3" spans="1:16" ht="32.450000000000003" customHeight="1" x14ac:dyDescent="0.25">
      <c r="B3" s="147" t="s">
        <v>198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6" x14ac:dyDescent="0.2">
      <c r="E4" s="2"/>
      <c r="F4" s="2"/>
      <c r="G4" s="2"/>
      <c r="I4" s="2"/>
      <c r="J4" s="2"/>
      <c r="K4" s="2"/>
    </row>
    <row r="5" spans="1:16" x14ac:dyDescent="0.2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9"/>
    </row>
    <row r="6" spans="1:16" x14ac:dyDescent="0.2">
      <c r="E6" s="2"/>
      <c r="F6" s="2"/>
      <c r="G6" s="2"/>
      <c r="I6" s="2"/>
      <c r="J6" s="2"/>
      <c r="K6" s="2"/>
    </row>
    <row r="7" spans="1:16" s="9" customFormat="1" ht="15" customHeight="1" x14ac:dyDescent="0.2">
      <c r="B7" s="3" t="s">
        <v>19</v>
      </c>
      <c r="C7" s="150" t="s">
        <v>20</v>
      </c>
      <c r="D7" s="151"/>
      <c r="E7" s="18" t="s">
        <v>21</v>
      </c>
      <c r="F7" s="18" t="s">
        <v>22</v>
      </c>
      <c r="G7" s="18" t="s">
        <v>23</v>
      </c>
      <c r="H7" s="18" t="s">
        <v>24</v>
      </c>
      <c r="I7" s="18" t="s">
        <v>25</v>
      </c>
      <c r="J7" s="18" t="s">
        <v>30</v>
      </c>
      <c r="K7" s="18" t="s">
        <v>31</v>
      </c>
      <c r="L7" s="18" t="s">
        <v>32</v>
      </c>
      <c r="M7" s="18" t="s">
        <v>34</v>
      </c>
      <c r="N7" s="18" t="s">
        <v>33</v>
      </c>
      <c r="O7" s="18" t="s">
        <v>191</v>
      </c>
      <c r="P7" s="18" t="s">
        <v>192</v>
      </c>
    </row>
    <row r="8" spans="1:16" s="8" customFormat="1" ht="30" customHeight="1" x14ac:dyDescent="0.2">
      <c r="A8" s="25"/>
      <c r="B8" s="153" t="s">
        <v>2</v>
      </c>
      <c r="C8" s="154"/>
      <c r="D8" s="141"/>
      <c r="E8" s="155" t="s">
        <v>189</v>
      </c>
      <c r="F8" s="156"/>
      <c r="G8" s="156"/>
      <c r="H8" s="157"/>
      <c r="I8" s="155" t="s">
        <v>190</v>
      </c>
      <c r="J8" s="156"/>
      <c r="K8" s="156"/>
      <c r="L8" s="157"/>
      <c r="M8" s="144" t="s">
        <v>105</v>
      </c>
      <c r="N8" s="145"/>
      <c r="O8" s="145"/>
      <c r="P8" s="146"/>
    </row>
    <row r="9" spans="1:16" ht="30" customHeight="1" x14ac:dyDescent="0.2">
      <c r="B9" s="153" t="s">
        <v>107</v>
      </c>
      <c r="C9" s="154"/>
      <c r="D9" s="141"/>
      <c r="E9" s="26" t="s">
        <v>193</v>
      </c>
      <c r="F9" s="26" t="s">
        <v>150</v>
      </c>
      <c r="G9" s="26" t="s">
        <v>151</v>
      </c>
      <c r="H9" s="26" t="s">
        <v>146</v>
      </c>
      <c r="I9" s="26" t="s">
        <v>193</v>
      </c>
      <c r="J9" s="26" t="s">
        <v>152</v>
      </c>
      <c r="K9" s="26" t="s">
        <v>151</v>
      </c>
      <c r="L9" s="26" t="s">
        <v>146</v>
      </c>
      <c r="M9" s="26" t="s">
        <v>193</v>
      </c>
      <c r="N9" s="26" t="s">
        <v>152</v>
      </c>
      <c r="O9" s="26" t="s">
        <v>151</v>
      </c>
      <c r="P9" s="26" t="s">
        <v>146</v>
      </c>
    </row>
    <row r="10" spans="1:16" x14ac:dyDescent="0.2">
      <c r="A10" s="21" t="s">
        <v>54</v>
      </c>
      <c r="B10" s="22" t="s">
        <v>95</v>
      </c>
      <c r="C10" s="13" t="s">
        <v>108</v>
      </c>
      <c r="D10" s="13"/>
      <c r="E10" s="14"/>
      <c r="F10" s="7"/>
      <c r="G10" s="7"/>
      <c r="H10" s="7"/>
      <c r="I10" s="14"/>
      <c r="J10" s="7"/>
      <c r="K10" s="7"/>
      <c r="L10" s="7"/>
      <c r="M10" s="14"/>
      <c r="N10" s="7"/>
      <c r="O10" s="7"/>
      <c r="P10" s="7"/>
    </row>
    <row r="11" spans="1:16" x14ac:dyDescent="0.2">
      <c r="A11" s="21" t="s">
        <v>44</v>
      </c>
      <c r="B11" s="4"/>
      <c r="C11" s="6" t="s">
        <v>109</v>
      </c>
      <c r="D11" s="6"/>
      <c r="E11" s="7">
        <v>40056523</v>
      </c>
      <c r="F11" s="7">
        <v>41425503</v>
      </c>
      <c r="G11" s="7">
        <v>36678587</v>
      </c>
      <c r="H11" s="32">
        <f>(G11/F11)*100</f>
        <v>88.541078185580517</v>
      </c>
      <c r="I11" s="7">
        <v>19947646</v>
      </c>
      <c r="J11" s="7">
        <v>20362201</v>
      </c>
      <c r="K11" s="7">
        <v>20311787</v>
      </c>
      <c r="L11" s="32">
        <f>(K11/J11)*100</f>
        <v>99.752413798488675</v>
      </c>
      <c r="M11" s="14">
        <f>SUM(E11,I11)</f>
        <v>60004169</v>
      </c>
      <c r="N11" s="14">
        <f>SUM(F11,J11)</f>
        <v>61787704</v>
      </c>
      <c r="O11" s="14">
        <f>SUM(G11,K11)</f>
        <v>56990374</v>
      </c>
      <c r="P11" s="32">
        <f>(O11/N11)*100</f>
        <v>92.235785294757036</v>
      </c>
    </row>
    <row r="12" spans="1:16" x14ac:dyDescent="0.2">
      <c r="A12" s="21" t="s">
        <v>36</v>
      </c>
      <c r="B12" s="4"/>
      <c r="C12" s="6" t="s">
        <v>110</v>
      </c>
      <c r="D12" s="6"/>
      <c r="E12" s="7">
        <v>5486620</v>
      </c>
      <c r="F12" s="7">
        <v>5804440</v>
      </c>
      <c r="G12" s="7">
        <v>4592542</v>
      </c>
      <c r="H12" s="32">
        <f>(G12/F12)*100</f>
        <v>79.121189985597226</v>
      </c>
      <c r="I12" s="7">
        <v>3478238</v>
      </c>
      <c r="J12" s="7">
        <v>3379026</v>
      </c>
      <c r="K12" s="7">
        <v>3378291</v>
      </c>
      <c r="L12" s="32">
        <f>(K12/J12)*100</f>
        <v>99.978248169738862</v>
      </c>
      <c r="M12" s="14">
        <f t="shared" ref="M12:M36" si="0">SUM(E12,I12)</f>
        <v>8964858</v>
      </c>
      <c r="N12" s="14">
        <f t="shared" ref="N12:N36" si="1">SUM(F12,J12)</f>
        <v>9183466</v>
      </c>
      <c r="O12" s="14">
        <f t="shared" ref="O12:O36" si="2">SUM(G12,K12)</f>
        <v>7970833</v>
      </c>
      <c r="P12" s="32">
        <f>(O12/N12)*100</f>
        <v>86.795475695124253</v>
      </c>
    </row>
    <row r="13" spans="1:16" x14ac:dyDescent="0.2">
      <c r="A13" s="21" t="s">
        <v>37</v>
      </c>
      <c r="B13" s="4"/>
      <c r="C13" s="6" t="s">
        <v>111</v>
      </c>
      <c r="D13" s="6"/>
      <c r="E13" s="7">
        <v>79169137</v>
      </c>
      <c r="F13" s="7">
        <v>86289546</v>
      </c>
      <c r="G13" s="7">
        <v>62380932</v>
      </c>
      <c r="H13" s="32">
        <f>(G13/F13)*100</f>
        <v>72.292571802382639</v>
      </c>
      <c r="I13" s="7">
        <v>14518124</v>
      </c>
      <c r="J13" s="7">
        <v>13240124</v>
      </c>
      <c r="K13" s="7">
        <v>11610511</v>
      </c>
      <c r="L13" s="32">
        <f>(K13/J13)*100</f>
        <v>87.69185998560134</v>
      </c>
      <c r="M13" s="14">
        <f t="shared" si="0"/>
        <v>93687261</v>
      </c>
      <c r="N13" s="14">
        <f t="shared" si="1"/>
        <v>99529670</v>
      </c>
      <c r="O13" s="14">
        <f t="shared" si="2"/>
        <v>73991443</v>
      </c>
      <c r="P13" s="32">
        <f>(O13/N13)*100</f>
        <v>74.341091455442381</v>
      </c>
    </row>
    <row r="14" spans="1:16" x14ac:dyDescent="0.2">
      <c r="A14" s="21" t="s">
        <v>38</v>
      </c>
      <c r="B14" s="4"/>
      <c r="C14" s="6" t="s">
        <v>112</v>
      </c>
      <c r="D14" s="6"/>
      <c r="E14" s="7">
        <v>1450000</v>
      </c>
      <c r="F14" s="7">
        <v>1644310</v>
      </c>
      <c r="G14" s="7">
        <v>1087000</v>
      </c>
      <c r="H14" s="32">
        <f>(G14/F14)*100</f>
        <v>66.106756025323691</v>
      </c>
      <c r="I14" s="7"/>
      <c r="J14" s="7"/>
      <c r="K14" s="7"/>
      <c r="L14" s="32"/>
      <c r="M14" s="14">
        <f t="shared" si="0"/>
        <v>1450000</v>
      </c>
      <c r="N14" s="14">
        <f t="shared" si="1"/>
        <v>1644310</v>
      </c>
      <c r="O14" s="14">
        <f t="shared" si="2"/>
        <v>1087000</v>
      </c>
      <c r="P14" s="32">
        <f>(O14/N14)*100</f>
        <v>66.106756025323691</v>
      </c>
    </row>
    <row r="15" spans="1:16" x14ac:dyDescent="0.2">
      <c r="A15" s="21" t="s">
        <v>26</v>
      </c>
      <c r="B15" s="4"/>
      <c r="C15" s="15" t="s">
        <v>78</v>
      </c>
      <c r="D15" s="4" t="s">
        <v>163</v>
      </c>
      <c r="E15" s="7"/>
      <c r="F15" s="7"/>
      <c r="G15" s="7"/>
      <c r="H15" s="32"/>
      <c r="I15" s="7"/>
      <c r="J15" s="7"/>
      <c r="K15" s="7"/>
      <c r="L15" s="7"/>
      <c r="M15" s="14">
        <f t="shared" si="0"/>
        <v>0</v>
      </c>
      <c r="N15" s="14">
        <f t="shared" si="1"/>
        <v>0</v>
      </c>
      <c r="O15" s="14">
        <f t="shared" si="2"/>
        <v>0</v>
      </c>
      <c r="P15" s="32"/>
    </row>
    <row r="16" spans="1:16" x14ac:dyDescent="0.2">
      <c r="A16" s="21" t="s">
        <v>27</v>
      </c>
      <c r="B16" s="4"/>
      <c r="C16" s="16"/>
      <c r="D16" s="4" t="s">
        <v>164</v>
      </c>
      <c r="E16" s="7"/>
      <c r="F16" s="7"/>
      <c r="G16" s="7"/>
      <c r="H16" s="32"/>
      <c r="I16" s="7"/>
      <c r="J16" s="7"/>
      <c r="K16" s="7"/>
      <c r="L16" s="7"/>
      <c r="M16" s="14">
        <f t="shared" si="0"/>
        <v>0</v>
      </c>
      <c r="N16" s="14">
        <f t="shared" si="1"/>
        <v>0</v>
      </c>
      <c r="O16" s="14">
        <f t="shared" si="2"/>
        <v>0</v>
      </c>
      <c r="P16" s="32"/>
    </row>
    <row r="17" spans="1:16" x14ac:dyDescent="0.2">
      <c r="A17" s="21" t="s">
        <v>28</v>
      </c>
      <c r="B17" s="4"/>
      <c r="C17" s="16"/>
      <c r="D17" s="4" t="s">
        <v>165</v>
      </c>
      <c r="E17" s="7"/>
      <c r="F17" s="7"/>
      <c r="G17" s="7"/>
      <c r="H17" s="32"/>
      <c r="I17" s="7"/>
      <c r="J17" s="7"/>
      <c r="K17" s="7"/>
      <c r="L17" s="7"/>
      <c r="M17" s="14">
        <f t="shared" si="0"/>
        <v>0</v>
      </c>
      <c r="N17" s="14">
        <f t="shared" si="1"/>
        <v>0</v>
      </c>
      <c r="O17" s="14">
        <f t="shared" si="2"/>
        <v>0</v>
      </c>
      <c r="P17" s="34"/>
    </row>
    <row r="18" spans="1:16" x14ac:dyDescent="0.2">
      <c r="A18" s="21" t="s">
        <v>29</v>
      </c>
      <c r="B18" s="4"/>
      <c r="C18" s="16"/>
      <c r="D18" s="4" t="s">
        <v>171</v>
      </c>
      <c r="E18" s="7"/>
      <c r="F18" s="7"/>
      <c r="G18" s="7"/>
      <c r="H18" s="32"/>
      <c r="I18" s="7"/>
      <c r="J18" s="7"/>
      <c r="K18" s="7"/>
      <c r="L18" s="7"/>
      <c r="M18" s="14">
        <f t="shared" si="0"/>
        <v>0</v>
      </c>
      <c r="N18" s="14">
        <f t="shared" si="1"/>
        <v>0</v>
      </c>
      <c r="O18" s="14">
        <f t="shared" si="2"/>
        <v>0</v>
      </c>
      <c r="P18" s="34"/>
    </row>
    <row r="19" spans="1:16" x14ac:dyDescent="0.2">
      <c r="A19" s="21" t="s">
        <v>5</v>
      </c>
      <c r="B19" s="4"/>
      <c r="C19" s="16"/>
      <c r="D19" s="4" t="s">
        <v>166</v>
      </c>
      <c r="E19" s="7"/>
      <c r="F19" s="7"/>
      <c r="G19" s="7"/>
      <c r="H19" s="32"/>
      <c r="I19" s="7"/>
      <c r="J19" s="7"/>
      <c r="K19" s="7"/>
      <c r="L19" s="32"/>
      <c r="M19" s="14">
        <f t="shared" si="0"/>
        <v>0</v>
      </c>
      <c r="N19" s="14">
        <f t="shared" si="1"/>
        <v>0</v>
      </c>
      <c r="O19" s="14">
        <f t="shared" si="2"/>
        <v>0</v>
      </c>
      <c r="P19" s="32"/>
    </row>
    <row r="20" spans="1:16" x14ac:dyDescent="0.2">
      <c r="A20" s="21" t="s">
        <v>6</v>
      </c>
      <c r="B20" s="4"/>
      <c r="C20" s="16"/>
      <c r="D20" s="4" t="s">
        <v>167</v>
      </c>
      <c r="E20" s="7"/>
      <c r="F20" s="7"/>
      <c r="G20" s="7">
        <v>315000</v>
      </c>
      <c r="H20" s="32"/>
      <c r="I20" s="7"/>
      <c r="J20" s="7"/>
      <c r="K20" s="7"/>
      <c r="L20" s="32"/>
      <c r="M20" s="14">
        <f t="shared" si="0"/>
        <v>0</v>
      </c>
      <c r="N20" s="14">
        <f t="shared" si="1"/>
        <v>0</v>
      </c>
      <c r="O20" s="14">
        <f t="shared" si="2"/>
        <v>315000</v>
      </c>
      <c r="P20" s="32"/>
    </row>
    <row r="21" spans="1:16" x14ac:dyDescent="0.2">
      <c r="A21" s="21" t="s">
        <v>7</v>
      </c>
      <c r="B21" s="4"/>
      <c r="C21" s="16"/>
      <c r="D21" s="4" t="s">
        <v>188</v>
      </c>
      <c r="E21" s="7"/>
      <c r="F21" s="7"/>
      <c r="G21" s="7">
        <v>772000</v>
      </c>
      <c r="H21" s="32"/>
      <c r="I21" s="7"/>
      <c r="J21" s="7"/>
      <c r="K21" s="7"/>
      <c r="L21" s="32"/>
      <c r="M21" s="14">
        <f t="shared" si="0"/>
        <v>0</v>
      </c>
      <c r="N21" s="14">
        <f t="shared" si="1"/>
        <v>0</v>
      </c>
      <c r="O21" s="14">
        <f t="shared" si="2"/>
        <v>772000</v>
      </c>
      <c r="P21" s="32"/>
    </row>
    <row r="22" spans="1:16" x14ac:dyDescent="0.2">
      <c r="A22" s="21" t="s">
        <v>8</v>
      </c>
      <c r="B22" s="4"/>
      <c r="C22" s="16"/>
      <c r="D22" s="4" t="s">
        <v>168</v>
      </c>
      <c r="E22" s="7"/>
      <c r="F22" s="7"/>
      <c r="G22" s="7"/>
      <c r="H22" s="32"/>
      <c r="I22" s="7"/>
      <c r="J22" s="7"/>
      <c r="K22" s="7"/>
      <c r="L22" s="7"/>
      <c r="M22" s="14">
        <f t="shared" si="0"/>
        <v>0</v>
      </c>
      <c r="N22" s="14">
        <f t="shared" si="1"/>
        <v>0</v>
      </c>
      <c r="O22" s="14">
        <f t="shared" si="2"/>
        <v>0</v>
      </c>
      <c r="P22" s="32"/>
    </row>
    <row r="23" spans="1:16" x14ac:dyDescent="0.2">
      <c r="A23" s="21" t="s">
        <v>39</v>
      </c>
      <c r="B23" s="4"/>
      <c r="C23" s="16"/>
      <c r="D23" s="4" t="s">
        <v>169</v>
      </c>
      <c r="E23" s="7"/>
      <c r="F23" s="7"/>
      <c r="G23" s="7"/>
      <c r="H23" s="7"/>
      <c r="I23" s="7"/>
      <c r="J23" s="7"/>
      <c r="K23" s="7"/>
      <c r="L23" s="32"/>
      <c r="M23" s="14">
        <f t="shared" si="0"/>
        <v>0</v>
      </c>
      <c r="N23" s="14">
        <f t="shared" si="1"/>
        <v>0</v>
      </c>
      <c r="O23" s="14">
        <f t="shared" si="2"/>
        <v>0</v>
      </c>
      <c r="P23" s="32"/>
    </row>
    <row r="24" spans="1:16" x14ac:dyDescent="0.2">
      <c r="A24" s="21" t="s">
        <v>40</v>
      </c>
      <c r="B24" s="4"/>
      <c r="C24" s="16"/>
      <c r="D24" s="4" t="s">
        <v>172</v>
      </c>
      <c r="E24" s="7"/>
      <c r="F24" s="7"/>
      <c r="G24" s="7"/>
      <c r="H24" s="32"/>
      <c r="I24" s="7"/>
      <c r="J24" s="7"/>
      <c r="K24" s="7"/>
      <c r="L24" s="32"/>
      <c r="M24" s="14">
        <f t="shared" si="0"/>
        <v>0</v>
      </c>
      <c r="N24" s="14">
        <f t="shared" si="1"/>
        <v>0</v>
      </c>
      <c r="O24" s="14">
        <f t="shared" si="2"/>
        <v>0</v>
      </c>
      <c r="P24" s="32"/>
    </row>
    <row r="25" spans="1:16" x14ac:dyDescent="0.2">
      <c r="A25" s="21" t="s">
        <v>41</v>
      </c>
      <c r="B25" s="4"/>
      <c r="C25" s="16"/>
      <c r="D25" s="4" t="s">
        <v>175</v>
      </c>
      <c r="E25" s="7"/>
      <c r="F25" s="7"/>
      <c r="G25" s="7"/>
      <c r="H25" s="32"/>
      <c r="I25" s="7"/>
      <c r="J25" s="7"/>
      <c r="K25" s="7"/>
      <c r="L25" s="32"/>
      <c r="M25" s="14">
        <f t="shared" si="0"/>
        <v>0</v>
      </c>
      <c r="N25" s="14">
        <f t="shared" si="1"/>
        <v>0</v>
      </c>
      <c r="O25" s="14">
        <f t="shared" si="2"/>
        <v>0</v>
      </c>
      <c r="P25" s="32"/>
    </row>
    <row r="26" spans="1:16" x14ac:dyDescent="0.2">
      <c r="A26" s="21" t="s">
        <v>42</v>
      </c>
      <c r="B26" s="4"/>
      <c r="C26" s="16"/>
      <c r="D26" s="4" t="s">
        <v>176</v>
      </c>
      <c r="E26" s="7"/>
      <c r="F26" s="7"/>
      <c r="G26" s="7"/>
      <c r="H26" s="32"/>
      <c r="I26" s="7"/>
      <c r="J26" s="7"/>
      <c r="K26" s="7"/>
      <c r="L26" s="32"/>
      <c r="M26" s="14">
        <f t="shared" si="0"/>
        <v>0</v>
      </c>
      <c r="N26" s="14">
        <f t="shared" si="1"/>
        <v>0</v>
      </c>
      <c r="O26" s="14">
        <f t="shared" si="2"/>
        <v>0</v>
      </c>
      <c r="P26" s="32"/>
    </row>
    <row r="27" spans="1:16" x14ac:dyDescent="0.2">
      <c r="A27" s="21" t="s">
        <v>43</v>
      </c>
      <c r="B27" s="4"/>
      <c r="C27" s="6" t="s">
        <v>113</v>
      </c>
      <c r="D27" s="6"/>
      <c r="E27" s="7">
        <v>11420000</v>
      </c>
      <c r="F27" s="7">
        <v>15729000</v>
      </c>
      <c r="G27" s="7">
        <v>13714166</v>
      </c>
      <c r="H27" s="32">
        <f>(G27/F27)*100</f>
        <v>87.190323606077953</v>
      </c>
      <c r="I27" s="7">
        <v>0</v>
      </c>
      <c r="J27" s="7">
        <v>0</v>
      </c>
      <c r="K27" s="7">
        <v>0</v>
      </c>
      <c r="L27" s="32"/>
      <c r="M27" s="14">
        <f t="shared" si="0"/>
        <v>11420000</v>
      </c>
      <c r="N27" s="14">
        <f t="shared" si="1"/>
        <v>15729000</v>
      </c>
      <c r="O27" s="14">
        <f t="shared" si="2"/>
        <v>13714166</v>
      </c>
      <c r="P27" s="32">
        <f>(O27/N27)*100</f>
        <v>87.190323606077953</v>
      </c>
    </row>
    <row r="28" spans="1:16" x14ac:dyDescent="0.2">
      <c r="A28" s="21" t="s">
        <v>45</v>
      </c>
      <c r="B28" s="4"/>
      <c r="C28" s="15" t="s">
        <v>78</v>
      </c>
      <c r="D28" s="4" t="s">
        <v>127</v>
      </c>
      <c r="E28" s="7"/>
      <c r="F28" s="7"/>
      <c r="G28" s="7"/>
      <c r="H28" s="7"/>
      <c r="I28" s="7"/>
      <c r="J28" s="7"/>
      <c r="K28" s="7"/>
      <c r="L28" s="7"/>
      <c r="M28" s="14">
        <f t="shared" si="0"/>
        <v>0</v>
      </c>
      <c r="N28" s="14">
        <f t="shared" si="1"/>
        <v>0</v>
      </c>
      <c r="O28" s="14">
        <f t="shared" si="2"/>
        <v>0</v>
      </c>
      <c r="P28" s="14"/>
    </row>
    <row r="29" spans="1:16" x14ac:dyDescent="0.2">
      <c r="A29" s="21" t="s">
        <v>46</v>
      </c>
      <c r="B29" s="4"/>
      <c r="C29" s="15"/>
      <c r="D29" s="4" t="s">
        <v>3</v>
      </c>
      <c r="E29" s="7">
        <v>2000000</v>
      </c>
      <c r="F29" s="7">
        <v>2000000</v>
      </c>
      <c r="G29" s="7"/>
      <c r="H29" s="7"/>
      <c r="I29" s="7"/>
      <c r="J29" s="7"/>
      <c r="K29" s="7"/>
      <c r="L29" s="7"/>
      <c r="M29" s="14">
        <f t="shared" si="0"/>
        <v>2000000</v>
      </c>
      <c r="N29" s="14">
        <f t="shared" si="1"/>
        <v>2000000</v>
      </c>
      <c r="O29" s="14">
        <f t="shared" si="2"/>
        <v>0</v>
      </c>
      <c r="P29" s="14"/>
    </row>
    <row r="30" spans="1:16" x14ac:dyDescent="0.2">
      <c r="A30" s="21" t="s">
        <v>47</v>
      </c>
      <c r="B30" s="4"/>
      <c r="C30" s="15"/>
      <c r="D30" s="4" t="s">
        <v>155</v>
      </c>
      <c r="E30" s="7"/>
      <c r="F30" s="7"/>
      <c r="G30" s="7"/>
      <c r="H30" s="7"/>
      <c r="I30" s="7"/>
      <c r="J30" s="7"/>
      <c r="K30" s="7"/>
      <c r="L30" s="7"/>
      <c r="M30" s="14">
        <f t="shared" si="0"/>
        <v>0</v>
      </c>
      <c r="N30" s="14">
        <f t="shared" si="1"/>
        <v>0</v>
      </c>
      <c r="O30" s="14">
        <f t="shared" si="2"/>
        <v>0</v>
      </c>
      <c r="P30" s="14"/>
    </row>
    <row r="31" spans="1:16" x14ac:dyDescent="0.2">
      <c r="A31" s="21" t="s">
        <v>48</v>
      </c>
      <c r="B31" s="4"/>
      <c r="C31" s="15"/>
      <c r="D31" s="4" t="s">
        <v>170</v>
      </c>
      <c r="E31" s="7"/>
      <c r="F31" s="7"/>
      <c r="G31" s="7"/>
      <c r="H31" s="7"/>
      <c r="I31" s="7"/>
      <c r="J31" s="7"/>
      <c r="K31" s="7"/>
      <c r="L31" s="7"/>
      <c r="M31" s="14">
        <f t="shared" si="0"/>
        <v>0</v>
      </c>
      <c r="N31" s="14">
        <f t="shared" si="1"/>
        <v>0</v>
      </c>
      <c r="O31" s="14">
        <f t="shared" si="2"/>
        <v>0</v>
      </c>
      <c r="P31" s="14"/>
    </row>
    <row r="32" spans="1:16" x14ac:dyDescent="0.2">
      <c r="A32" s="21" t="s">
        <v>49</v>
      </c>
      <c r="B32" s="4"/>
      <c r="C32" s="15"/>
      <c r="D32" s="4" t="s">
        <v>177</v>
      </c>
      <c r="E32" s="7"/>
      <c r="F32" s="7"/>
      <c r="G32" s="7"/>
      <c r="H32" s="7"/>
      <c r="I32" s="7"/>
      <c r="J32" s="7"/>
      <c r="K32" s="7"/>
      <c r="L32" s="7"/>
      <c r="M32" s="14">
        <f t="shared" si="0"/>
        <v>0</v>
      </c>
      <c r="N32" s="14">
        <f t="shared" si="1"/>
        <v>0</v>
      </c>
      <c r="O32" s="14">
        <f t="shared" si="2"/>
        <v>0</v>
      </c>
      <c r="P32" s="14"/>
    </row>
    <row r="33" spans="1:16" x14ac:dyDescent="0.2">
      <c r="A33" s="21" t="s">
        <v>50</v>
      </c>
      <c r="B33" s="4"/>
      <c r="C33" s="15"/>
      <c r="D33" s="4" t="s">
        <v>156</v>
      </c>
      <c r="E33" s="7"/>
      <c r="F33" s="7"/>
      <c r="G33" s="7"/>
      <c r="H33" s="7"/>
      <c r="I33" s="7"/>
      <c r="J33" s="7"/>
      <c r="K33" s="7"/>
      <c r="L33" s="7"/>
      <c r="M33" s="14">
        <f t="shared" si="0"/>
        <v>0</v>
      </c>
      <c r="N33" s="14">
        <f t="shared" si="1"/>
        <v>0</v>
      </c>
      <c r="O33" s="14">
        <f t="shared" si="2"/>
        <v>0</v>
      </c>
      <c r="P33" s="14"/>
    </row>
    <row r="34" spans="1:16" x14ac:dyDescent="0.2">
      <c r="A34" s="21" t="s">
        <v>51</v>
      </c>
      <c r="B34" s="4"/>
      <c r="C34" s="16"/>
      <c r="D34" s="4" t="s">
        <v>179</v>
      </c>
      <c r="E34" s="7"/>
      <c r="F34" s="7"/>
      <c r="G34" s="7"/>
      <c r="H34" s="7"/>
      <c r="I34" s="7"/>
      <c r="J34" s="7"/>
      <c r="K34" s="7"/>
      <c r="L34" s="7"/>
      <c r="M34" s="14">
        <f t="shared" si="0"/>
        <v>0</v>
      </c>
      <c r="N34" s="14">
        <f t="shared" si="1"/>
        <v>0</v>
      </c>
      <c r="O34" s="14">
        <f t="shared" si="2"/>
        <v>0</v>
      </c>
      <c r="P34" s="14"/>
    </row>
    <row r="35" spans="1:16" x14ac:dyDescent="0.2">
      <c r="A35" s="21" t="s">
        <v>52</v>
      </c>
      <c r="B35" s="4"/>
      <c r="C35" s="16"/>
      <c r="D35" s="4" t="s">
        <v>157</v>
      </c>
      <c r="E35" s="7"/>
      <c r="F35" s="7"/>
      <c r="G35" s="7"/>
      <c r="H35" s="7"/>
      <c r="I35" s="7"/>
      <c r="J35" s="7"/>
      <c r="K35" s="7"/>
      <c r="L35" s="7"/>
      <c r="M35" s="14">
        <f t="shared" si="0"/>
        <v>0</v>
      </c>
      <c r="N35" s="14">
        <f t="shared" si="1"/>
        <v>0</v>
      </c>
      <c r="O35" s="14">
        <f t="shared" si="2"/>
        <v>0</v>
      </c>
      <c r="P35" s="14"/>
    </row>
    <row r="36" spans="1:16" x14ac:dyDescent="0.2">
      <c r="A36" s="21" t="s">
        <v>53</v>
      </c>
      <c r="B36" s="4"/>
      <c r="C36" s="16"/>
      <c r="D36" s="4" t="s">
        <v>158</v>
      </c>
      <c r="E36" s="7"/>
      <c r="F36" s="7"/>
      <c r="G36" s="7"/>
      <c r="H36" s="7"/>
      <c r="I36" s="7"/>
      <c r="J36" s="7"/>
      <c r="K36" s="7"/>
      <c r="L36" s="7"/>
      <c r="M36" s="14">
        <f t="shared" si="0"/>
        <v>0</v>
      </c>
      <c r="N36" s="14">
        <f t="shared" si="1"/>
        <v>0</v>
      </c>
      <c r="O36" s="14">
        <f t="shared" si="2"/>
        <v>0</v>
      </c>
      <c r="P36" s="14"/>
    </row>
    <row r="37" spans="1:16" s="10" customFormat="1" ht="15" x14ac:dyDescent="0.25">
      <c r="A37" s="21" t="s">
        <v>64</v>
      </c>
      <c r="B37" s="23"/>
      <c r="C37" s="27" t="s">
        <v>114</v>
      </c>
      <c r="D37" s="28"/>
      <c r="E37" s="29">
        <f>E27+E14+E13+E12+E11</f>
        <v>137582280</v>
      </c>
      <c r="F37" s="29">
        <f t="shared" ref="F37:O37" si="3">F27+F14+F13+F12+F11</f>
        <v>150892799</v>
      </c>
      <c r="G37" s="29">
        <f t="shared" si="3"/>
        <v>118453227</v>
      </c>
      <c r="H37" s="29"/>
      <c r="I37" s="29">
        <f t="shared" si="3"/>
        <v>37944008</v>
      </c>
      <c r="J37" s="29">
        <f t="shared" si="3"/>
        <v>36981351</v>
      </c>
      <c r="K37" s="29">
        <f t="shared" si="3"/>
        <v>35300589</v>
      </c>
      <c r="L37" s="33">
        <f>(K37/J37)*100</f>
        <v>95.45510925222824</v>
      </c>
      <c r="M37" s="29">
        <f t="shared" si="3"/>
        <v>175526288</v>
      </c>
      <c r="N37" s="29">
        <f t="shared" si="3"/>
        <v>187874150</v>
      </c>
      <c r="O37" s="29">
        <f t="shared" si="3"/>
        <v>153753816</v>
      </c>
      <c r="P37" s="33">
        <f>(O37/N37)*100</f>
        <v>81.838728744747485</v>
      </c>
    </row>
    <row r="38" spans="1:16" x14ac:dyDescent="0.2">
      <c r="A38" s="21" t="s">
        <v>65</v>
      </c>
      <c r="B38" s="4" t="s">
        <v>96</v>
      </c>
      <c r="C38" s="6" t="s">
        <v>115</v>
      </c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">
      <c r="A39" s="21" t="s">
        <v>66</v>
      </c>
      <c r="B39" s="4"/>
      <c r="C39" s="6" t="s">
        <v>116</v>
      </c>
      <c r="D39" s="6"/>
      <c r="E39" s="7">
        <v>32978409</v>
      </c>
      <c r="F39" s="7">
        <v>19989072</v>
      </c>
      <c r="G39" s="7">
        <v>19822674</v>
      </c>
      <c r="H39" s="32">
        <f>(G39/F39)*100</f>
        <v>99.167555152135122</v>
      </c>
      <c r="I39" s="7">
        <v>635000</v>
      </c>
      <c r="J39" s="7">
        <v>2723704</v>
      </c>
      <c r="K39" s="7">
        <v>2439899</v>
      </c>
      <c r="L39" s="32">
        <f>(K39/J39)*100</f>
        <v>89.580181987470013</v>
      </c>
      <c r="M39" s="14">
        <f t="shared" ref="M39:O41" si="4">SUM(E39,I39)</f>
        <v>33613409</v>
      </c>
      <c r="N39" s="14">
        <f t="shared" si="4"/>
        <v>22712776</v>
      </c>
      <c r="O39" s="14">
        <f t="shared" si="4"/>
        <v>22262573</v>
      </c>
      <c r="P39" s="32">
        <f>(O39/N39)*100</f>
        <v>98.017842468925863</v>
      </c>
    </row>
    <row r="40" spans="1:16" x14ac:dyDescent="0.2">
      <c r="A40" s="21" t="s">
        <v>67</v>
      </c>
      <c r="B40" s="4"/>
      <c r="C40" s="6" t="s">
        <v>117</v>
      </c>
      <c r="D40" s="6"/>
      <c r="E40" s="7">
        <v>37123288</v>
      </c>
      <c r="F40" s="7">
        <v>59874048</v>
      </c>
      <c r="G40" s="7">
        <v>45810166</v>
      </c>
      <c r="H40" s="32">
        <f>(G40/F40)*100</f>
        <v>76.510888323435225</v>
      </c>
      <c r="I40" s="7">
        <v>0</v>
      </c>
      <c r="J40" s="7">
        <v>0</v>
      </c>
      <c r="K40" s="7">
        <v>0</v>
      </c>
      <c r="L40" s="32"/>
      <c r="M40" s="14">
        <f t="shared" si="4"/>
        <v>37123288</v>
      </c>
      <c r="N40" s="14">
        <f t="shared" si="4"/>
        <v>59874048</v>
      </c>
      <c r="O40" s="14">
        <f t="shared" si="4"/>
        <v>45810166</v>
      </c>
      <c r="P40" s="32">
        <f>(O40/N40)*100</f>
        <v>76.510888323435225</v>
      </c>
    </row>
    <row r="41" spans="1:16" x14ac:dyDescent="0.2">
      <c r="A41" s="21" t="s">
        <v>68</v>
      </c>
      <c r="B41" s="4"/>
      <c r="C41" s="6" t="s">
        <v>118</v>
      </c>
      <c r="D41" s="6"/>
      <c r="E41" s="7"/>
      <c r="F41" s="7"/>
      <c r="G41" s="7"/>
      <c r="H41" s="32"/>
      <c r="I41" s="7">
        <v>0</v>
      </c>
      <c r="J41" s="7">
        <v>0</v>
      </c>
      <c r="K41" s="7">
        <v>0</v>
      </c>
      <c r="L41" s="7"/>
      <c r="M41" s="14">
        <f t="shared" si="4"/>
        <v>0</v>
      </c>
      <c r="N41" s="14">
        <f t="shared" si="4"/>
        <v>0</v>
      </c>
      <c r="O41" s="14">
        <f t="shared" si="4"/>
        <v>0</v>
      </c>
      <c r="P41" s="32"/>
    </row>
    <row r="42" spans="1:16" s="10" customFormat="1" ht="15" x14ac:dyDescent="0.25">
      <c r="A42" s="21" t="s">
        <v>58</v>
      </c>
      <c r="B42" s="23"/>
      <c r="C42" s="27" t="s">
        <v>119</v>
      </c>
      <c r="D42" s="28"/>
      <c r="E42" s="29">
        <f>SUM(E39:E41)</f>
        <v>70101697</v>
      </c>
      <c r="F42" s="29">
        <f t="shared" ref="F42:O42" si="5">SUM(F39:F41)</f>
        <v>79863120</v>
      </c>
      <c r="G42" s="29">
        <f t="shared" si="5"/>
        <v>65632840</v>
      </c>
      <c r="H42" s="33">
        <f>(G42/F42)*100</f>
        <v>82.181662825093738</v>
      </c>
      <c r="I42" s="29">
        <f t="shared" si="5"/>
        <v>635000</v>
      </c>
      <c r="J42" s="29">
        <f t="shared" si="5"/>
        <v>2723704</v>
      </c>
      <c r="K42" s="29">
        <f t="shared" si="5"/>
        <v>2439899</v>
      </c>
      <c r="L42" s="33">
        <f>(K42/J42)*100</f>
        <v>89.580181987470013</v>
      </c>
      <c r="M42" s="29">
        <f t="shared" si="5"/>
        <v>70736697</v>
      </c>
      <c r="N42" s="29">
        <f t="shared" si="5"/>
        <v>82586824</v>
      </c>
      <c r="O42" s="29">
        <f t="shared" si="5"/>
        <v>68072739</v>
      </c>
      <c r="P42" s="33">
        <f>(O42/N42)*100</f>
        <v>82.4256651399986</v>
      </c>
    </row>
    <row r="43" spans="1:16" s="10" customFormat="1" ht="15" x14ac:dyDescent="0.25">
      <c r="A43" s="21" t="s">
        <v>59</v>
      </c>
      <c r="B43" s="23"/>
      <c r="C43" s="27" t="s">
        <v>10</v>
      </c>
      <c r="D43" s="28"/>
      <c r="E43" s="29">
        <f>E42+E37</f>
        <v>207683977</v>
      </c>
      <c r="F43" s="29">
        <f t="shared" ref="F43:O43" si="6">F42+F37</f>
        <v>230755919</v>
      </c>
      <c r="G43" s="29">
        <f t="shared" si="6"/>
        <v>184086067</v>
      </c>
      <c r="H43" s="33">
        <f>(G43/F43)*100</f>
        <v>79.775230814339366</v>
      </c>
      <c r="I43" s="29">
        <f t="shared" si="6"/>
        <v>38579008</v>
      </c>
      <c r="J43" s="29">
        <f t="shared" si="6"/>
        <v>39705055</v>
      </c>
      <c r="K43" s="29">
        <f t="shared" si="6"/>
        <v>37740488</v>
      </c>
      <c r="L43" s="33">
        <f>(K43/J43)*100</f>
        <v>95.052098530023443</v>
      </c>
      <c r="M43" s="29">
        <f t="shared" si="6"/>
        <v>246262985</v>
      </c>
      <c r="N43" s="29">
        <f t="shared" si="6"/>
        <v>270460974</v>
      </c>
      <c r="O43" s="29">
        <f t="shared" si="6"/>
        <v>221826555</v>
      </c>
      <c r="P43" s="33">
        <f>(O43/N43)*100</f>
        <v>82.017953170574614</v>
      </c>
    </row>
    <row r="44" spans="1:16" x14ac:dyDescent="0.2">
      <c r="A44" s="21" t="s">
        <v>57</v>
      </c>
      <c r="B44" s="4" t="s">
        <v>97</v>
      </c>
      <c r="C44" s="6" t="s">
        <v>121</v>
      </c>
      <c r="D44" s="6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x14ac:dyDescent="0.2">
      <c r="A45" s="21" t="s">
        <v>60</v>
      </c>
      <c r="B45" s="4"/>
      <c r="C45" s="15" t="s">
        <v>78</v>
      </c>
      <c r="D45" s="4" t="s">
        <v>123</v>
      </c>
      <c r="E45" s="7"/>
      <c r="F45" s="7"/>
      <c r="G45" s="7"/>
      <c r="H45" s="32"/>
      <c r="I45" s="12"/>
      <c r="J45" s="12"/>
      <c r="K45" s="12"/>
      <c r="L45" s="12"/>
      <c r="M45" s="14">
        <f t="shared" ref="M45:M51" si="7">SUM(E45,I45)</f>
        <v>0</v>
      </c>
      <c r="N45" s="14">
        <f t="shared" ref="N45:N51" si="8">SUM(F45,J45)</f>
        <v>0</v>
      </c>
      <c r="O45" s="14">
        <f t="shared" ref="O45:O51" si="9">SUM(G45,K45)</f>
        <v>0</v>
      </c>
      <c r="P45" s="32"/>
    </row>
    <row r="46" spans="1:16" x14ac:dyDescent="0.2">
      <c r="A46" s="21" t="s">
        <v>61</v>
      </c>
      <c r="B46" s="4"/>
      <c r="C46" s="16"/>
      <c r="D46" s="4" t="s">
        <v>185</v>
      </c>
      <c r="E46" s="7"/>
      <c r="F46" s="7"/>
      <c r="G46" s="7">
        <v>0</v>
      </c>
      <c r="H46" s="32"/>
      <c r="I46" s="7"/>
      <c r="J46" s="7"/>
      <c r="K46" s="7"/>
      <c r="L46" s="7"/>
      <c r="M46" s="14">
        <f t="shared" si="7"/>
        <v>0</v>
      </c>
      <c r="N46" s="14">
        <f t="shared" si="8"/>
        <v>0</v>
      </c>
      <c r="O46" s="14">
        <f t="shared" si="9"/>
        <v>0</v>
      </c>
      <c r="P46" s="32"/>
    </row>
    <row r="47" spans="1:16" x14ac:dyDescent="0.2">
      <c r="A47" s="21" t="s">
        <v>62</v>
      </c>
      <c r="B47" s="4"/>
      <c r="C47" s="16"/>
      <c r="D47" s="4" t="s">
        <v>142</v>
      </c>
      <c r="E47" s="7"/>
      <c r="F47" s="7"/>
      <c r="G47" s="7"/>
      <c r="H47" s="32"/>
      <c r="I47" s="7"/>
      <c r="J47" s="7"/>
      <c r="K47" s="7"/>
      <c r="L47" s="7"/>
      <c r="M47" s="14">
        <f t="shared" si="7"/>
        <v>0</v>
      </c>
      <c r="N47" s="14">
        <f t="shared" si="8"/>
        <v>0</v>
      </c>
      <c r="O47" s="14">
        <f t="shared" si="9"/>
        <v>0</v>
      </c>
      <c r="P47" s="32"/>
    </row>
    <row r="48" spans="1:16" x14ac:dyDescent="0.2">
      <c r="A48" s="21" t="s">
        <v>63</v>
      </c>
      <c r="B48" s="4"/>
      <c r="C48" s="16"/>
      <c r="D48" s="4" t="s">
        <v>124</v>
      </c>
      <c r="E48" s="7"/>
      <c r="F48" s="7"/>
      <c r="G48" s="7"/>
      <c r="H48" s="7"/>
      <c r="I48" s="7"/>
      <c r="J48" s="7"/>
      <c r="K48" s="7"/>
      <c r="L48" s="7"/>
      <c r="M48" s="14">
        <f t="shared" si="7"/>
        <v>0</v>
      </c>
      <c r="N48" s="14">
        <f t="shared" si="8"/>
        <v>0</v>
      </c>
      <c r="O48" s="14">
        <f t="shared" si="9"/>
        <v>0</v>
      </c>
      <c r="P48" s="32">
        <v>0</v>
      </c>
    </row>
    <row r="49" spans="1:16" x14ac:dyDescent="0.2">
      <c r="A49" s="21" t="s">
        <v>73</v>
      </c>
      <c r="B49" s="4"/>
      <c r="C49" s="16"/>
      <c r="D49" s="4" t="s">
        <v>125</v>
      </c>
      <c r="E49" s="7"/>
      <c r="F49" s="7"/>
      <c r="G49" s="7"/>
      <c r="H49" s="7"/>
      <c r="I49" s="7"/>
      <c r="J49" s="7"/>
      <c r="K49" s="7"/>
      <c r="L49" s="7"/>
      <c r="M49" s="14">
        <f t="shared" si="7"/>
        <v>0</v>
      </c>
      <c r="N49" s="14">
        <f t="shared" si="8"/>
        <v>0</v>
      </c>
      <c r="O49" s="14">
        <f t="shared" si="9"/>
        <v>0</v>
      </c>
      <c r="P49" s="32">
        <v>0</v>
      </c>
    </row>
    <row r="50" spans="1:16" x14ac:dyDescent="0.2">
      <c r="A50" s="21" t="s">
        <v>74</v>
      </c>
      <c r="B50" s="4"/>
      <c r="C50" s="16"/>
      <c r="D50" s="4" t="s">
        <v>173</v>
      </c>
      <c r="E50" s="7"/>
      <c r="F50" s="7">
        <v>3609832</v>
      </c>
      <c r="G50" s="7">
        <v>3609832</v>
      </c>
      <c r="H50" s="32">
        <f>(G50/F50)*100</f>
        <v>100</v>
      </c>
      <c r="I50" s="7"/>
      <c r="J50" s="7"/>
      <c r="K50" s="7"/>
      <c r="L50" s="7"/>
      <c r="M50" s="14">
        <f t="shared" si="7"/>
        <v>0</v>
      </c>
      <c r="N50" s="14">
        <f t="shared" si="8"/>
        <v>3609832</v>
      </c>
      <c r="O50" s="14">
        <f t="shared" si="9"/>
        <v>3609832</v>
      </c>
      <c r="P50" s="32">
        <f>(O50/N50)*100</f>
        <v>100</v>
      </c>
    </row>
    <row r="51" spans="1:16" x14ac:dyDescent="0.2">
      <c r="A51" s="21" t="s">
        <v>75</v>
      </c>
      <c r="B51" s="4"/>
      <c r="C51" s="16"/>
      <c r="D51" s="17" t="s">
        <v>126</v>
      </c>
      <c r="E51" s="12">
        <v>30372404</v>
      </c>
      <c r="F51" s="12">
        <v>31114144</v>
      </c>
      <c r="G51" s="12">
        <v>30693112</v>
      </c>
      <c r="H51" s="32">
        <f>(G51/F51)*100</f>
        <v>98.646814773371233</v>
      </c>
      <c r="I51" s="12"/>
      <c r="J51" s="12"/>
      <c r="K51" s="12"/>
      <c r="L51" s="12"/>
      <c r="M51" s="14">
        <f t="shared" si="7"/>
        <v>30372404</v>
      </c>
      <c r="N51" s="14">
        <f t="shared" si="8"/>
        <v>31114144</v>
      </c>
      <c r="O51" s="14">
        <f t="shared" si="9"/>
        <v>30693112</v>
      </c>
      <c r="P51" s="32">
        <f>(O51/N51)*100</f>
        <v>98.646814773371233</v>
      </c>
    </row>
    <row r="52" spans="1:16" s="11" customFormat="1" ht="15" x14ac:dyDescent="0.25">
      <c r="A52" s="21" t="s">
        <v>76</v>
      </c>
      <c r="B52" s="24"/>
      <c r="C52" s="27" t="s">
        <v>14</v>
      </c>
      <c r="D52" s="27"/>
      <c r="E52" s="29">
        <f>SUM(E44:E51)</f>
        <v>30372404</v>
      </c>
      <c r="F52" s="29">
        <f t="shared" ref="F52:O52" si="10">SUM(F44:F51)</f>
        <v>34723976</v>
      </c>
      <c r="G52" s="29">
        <f t="shared" si="10"/>
        <v>34302944</v>
      </c>
      <c r="H52" s="33">
        <f>(G52/F52)*100</f>
        <v>98.787489082471438</v>
      </c>
      <c r="I52" s="29">
        <f t="shared" si="10"/>
        <v>0</v>
      </c>
      <c r="J52" s="29">
        <f t="shared" si="10"/>
        <v>0</v>
      </c>
      <c r="K52" s="29">
        <v>0</v>
      </c>
      <c r="L52" s="29"/>
      <c r="M52" s="29">
        <f t="shared" si="10"/>
        <v>30372404</v>
      </c>
      <c r="N52" s="29">
        <f t="shared" si="10"/>
        <v>34723976</v>
      </c>
      <c r="O52" s="29">
        <f t="shared" si="10"/>
        <v>34302944</v>
      </c>
      <c r="P52" s="33">
        <f>(O52/N52)*100</f>
        <v>98.787489082471438</v>
      </c>
    </row>
    <row r="53" spans="1:16" s="11" customFormat="1" ht="15" x14ac:dyDescent="0.25">
      <c r="A53" s="21" t="s">
        <v>140</v>
      </c>
      <c r="B53" s="30" t="s">
        <v>72</v>
      </c>
      <c r="C53" s="27"/>
      <c r="D53" s="27"/>
      <c r="E53" s="29">
        <f>E43+E52</f>
        <v>238056381</v>
      </c>
      <c r="F53" s="29">
        <f t="shared" ref="F53:O53" si="11">F43+F52</f>
        <v>265479895</v>
      </c>
      <c r="G53" s="29">
        <f t="shared" si="11"/>
        <v>218389011</v>
      </c>
      <c r="H53" s="33">
        <f>(G53/F53)*100</f>
        <v>82.261977314703998</v>
      </c>
      <c r="I53" s="29">
        <f t="shared" si="11"/>
        <v>38579008</v>
      </c>
      <c r="J53" s="29">
        <f t="shared" si="11"/>
        <v>39705055</v>
      </c>
      <c r="K53" s="29">
        <f t="shared" si="11"/>
        <v>37740488</v>
      </c>
      <c r="L53" s="33">
        <f>(K53/J53)*100</f>
        <v>95.052098530023443</v>
      </c>
      <c r="M53" s="29">
        <f t="shared" si="11"/>
        <v>276635389</v>
      </c>
      <c r="N53" s="29">
        <f t="shared" si="11"/>
        <v>305184950</v>
      </c>
      <c r="O53" s="29">
        <f t="shared" si="11"/>
        <v>256129499</v>
      </c>
      <c r="P53" s="33">
        <f>(O53/N53)*100</f>
        <v>83.925992746365779</v>
      </c>
    </row>
    <row r="54" spans="1:16" x14ac:dyDescent="0.2">
      <c r="A54" s="19"/>
      <c r="E54" s="2"/>
      <c r="F54" s="2"/>
      <c r="G54" s="2"/>
      <c r="I54" s="2"/>
      <c r="J54" s="2"/>
      <c r="K54" s="2"/>
    </row>
    <row r="55" spans="1:16" x14ac:dyDescent="0.2">
      <c r="A55" s="20"/>
      <c r="E55" s="2"/>
      <c r="F55" s="2"/>
      <c r="G55" s="2"/>
      <c r="I55" s="2"/>
      <c r="J55" s="2"/>
      <c r="K55" s="2"/>
    </row>
    <row r="56" spans="1:16" x14ac:dyDescent="0.2">
      <c r="A56" s="20"/>
      <c r="E56" s="2"/>
      <c r="F56" s="2"/>
      <c r="G56" s="2"/>
      <c r="I56" s="2"/>
      <c r="J56" s="2"/>
      <c r="K56" s="2"/>
    </row>
    <row r="57" spans="1:16" x14ac:dyDescent="0.2">
      <c r="A57" s="20"/>
      <c r="E57" s="2"/>
      <c r="F57" s="2"/>
      <c r="G57" s="2"/>
      <c r="I57" s="2"/>
      <c r="J57" s="2"/>
      <c r="K57" s="2"/>
    </row>
  </sheetData>
  <mergeCells count="8">
    <mergeCell ref="M8:P8"/>
    <mergeCell ref="B9:D9"/>
    <mergeCell ref="C7:D7"/>
    <mergeCell ref="B3:P3"/>
    <mergeCell ref="A5:O5"/>
    <mergeCell ref="B8:D8"/>
    <mergeCell ref="E8:H8"/>
    <mergeCell ref="I8:L8"/>
  </mergeCells>
  <phoneticPr fontId="9" type="noConversion"/>
  <printOptions verticalCentered="1"/>
  <pageMargins left="0.11811023622047245" right="0.11811023622047245" top="0.15748031496062992" bottom="0.15748031496062992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Mérleg</vt:lpstr>
      <vt:lpstr>Bevételek</vt:lpstr>
      <vt:lpstr>Kiadások</vt:lpstr>
      <vt:lpstr>Bevételek!Nyomtatási_cím</vt:lpstr>
      <vt:lpstr>Kiadások!Nyomtatási_cím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Medgyessy  István</dc:creator>
  <cp:lastModifiedBy>Dr. Nagy Attila</cp:lastModifiedBy>
  <cp:lastPrinted>2021-05-18T11:20:17Z</cp:lastPrinted>
  <dcterms:created xsi:type="dcterms:W3CDTF">2000-01-14T12:27:26Z</dcterms:created>
  <dcterms:modified xsi:type="dcterms:W3CDTF">2021-05-20T06:42:50Z</dcterms:modified>
</cp:coreProperties>
</file>