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vacsk\Desktop\Újiráz\2020 február 27\"/>
    </mc:Choice>
  </mc:AlternateContent>
  <xr:revisionPtr revIDLastSave="0" documentId="8_{033F9C5F-7BFE-4064-A44C-CF5C6AFC4085}" xr6:coauthVersionLast="45" xr6:coauthVersionMax="45" xr10:uidLastSave="{00000000-0000-0000-0000-000000000000}"/>
  <bookViews>
    <workbookView xWindow="-108" yWindow="-108" windowWidth="23256" windowHeight="12600" tabRatio="973" firstSheet="26" activeTab="29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ELLENŐRZÉS" sheetId="76" r:id="rId10"/>
    <sheet name="KV_3.sz.mell." sheetId="62" r:id="rId11"/>
    <sheet name="KV_4.sz.mell." sheetId="77" r:id="rId12"/>
    <sheet name="KV_5.sz.mell." sheetId="78" r:id="rId13"/>
    <sheet name="KV_6.sz.mell." sheetId="63" r:id="rId14"/>
    <sheet name="KV_7.sz.mell." sheetId="64" r:id="rId15"/>
    <sheet name="KV_8.sz.mell." sheetId="173" r:id="rId16"/>
    <sheet name="KV_9.1.sz.mell" sheetId="3" r:id="rId17"/>
    <sheet name="KV_9.1.1.sz.mell" sheetId="119" r:id="rId18"/>
    <sheet name="KV_9.1.2.sz.mell." sheetId="120" r:id="rId19"/>
    <sheet name="KV_9.1.3.sz.mell" sheetId="121" r:id="rId20"/>
    <sheet name="KV_9.2.sz.mell" sheetId="105" r:id="rId21"/>
    <sheet name="KV_9.2.1.sz.mell" sheetId="125" r:id="rId22"/>
    <sheet name="KV_9.2.2.sz.mell" sheetId="126" r:id="rId23"/>
    <sheet name="KV_9.2.3.sz.mell" sheetId="127" r:id="rId24"/>
    <sheet name="KV_9.3.sz.mell" sheetId="136" r:id="rId25"/>
    <sheet name="KV_9.3.1.sz.mell" sheetId="137" r:id="rId26"/>
    <sheet name="KV_9.3.2.sz.mell" sheetId="138" r:id="rId27"/>
    <sheet name="KV_9.3.3.sz.mell" sheetId="139" r:id="rId28"/>
    <sheet name="KV_10.sz.mell" sheetId="89" r:id="rId29"/>
    <sheet name="KV_11.sz.mell" sheetId="87" r:id="rId30"/>
    <sheet name="KV_12.sz.mell" sheetId="66" r:id="rId31"/>
    <sheet name="KV_13.sz.mell" sheetId="88" r:id="rId32"/>
    <sheet name="KV_14.sz.mell" sheetId="24" r:id="rId33"/>
    <sheet name="KV_15.sz.mell" sheetId="172" r:id="rId34"/>
    <sheet name="KV_16.sz.mell" sheetId="70" r:id="rId35"/>
    <sheet name="KV_17.sz.mell" sheetId="128" r:id="rId36"/>
  </sheets>
  <definedNames>
    <definedName name="_xlnm.Print_Titles" localSheetId="17">'KV_9.1.1.sz.mell'!$1:$6</definedName>
    <definedName name="_xlnm.Print_Titles" localSheetId="18">'KV_9.1.2.sz.mell.'!$1:$6</definedName>
    <definedName name="_xlnm.Print_Titles" localSheetId="19">'KV_9.1.3.sz.mell'!$1:$6</definedName>
    <definedName name="_xlnm.Print_Titles" localSheetId="16">'KV_9.1.sz.mell'!$1:$6</definedName>
    <definedName name="_xlnm.Print_Titles" localSheetId="21">'KV_9.2.1.sz.mell'!$1:$6</definedName>
    <definedName name="_xlnm.Print_Titles" localSheetId="22">'KV_9.2.2.sz.mell'!$1:$6</definedName>
    <definedName name="_xlnm.Print_Titles" localSheetId="23">'KV_9.2.3.sz.mell'!$1:$6</definedName>
    <definedName name="_xlnm.Print_Titles" localSheetId="20">'KV_9.2.sz.mell'!$1:$6</definedName>
    <definedName name="_xlnm.Print_Titles" localSheetId="25">'KV_9.3.1.sz.mell'!$1:$6</definedName>
    <definedName name="_xlnm.Print_Titles" localSheetId="26">'KV_9.3.2.sz.mell'!$1:$6</definedName>
    <definedName name="_xlnm.Print_Titles" localSheetId="27">'KV_9.3.3.sz.mell'!$1:$6</definedName>
    <definedName name="_xlnm.Print_Titles" localSheetId="24">'KV_9.3.sz.mell'!$1:$6</definedName>
    <definedName name="_xlnm.Print_Area" localSheetId="3">'KV_1.1.sz.mell.'!$A$1:$C$164</definedName>
    <definedName name="_xlnm.Print_Area" localSheetId="4">'KV_1.2.sz.mell.'!$A$1:$C$164</definedName>
    <definedName name="_xlnm.Print_Area" localSheetId="5">'KV_1.3.sz.mell.'!$A$1:$C$164</definedName>
    <definedName name="_xlnm.Print_Area" localSheetId="6">'KV_1.4.sz.mell.'!$A$1:$C$164</definedName>
    <definedName name="_xlnm.Print_Area" localSheetId="29">'KV_11.sz.mell'!$A$1:$E$157</definedName>
    <definedName name="_xlnm.Print_Area" localSheetId="35">'KV_17.sz.mell'!$A$1:$E$41</definedName>
    <definedName name="_xlnm.Print_Area" localSheetId="0">TARTALOMJEGYZÉK!$A$1:$C$44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3" i="3" l="1"/>
  <c r="F11" i="63"/>
  <c r="D32" i="88"/>
  <c r="E29" i="173"/>
  <c r="D29" i="173" s="1"/>
  <c r="C29" i="173" s="1"/>
  <c r="B29" i="173" s="1"/>
  <c r="E28" i="173"/>
  <c r="D28" i="173" s="1"/>
  <c r="C28" i="173" s="1"/>
  <c r="B28" i="173" s="1"/>
  <c r="E27" i="173"/>
  <c r="D27" i="173" s="1"/>
  <c r="C27" i="173" s="1"/>
  <c r="B27" i="173" s="1"/>
  <c r="E26" i="173"/>
  <c r="D26" i="173" s="1"/>
  <c r="E25" i="173"/>
  <c r="E23" i="173"/>
  <c r="D23" i="173"/>
  <c r="C23" i="173" s="1"/>
  <c r="B23" i="173" s="1"/>
  <c r="E22" i="173"/>
  <c r="D22" i="173"/>
  <c r="C22" i="173" s="1"/>
  <c r="B22" i="173" s="1"/>
  <c r="E21" i="173"/>
  <c r="D21" i="173"/>
  <c r="C21" i="173" s="1"/>
  <c r="B21" i="173" s="1"/>
  <c r="E20" i="173"/>
  <c r="E19" i="173"/>
  <c r="D19" i="173" s="1"/>
  <c r="C19" i="173" s="1"/>
  <c r="B19" i="173" s="1"/>
  <c r="E18" i="173"/>
  <c r="D20" i="173"/>
  <c r="C20" i="173"/>
  <c r="B20" i="173" s="1"/>
  <c r="D18" i="173"/>
  <c r="C18" i="173" s="1"/>
  <c r="E15" i="173"/>
  <c r="D15" i="173"/>
  <c r="C15" i="173"/>
  <c r="B19" i="128"/>
  <c r="B18" i="128"/>
  <c r="B17" i="128"/>
  <c r="B16" i="128"/>
  <c r="B15" i="128"/>
  <c r="B14" i="128"/>
  <c r="B13" i="128"/>
  <c r="D7" i="94"/>
  <c r="E7" i="173"/>
  <c r="N13" i="94"/>
  <c r="N11" i="94"/>
  <c r="P11" i="94"/>
  <c r="B31" i="87"/>
  <c r="B32" i="87"/>
  <c r="B33" i="87"/>
  <c r="B34" i="87"/>
  <c r="B35" i="87"/>
  <c r="B36" i="87"/>
  <c r="B30" i="87"/>
  <c r="B36" i="121"/>
  <c r="B35" i="121"/>
  <c r="B34" i="121"/>
  <c r="B33" i="121"/>
  <c r="B32" i="121"/>
  <c r="B31" i="121"/>
  <c r="B30" i="121"/>
  <c r="B36" i="120"/>
  <c r="B35" i="120"/>
  <c r="B34" i="120"/>
  <c r="B33" i="120"/>
  <c r="B32" i="120"/>
  <c r="B31" i="120"/>
  <c r="B30" i="120"/>
  <c r="B36" i="119"/>
  <c r="B35" i="119"/>
  <c r="B34" i="119"/>
  <c r="B33" i="119"/>
  <c r="B32" i="119"/>
  <c r="B31" i="119"/>
  <c r="B30" i="119"/>
  <c r="B31" i="3"/>
  <c r="B32" i="3"/>
  <c r="B33" i="3"/>
  <c r="B34" i="3"/>
  <c r="B35" i="3"/>
  <c r="B36" i="3"/>
  <c r="B30" i="3"/>
  <c r="A4" i="62"/>
  <c r="A4" i="77"/>
  <c r="B38" i="132"/>
  <c r="B37" i="132"/>
  <c r="B36" i="132"/>
  <c r="B35" i="132"/>
  <c r="B34" i="132"/>
  <c r="B33" i="132"/>
  <c r="B32" i="132"/>
  <c r="B38" i="131"/>
  <c r="B37" i="131"/>
  <c r="B36" i="131"/>
  <c r="B35" i="131"/>
  <c r="B34" i="131"/>
  <c r="B33" i="131"/>
  <c r="B32" i="131"/>
  <c r="B33" i="130"/>
  <c r="B34" i="130"/>
  <c r="B35" i="130"/>
  <c r="B36" i="130"/>
  <c r="B37" i="130"/>
  <c r="B38" i="130"/>
  <c r="B32" i="130"/>
  <c r="A5" i="75"/>
  <c r="C29" i="3"/>
  <c r="C25" i="172"/>
  <c r="C18" i="73"/>
  <c r="B2" i="119"/>
  <c r="B36" i="134"/>
  <c r="B35" i="134"/>
  <c r="B34" i="134"/>
  <c r="B33" i="134"/>
  <c r="B32" i="134"/>
  <c r="B31" i="134"/>
  <c r="B30" i="134"/>
  <c r="B29" i="134"/>
  <c r="B27" i="134"/>
  <c r="B2" i="105"/>
  <c r="B2" i="125" s="1"/>
  <c r="B2" i="126" s="1"/>
  <c r="B2" i="127" s="1"/>
  <c r="B2" i="3"/>
  <c r="B28" i="134"/>
  <c r="C12" i="128"/>
  <c r="C24" i="128" s="1"/>
  <c r="C26" i="128" s="1"/>
  <c r="D12" i="128"/>
  <c r="D24" i="128"/>
  <c r="D26" i="128" s="1"/>
  <c r="E12" i="128"/>
  <c r="E24" i="128" s="1"/>
  <c r="E26" i="128" s="1"/>
  <c r="C33" i="128"/>
  <c r="C37" i="128"/>
  <c r="C39" i="128" s="1"/>
  <c r="D33" i="128"/>
  <c r="D37" i="128" s="1"/>
  <c r="D39" i="128" s="1"/>
  <c r="E33" i="128"/>
  <c r="E37" i="128"/>
  <c r="E39" i="128" s="1"/>
  <c r="D39" i="70"/>
  <c r="O6" i="24"/>
  <c r="O7" i="24"/>
  <c r="O8" i="24"/>
  <c r="O9" i="24"/>
  <c r="O10" i="24"/>
  <c r="O11" i="24"/>
  <c r="O12" i="24"/>
  <c r="O13" i="24"/>
  <c r="O14" i="24"/>
  <c r="C15" i="24"/>
  <c r="D15" i="24"/>
  <c r="E15" i="24"/>
  <c r="F15" i="24"/>
  <c r="G15" i="24"/>
  <c r="H15" i="24"/>
  <c r="I15" i="24"/>
  <c r="O15" i="24" s="1"/>
  <c r="O27" i="24" s="1"/>
  <c r="J15" i="24"/>
  <c r="K15" i="24"/>
  <c r="K27" i="24" s="1"/>
  <c r="L15" i="24"/>
  <c r="L27" i="24" s="1"/>
  <c r="M15" i="24"/>
  <c r="N15" i="24"/>
  <c r="O17" i="24"/>
  <c r="O18" i="24"/>
  <c r="O19" i="24"/>
  <c r="O20" i="24"/>
  <c r="O21" i="24"/>
  <c r="O22" i="24"/>
  <c r="O23" i="24"/>
  <c r="O24" i="24"/>
  <c r="O25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C32" i="88"/>
  <c r="D6" i="66"/>
  <c r="E6" i="66"/>
  <c r="F6" i="66"/>
  <c r="G6" i="66"/>
  <c r="H6" i="66"/>
  <c r="I7" i="66"/>
  <c r="I8" i="66"/>
  <c r="D9" i="66"/>
  <c r="E9" i="66"/>
  <c r="F9" i="66"/>
  <c r="G9" i="66"/>
  <c r="H9" i="66"/>
  <c r="H18" i="66" s="1"/>
  <c r="I10" i="66"/>
  <c r="I11" i="66"/>
  <c r="D12" i="66"/>
  <c r="E12" i="66"/>
  <c r="F12" i="66"/>
  <c r="H12" i="66"/>
  <c r="I13" i="66"/>
  <c r="D14" i="66"/>
  <c r="E14" i="66"/>
  <c r="G14" i="66"/>
  <c r="G18" i="66"/>
  <c r="H14" i="66"/>
  <c r="I15" i="66"/>
  <c r="D16" i="66"/>
  <c r="E16" i="66"/>
  <c r="F16" i="66"/>
  <c r="F18" i="66"/>
  <c r="I17" i="66"/>
  <c r="A2" i="87"/>
  <c r="C8" i="87"/>
  <c r="D8" i="87"/>
  <c r="E8" i="87"/>
  <c r="C15" i="87"/>
  <c r="D15" i="87"/>
  <c r="E15" i="87"/>
  <c r="C22" i="87"/>
  <c r="D22" i="87"/>
  <c r="E22" i="87"/>
  <c r="C29" i="87"/>
  <c r="D29" i="87"/>
  <c r="E29" i="87"/>
  <c r="C37" i="87"/>
  <c r="D37" i="87"/>
  <c r="E37" i="87"/>
  <c r="C49" i="87"/>
  <c r="D49" i="87"/>
  <c r="C55" i="87"/>
  <c r="D55" i="87"/>
  <c r="E55" i="87"/>
  <c r="E65" i="87" s="1"/>
  <c r="E90" i="87" s="1"/>
  <c r="C60" i="87"/>
  <c r="D60" i="87"/>
  <c r="E60" i="87"/>
  <c r="C66" i="87"/>
  <c r="D66" i="87"/>
  <c r="E66" i="87"/>
  <c r="C70" i="87"/>
  <c r="D70" i="87"/>
  <c r="E70" i="87"/>
  <c r="C75" i="87"/>
  <c r="D75" i="87"/>
  <c r="E75" i="87"/>
  <c r="C78" i="87"/>
  <c r="D78" i="87"/>
  <c r="E78" i="87"/>
  <c r="C82" i="87"/>
  <c r="D82" i="87"/>
  <c r="C96" i="87"/>
  <c r="D96" i="87"/>
  <c r="E96" i="87"/>
  <c r="E131" i="87" s="1"/>
  <c r="E157" i="87" s="1"/>
  <c r="C117" i="87"/>
  <c r="C131" i="87" s="1"/>
  <c r="C157" i="87" s="1"/>
  <c r="D117" i="87"/>
  <c r="E117" i="87"/>
  <c r="C132" i="87"/>
  <c r="D132" i="87"/>
  <c r="E132" i="87"/>
  <c r="D136" i="87"/>
  <c r="E136" i="87"/>
  <c r="C143" i="87"/>
  <c r="D143" i="87"/>
  <c r="E143" i="87"/>
  <c r="C148" i="87"/>
  <c r="C156" i="87"/>
  <c r="D148" i="87"/>
  <c r="E148" i="87"/>
  <c r="G13" i="89"/>
  <c r="G14" i="89"/>
  <c r="G15" i="89"/>
  <c r="G16" i="89"/>
  <c r="G17" i="89"/>
  <c r="G18" i="89"/>
  <c r="C19" i="89"/>
  <c r="D19" i="89"/>
  <c r="E19" i="89"/>
  <c r="F19" i="89"/>
  <c r="C8" i="139"/>
  <c r="C20" i="139"/>
  <c r="C26" i="139"/>
  <c r="C30" i="139"/>
  <c r="C37" i="139"/>
  <c r="C45" i="139"/>
  <c r="C51" i="139"/>
  <c r="C57" i="139" s="1"/>
  <c r="C8" i="138"/>
  <c r="C26" i="138"/>
  <c r="C30" i="138"/>
  <c r="C37" i="138"/>
  <c r="C45" i="138"/>
  <c r="C51" i="138"/>
  <c r="C8" i="137"/>
  <c r="C20" i="137"/>
  <c r="C26" i="137"/>
  <c r="C30" i="137"/>
  <c r="C37" i="137"/>
  <c r="C45" i="137"/>
  <c r="C57" i="137"/>
  <c r="C51" i="137"/>
  <c r="B2" i="136"/>
  <c r="B2" i="137" s="1"/>
  <c r="B2" i="138" s="1"/>
  <c r="B2" i="139" s="1"/>
  <c r="C8" i="136"/>
  <c r="C20" i="136"/>
  <c r="C26" i="136"/>
  <c r="C30" i="136"/>
  <c r="C37" i="136"/>
  <c r="C45" i="136"/>
  <c r="C51" i="136"/>
  <c r="C8" i="127"/>
  <c r="C20" i="127"/>
  <c r="C26" i="127"/>
  <c r="C36" i="127"/>
  <c r="C37" i="127"/>
  <c r="C45" i="127"/>
  <c r="C57" i="127" s="1"/>
  <c r="C58" i="127" s="1"/>
  <c r="C51" i="127"/>
  <c r="C8" i="126"/>
  <c r="C20" i="126"/>
  <c r="C26" i="126"/>
  <c r="C37" i="126"/>
  <c r="C45" i="126"/>
  <c r="C51" i="126"/>
  <c r="C8" i="125"/>
  <c r="C20" i="125"/>
  <c r="C26" i="125"/>
  <c r="C30" i="125"/>
  <c r="C37" i="125"/>
  <c r="C45" i="125"/>
  <c r="C51" i="125"/>
  <c r="C8" i="105"/>
  <c r="C20" i="105"/>
  <c r="C26" i="105"/>
  <c r="C30" i="105"/>
  <c r="C37" i="105"/>
  <c r="C45" i="105"/>
  <c r="C57" i="105" s="1"/>
  <c r="C51" i="105"/>
  <c r="B2" i="121"/>
  <c r="C8" i="121"/>
  <c r="C15" i="121"/>
  <c r="C22" i="121"/>
  <c r="C29" i="121"/>
  <c r="C37" i="121"/>
  <c r="C49" i="121"/>
  <c r="C55" i="121"/>
  <c r="C60" i="121"/>
  <c r="C66" i="121"/>
  <c r="C70" i="121"/>
  <c r="C75" i="121"/>
  <c r="C78" i="121"/>
  <c r="C82" i="121"/>
  <c r="C93" i="121"/>
  <c r="C128" i="121" s="1"/>
  <c r="C155" i="121" s="1"/>
  <c r="C114" i="121"/>
  <c r="C129" i="121"/>
  <c r="C133" i="121"/>
  <c r="C140" i="121"/>
  <c r="C146" i="121"/>
  <c r="B2" i="120"/>
  <c r="C8" i="120"/>
  <c r="C15" i="120"/>
  <c r="C22" i="120"/>
  <c r="C29" i="120"/>
  <c r="C37" i="120"/>
  <c r="C49" i="120"/>
  <c r="C55" i="120"/>
  <c r="C60" i="120"/>
  <c r="C66" i="120"/>
  <c r="C70" i="120"/>
  <c r="C75" i="120"/>
  <c r="C82" i="120"/>
  <c r="C93" i="120"/>
  <c r="C128" i="120" s="1"/>
  <c r="C155" i="120" s="1"/>
  <c r="C114" i="120"/>
  <c r="C133" i="120"/>
  <c r="C140" i="120"/>
  <c r="C146" i="120"/>
  <c r="C8" i="119"/>
  <c r="C15" i="119"/>
  <c r="C22" i="119"/>
  <c r="C29" i="119"/>
  <c r="C37" i="119"/>
  <c r="C49" i="119"/>
  <c r="C55" i="119"/>
  <c r="C65" i="119" s="1"/>
  <c r="C90" i="119" s="1"/>
  <c r="C60" i="119"/>
  <c r="C66" i="119"/>
  <c r="C70" i="119"/>
  <c r="C75" i="119"/>
  <c r="C78" i="119"/>
  <c r="C82" i="119"/>
  <c r="C93" i="119"/>
  <c r="C114" i="119"/>
  <c r="C128" i="119" s="1"/>
  <c r="C155" i="119" s="1"/>
  <c r="C129" i="119"/>
  <c r="C133" i="119"/>
  <c r="C140" i="119"/>
  <c r="C146" i="119"/>
  <c r="C8" i="3"/>
  <c r="C15" i="3"/>
  <c r="C22" i="3"/>
  <c r="C37" i="3"/>
  <c r="C55" i="3"/>
  <c r="C60" i="3"/>
  <c r="C66" i="3"/>
  <c r="C70" i="3"/>
  <c r="C75" i="3"/>
  <c r="C78" i="3"/>
  <c r="C82" i="3"/>
  <c r="C114" i="3"/>
  <c r="C128" i="3" s="1"/>
  <c r="C155" i="3" s="1"/>
  <c r="C129" i="3"/>
  <c r="C133" i="3"/>
  <c r="C140" i="3"/>
  <c r="C146" i="3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B25" i="64"/>
  <c r="D25" i="64"/>
  <c r="E25" i="64"/>
  <c r="F8" i="63"/>
  <c r="F9" i="63"/>
  <c r="F10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C14" i="77"/>
  <c r="F9" i="62"/>
  <c r="F11" i="62"/>
  <c r="C14" i="62"/>
  <c r="D14" i="62"/>
  <c r="E14" i="62"/>
  <c r="E2" i="61"/>
  <c r="C17" i="61"/>
  <c r="E32" i="61" s="1"/>
  <c r="E17" i="61"/>
  <c r="C18" i="61"/>
  <c r="C24" i="61"/>
  <c r="C30" i="61" s="1"/>
  <c r="E30" i="61"/>
  <c r="E2" i="73"/>
  <c r="E18" i="73"/>
  <c r="E30" i="73"/>
  <c r="D15" i="76" s="1"/>
  <c r="C19" i="73"/>
  <c r="C29" i="73" s="1"/>
  <c r="C24" i="73"/>
  <c r="E29" i="73"/>
  <c r="B2" i="132"/>
  <c r="C7" i="132"/>
  <c r="C95" i="132"/>
  <c r="C162" i="132" s="1"/>
  <c r="C10" i="132"/>
  <c r="C17" i="132"/>
  <c r="C24" i="132"/>
  <c r="C31" i="132"/>
  <c r="C39" i="132"/>
  <c r="C51" i="132"/>
  <c r="C57" i="132"/>
  <c r="C62" i="132"/>
  <c r="C68" i="132"/>
  <c r="C72" i="132"/>
  <c r="C77" i="132"/>
  <c r="C80" i="132"/>
  <c r="C84" i="132"/>
  <c r="C98" i="132"/>
  <c r="C119" i="132"/>
  <c r="C134" i="132"/>
  <c r="C150" i="132"/>
  <c r="C158" i="132" s="1"/>
  <c r="B2" i="131"/>
  <c r="C7" i="131"/>
  <c r="C95" i="131"/>
  <c r="C162" i="131" s="1"/>
  <c r="C10" i="131"/>
  <c r="C17" i="131"/>
  <c r="C24" i="131"/>
  <c r="C31" i="131"/>
  <c r="C39" i="131"/>
  <c r="C51" i="131"/>
  <c r="C57" i="131"/>
  <c r="C62" i="131"/>
  <c r="C68" i="131"/>
  <c r="C77" i="131"/>
  <c r="C80" i="131"/>
  <c r="C84" i="131"/>
  <c r="C98" i="131"/>
  <c r="C119" i="131"/>
  <c r="C134" i="131"/>
  <c r="C138" i="131"/>
  <c r="C150" i="131"/>
  <c r="B2" i="130"/>
  <c r="C7" i="130"/>
  <c r="C95" i="130" s="1"/>
  <c r="C162" i="130" s="1"/>
  <c r="C10" i="130"/>
  <c r="C17" i="130"/>
  <c r="C24" i="130"/>
  <c r="C31" i="130"/>
  <c r="C39" i="130"/>
  <c r="C57" i="130"/>
  <c r="C62" i="130"/>
  <c r="C68" i="130"/>
  <c r="C72" i="130"/>
  <c r="C77" i="130"/>
  <c r="C80" i="130"/>
  <c r="C84" i="130"/>
  <c r="C98" i="130"/>
  <c r="C119" i="130"/>
  <c r="C133" i="130" s="1"/>
  <c r="C134" i="130"/>
  <c r="C138" i="130"/>
  <c r="C145" i="130"/>
  <c r="C150" i="130"/>
  <c r="B2" i="1"/>
  <c r="C17" i="1"/>
  <c r="C24" i="1"/>
  <c r="C31" i="1"/>
  <c r="C39" i="1"/>
  <c r="C57" i="1"/>
  <c r="C62" i="1"/>
  <c r="C72" i="1"/>
  <c r="C77" i="1"/>
  <c r="C80" i="1"/>
  <c r="C84" i="1"/>
  <c r="C95" i="1"/>
  <c r="C162" i="1" s="1"/>
  <c r="C98" i="1"/>
  <c r="C133" i="1" s="1"/>
  <c r="B13" i="76" s="1"/>
  <c r="C119" i="1"/>
  <c r="C134" i="1"/>
  <c r="C138" i="1"/>
  <c r="C145" i="1"/>
  <c r="C150" i="1"/>
  <c r="C10" i="1"/>
  <c r="C67" i="1" s="1"/>
  <c r="C92" i="1" s="1"/>
  <c r="B1" i="172"/>
  <c r="B42" i="134" s="1"/>
  <c r="D3" i="66"/>
  <c r="C57" i="136"/>
  <c r="H4" i="66"/>
  <c r="A3" i="87"/>
  <c r="B38" i="134"/>
  <c r="A4" i="78"/>
  <c r="C5" i="77"/>
  <c r="C5" i="78" s="1"/>
  <c r="F5" i="63" s="1"/>
  <c r="F5" i="64" s="1"/>
  <c r="E5" i="62"/>
  <c r="A4" i="76"/>
  <c r="C6" i="87"/>
  <c r="C94" i="87" s="1"/>
  <c r="E7" i="128"/>
  <c r="E30" i="128" s="1"/>
  <c r="C7" i="62"/>
  <c r="D7" i="62" s="1"/>
  <c r="E7" i="62" s="1"/>
  <c r="F6" i="63"/>
  <c r="C8" i="1"/>
  <c r="D6" i="87"/>
  <c r="D94" i="87"/>
  <c r="C7" i="128"/>
  <c r="C30" i="128"/>
  <c r="D6" i="63"/>
  <c r="D6" i="64"/>
  <c r="C3" i="172"/>
  <c r="D7" i="128"/>
  <c r="D30" i="128" s="1"/>
  <c r="A2" i="70"/>
  <c r="B43" i="134" s="1"/>
  <c r="F6" i="64"/>
  <c r="A2" i="24"/>
  <c r="B41" i="134"/>
  <c r="B3" i="1"/>
  <c r="B3" i="130"/>
  <c r="B3" i="131" s="1"/>
  <c r="B3" i="132" s="1"/>
  <c r="B44" i="134"/>
  <c r="C6" i="77"/>
  <c r="C4" i="73"/>
  <c r="E4" i="61" s="1"/>
  <c r="E6" i="63"/>
  <c r="E6" i="64" s="1"/>
  <c r="E6" i="87"/>
  <c r="E94" i="87" s="1"/>
  <c r="C96" i="1"/>
  <c r="C8" i="130"/>
  <c r="C96" i="130" s="1"/>
  <c r="C8" i="131"/>
  <c r="C96" i="131" s="1"/>
  <c r="A12" i="75"/>
  <c r="A11" i="76" s="1"/>
  <c r="F4" i="66"/>
  <c r="C8" i="132"/>
  <c r="C96" i="132"/>
  <c r="E4" i="66"/>
  <c r="G4" i="66"/>
  <c r="I16" i="66"/>
  <c r="C36" i="134"/>
  <c r="C29" i="134"/>
  <c r="C34" i="134"/>
  <c r="C26" i="134"/>
  <c r="C30" i="134"/>
  <c r="C32" i="134"/>
  <c r="C33" i="134"/>
  <c r="C35" i="134"/>
  <c r="C31" i="134"/>
  <c r="C57" i="126"/>
  <c r="C4" i="126"/>
  <c r="C4" i="127" s="1"/>
  <c r="G11" i="89" s="1"/>
  <c r="E5" i="87" s="1"/>
  <c r="C4" i="137"/>
  <c r="C4" i="138" s="1"/>
  <c r="C4" i="139" s="1"/>
  <c r="P13" i="94"/>
  <c r="N15" i="94"/>
  <c r="N17" i="94" s="1"/>
  <c r="P15" i="94"/>
  <c r="C36" i="139"/>
  <c r="C41" i="139" s="1"/>
  <c r="C57" i="138"/>
  <c r="C36" i="138"/>
  <c r="C41" i="138"/>
  <c r="C36" i="137"/>
  <c r="C41" i="137"/>
  <c r="C58" i="137" s="1"/>
  <c r="C36" i="136"/>
  <c r="C41" i="136" s="1"/>
  <c r="C58" i="136" s="1"/>
  <c r="C41" i="127"/>
  <c r="C36" i="126"/>
  <c r="C41" i="126"/>
  <c r="C57" i="125"/>
  <c r="C36" i="125"/>
  <c r="C41" i="125" s="1"/>
  <c r="C36" i="105"/>
  <c r="C41" i="105" s="1"/>
  <c r="C58" i="105" s="1"/>
  <c r="C154" i="121"/>
  <c r="C89" i="121"/>
  <c r="C65" i="121"/>
  <c r="C90" i="121" s="1"/>
  <c r="C156" i="121" s="1"/>
  <c r="C154" i="120"/>
  <c r="C89" i="120"/>
  <c r="C65" i="120"/>
  <c r="C90" i="120" s="1"/>
  <c r="C156" i="120" s="1"/>
  <c r="C154" i="119"/>
  <c r="C89" i="119"/>
  <c r="C154" i="3"/>
  <c r="C89" i="3"/>
  <c r="C65" i="3"/>
  <c r="C90" i="3"/>
  <c r="G19" i="89"/>
  <c r="E30" i="173"/>
  <c r="D25" i="173"/>
  <c r="E24" i="173"/>
  <c r="D24" i="173"/>
  <c r="F25" i="64"/>
  <c r="F23" i="63"/>
  <c r="D14" i="76"/>
  <c r="E31" i="61"/>
  <c r="C133" i="132"/>
  <c r="C158" i="131"/>
  <c r="C133" i="131"/>
  <c r="C91" i="131"/>
  <c r="C67" i="131"/>
  <c r="C158" i="130"/>
  <c r="C91" i="130"/>
  <c r="C67" i="130"/>
  <c r="C158" i="1"/>
  <c r="B14" i="76"/>
  <c r="C91" i="1"/>
  <c r="B7" i="76"/>
  <c r="C25" i="173"/>
  <c r="E14" i="76"/>
  <c r="C92" i="132"/>
  <c r="C163" i="132"/>
  <c r="C164" i="131"/>
  <c r="C159" i="131"/>
  <c r="C92" i="131"/>
  <c r="C163" i="131"/>
  <c r="C164" i="130"/>
  <c r="C164" i="1"/>
  <c r="B25" i="173"/>
  <c r="C27" i="24"/>
  <c r="N27" i="24"/>
  <c r="F27" i="24"/>
  <c r="F14" i="62"/>
  <c r="H27" i="24"/>
  <c r="G27" i="24"/>
  <c r="J27" i="24"/>
  <c r="M27" i="24"/>
  <c r="I27" i="24"/>
  <c r="D27" i="24"/>
  <c r="O26" i="24"/>
  <c r="E27" i="24"/>
  <c r="I6" i="66"/>
  <c r="I12" i="66"/>
  <c r="I14" i="66"/>
  <c r="E18" i="66"/>
  <c r="I9" i="66"/>
  <c r="D18" i="66"/>
  <c r="E156" i="87"/>
  <c r="D156" i="87"/>
  <c r="E89" i="87"/>
  <c r="D89" i="87"/>
  <c r="C89" i="87"/>
  <c r="C90" i="87" s="1"/>
  <c r="C65" i="87"/>
  <c r="D131" i="87"/>
  <c r="D157" i="87" s="1"/>
  <c r="D65" i="87"/>
  <c r="I18" i="66"/>
  <c r="D90" i="87"/>
  <c r="C44" i="134"/>
  <c r="E40" i="128"/>
  <c r="C156" i="3"/>
  <c r="D13" i="76"/>
  <c r="E31" i="73"/>
  <c r="C32" i="61"/>
  <c r="C31" i="73"/>
  <c r="D6" i="76"/>
  <c r="C159" i="1"/>
  <c r="B15" i="76" s="1"/>
  <c r="E15" i="76"/>
  <c r="E13" i="76"/>
  <c r="B6" i="76"/>
  <c r="E6" i="76" s="1"/>
  <c r="C163" i="1"/>
  <c r="C92" i="130"/>
  <c r="B8" i="76"/>
  <c r="C30" i="73"/>
  <c r="C32" i="73" s="1"/>
  <c r="A33" i="73" s="1"/>
  <c r="D7" i="76"/>
  <c r="E7" i="76"/>
  <c r="I2" i="66"/>
  <c r="D4" i="88" s="1"/>
  <c r="O3" i="24" s="1"/>
  <c r="E93" i="87"/>
  <c r="E158" i="87"/>
  <c r="C14" i="134"/>
  <c r="C27" i="134"/>
  <c r="C37" i="134"/>
  <c r="C15" i="134"/>
  <c r="C19" i="134"/>
  <c r="C28" i="134"/>
  <c r="C17" i="134"/>
  <c r="C13" i="134"/>
  <c r="C39" i="134"/>
  <c r="C21" i="134"/>
  <c r="C40" i="134"/>
  <c r="C38" i="134"/>
  <c r="C24" i="134"/>
  <c r="C22" i="134"/>
  <c r="C20" i="134"/>
  <c r="C11" i="134"/>
  <c r="C12" i="134"/>
  <c r="C25" i="134"/>
  <c r="C7" i="134"/>
  <c r="C43" i="134"/>
  <c r="C42" i="134"/>
  <c r="C10" i="134"/>
  <c r="C16" i="134"/>
  <c r="C9" i="134"/>
  <c r="C18" i="134"/>
  <c r="C8" i="134"/>
  <c r="C23" i="134"/>
  <c r="C41" i="134"/>
  <c r="E6" i="128" l="1"/>
  <c r="E29" i="128" s="1"/>
  <c r="C4" i="70"/>
  <c r="P17" i="94"/>
  <c r="N19" i="94"/>
  <c r="C4" i="3"/>
  <c r="C4" i="119" s="1"/>
  <c r="C4" i="120" s="1"/>
  <c r="C4" i="121" s="1"/>
  <c r="E3" i="173"/>
  <c r="E12" i="173" s="1"/>
  <c r="C160" i="1"/>
  <c r="C24" i="173"/>
  <c r="B18" i="173"/>
  <c r="B24" i="173" s="1"/>
  <c r="E32" i="73"/>
  <c r="C159" i="130"/>
  <c r="C163" i="130"/>
  <c r="C164" i="132"/>
  <c r="C159" i="132"/>
  <c r="C160" i="132" s="1"/>
  <c r="D40" i="128"/>
  <c r="C40" i="128"/>
  <c r="C26" i="173"/>
  <c r="D30" i="173"/>
  <c r="C4" i="61"/>
  <c r="E4" i="73"/>
  <c r="C31" i="61"/>
  <c r="E33" i="61" l="1"/>
  <c r="C33" i="61"/>
  <c r="D8" i="76"/>
  <c r="E8" i="76" s="1"/>
  <c r="B26" i="173"/>
  <c r="B30" i="173" s="1"/>
  <c r="C30" i="173"/>
  <c r="P19" i="94"/>
  <c r="N21" i="94"/>
  <c r="P21" i="94" l="1"/>
  <c r="N23" i="94"/>
  <c r="N25" i="94" l="1"/>
  <c r="P23" i="94"/>
  <c r="N27" i="94" l="1"/>
  <c r="P25" i="94"/>
  <c r="P27" i="94" l="1"/>
  <c r="N29" i="94"/>
  <c r="P29" i="94" l="1"/>
  <c r="N31" i="94"/>
  <c r="P31" i="94" s="1"/>
</calcChain>
</file>

<file path=xl/sharedStrings.xml><?xml version="1.0" encoding="utf-8"?>
<sst xmlns="http://schemas.openxmlformats.org/spreadsheetml/2006/main" count="6221" uniqueCount="740">
  <si>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</si>
  <si>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</si>
  <si>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</si>
  <si>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</si>
  <si>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</si>
  <si>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</si>
  <si>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</si>
  <si>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</si>
  <si>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</si>
  <si>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</si>
  <si>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</si>
  <si>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</si>
  <si>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</si>
  <si>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</si>
  <si>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</si>
  <si>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</si>
  <si>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</si>
  <si>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</si>
  <si>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</si>
  <si>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</si>
  <si>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</si>
  <si>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</si>
  <si>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</si>
  <si>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</si>
  <si>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</si>
  <si>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</si>
  <si>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</si>
  <si>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</si>
  <si>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</si>
  <si>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</si>
  <si>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</si>
  <si>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</si>
  <si>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</si>
  <si>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</si>
  <si>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</si>
  <si>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</si>
  <si>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</si>
  <si>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</si>
  <si>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</si>
  <si>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</si>
  <si>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</si>
  <si>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</si>
  <si>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</si>
  <si>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</si>
  <si>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</si>
  <si>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</si>
  <si>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</si>
  <si>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</si>
  <si>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</si>
  <si>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</si>
  <si>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</si>
  <si>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</si>
  <si>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</si>
  <si>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</si>
  <si>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</si>
  <si>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</si>
  <si>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</si>
  <si>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</si>
  <si>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</si>
  <si>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</si>
  <si>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</si>
  <si>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</si>
  <si>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</si>
  <si>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</si>
  <si>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</si>
  <si>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</si>
  <si>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</si>
  <si>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</si>
  <si>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</si>
  <si>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</si>
  <si>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</si>
  <si>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</si>
  <si>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</si>
  <si>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</si>
  <si>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</si>
  <si>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</si>
  <si>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</si>
  <si>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</si>
  <si>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</si>
  <si>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</si>
  <si>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</si>
  <si>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</si>
  <si>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</si>
  <si>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</si>
  <si>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</si>
  <si>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</si>
  <si>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</si>
  <si>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</si>
  <si>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</si>
  <si>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</si>
  <si>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</si>
  <si>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</si>
  <si>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</si>
  <si>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</si>
  <si>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</si>
  <si>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</si>
  <si>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</si>
  <si>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</si>
  <si>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</si>
  <si>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</si>
  <si>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</si>
  <si>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</si>
  <si>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</si>
  <si>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</si>
  <si>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</si>
  <si>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</si>
  <si>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</si>
  <si>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</si>
  <si>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</si>
  <si>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</si>
  <si>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</si>
  <si>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</si>
  <si>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</si>
  <si>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</si>
  <si>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</si>
  <si>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</si>
  <si>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</si>
  <si>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</si>
  <si>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</si>
  <si>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</si>
  <si>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</si>
  <si>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</si>
  <si>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</si>
  <si>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</si>
  <si>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</si>
  <si>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</si>
  <si>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</si>
  <si>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</si>
  <si>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</si>
  <si>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</si>
  <si>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</si>
  <si>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</si>
  <si>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</si>
  <si>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</si>
  <si>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</si>
  <si>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</si>
  <si>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</si>
  <si>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</si>
  <si>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</si>
  <si>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</si>
  <si>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</si>
  <si>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</si>
  <si>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</si>
  <si>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</si>
  <si>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</si>
  <si>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</si>
  <si>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</si>
  <si>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</si>
  <si>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</si>
  <si>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</si>
  <si>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</si>
  <si>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</si>
  <si>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</si>
  <si>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</si>
  <si>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</si>
  <si>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</si>
  <si>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</si>
  <si>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</si>
  <si>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</si>
  <si>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</si>
  <si>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</si>
  <si>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</si>
  <si>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</si>
  <si>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</si>
  <si>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</si>
  <si>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</si>
  <si>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</si>
  <si>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</si>
  <si>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</si>
  <si>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</si>
  <si>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</si>
  <si>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</si>
  <si>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</si>
  <si>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</si>
  <si>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</si>
  <si>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</si>
  <si>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</si>
  <si>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</si>
  <si>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</si>
  <si>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</si>
  <si>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</si>
  <si>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</si>
  <si>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</si>
  <si>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</si>
  <si>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</si>
  <si>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</si>
  <si>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</si>
  <si>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</si>
  <si>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</si>
  <si>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</si>
  <si>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</si>
  <si>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</si>
  <si>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</si>
  <si>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</si>
  <si>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</si>
  <si>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</si>
  <si>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</si>
  <si>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</si>
  <si>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</si>
  <si>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</si>
  <si>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</si>
  <si>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</si>
  <si>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</si>
  <si>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</si>
  <si>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</si>
  <si>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</si>
  <si>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</si>
  <si>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</si>
  <si>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</si>
  <si>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</si>
  <si>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</si>
  <si>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</si>
  <si>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</si>
  <si>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</si>
  <si>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</si>
  <si>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</si>
  <si>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</si>
  <si>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</si>
  <si>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</si>
  <si>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</si>
  <si>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</si>
  <si>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</si>
  <si>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</si>
  <si>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</si>
  <si>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</si>
  <si>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</si>
  <si>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</si>
  <si>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</si>
  <si>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</si>
  <si>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</si>
  <si>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</si>
  <si>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</si>
  <si>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</si>
  <si>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</si>
  <si>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</si>
  <si>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</si>
  <si>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</si>
  <si>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</si>
  <si>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</si>
  <si>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</si>
  <si>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</si>
  <si>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</si>
  <si>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</si>
  <si>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</si>
  <si>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</si>
  <si>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</si>
  <si>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</si>
  <si>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</si>
  <si>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</si>
  <si>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</si>
  <si>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</si>
  <si>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</si>
  <si>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</si>
  <si>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</si>
  <si>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</si>
  <si>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</si>
  <si>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</si>
  <si>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</si>
  <si>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</si>
  <si>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</si>
  <si>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</si>
  <si>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</si>
  <si>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</si>
  <si>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</si>
  <si>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</si>
  <si>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</si>
  <si>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</si>
  <si>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</si>
  <si>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</si>
  <si>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</si>
  <si>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</si>
  <si>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</si>
  <si>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</si>
  <si>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</si>
  <si>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</si>
  <si>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</si>
  <si>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</si>
  <si>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</si>
  <si>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</si>
  <si>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</si>
  <si>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</si>
  <si>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</si>
  <si>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</si>
  <si>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</si>
  <si>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</si>
  <si>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</si>
  <si>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</si>
  <si>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</si>
  <si>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</si>
  <si>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</si>
  <si>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</si>
  <si>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</si>
  <si>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</si>
  <si>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</si>
  <si>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</si>
  <si>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</si>
  <si>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</si>
  <si>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</si>
  <si>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</si>
  <si>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</si>
  <si>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</si>
  <si>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</si>
  <si>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</si>
  <si>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</si>
  <si>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</si>
  <si>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</si>
  <si>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</si>
  <si>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</si>
  <si>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</si>
  <si>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</si>
  <si>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</si>
  <si>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</si>
  <si>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</si>
  <si>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</si>
  <si>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</si>
  <si>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</si>
  <si>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</si>
  <si>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</si>
  <si>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</si>
  <si>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</si>
  <si>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</si>
  <si>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</si>
  <si>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</si>
  <si>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</si>
  <si>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</si>
  <si>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</si>
  <si>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</si>
  <si>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</si>
  <si>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</si>
  <si>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</si>
  <si>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</si>
  <si>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</si>
  <si>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</si>
  <si>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</si>
  <si>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</si>
  <si>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</si>
  <si>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</si>
  <si>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</si>
  <si>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</si>
  <si>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</si>
  <si>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</si>
  <si>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</si>
  <si>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</si>
  <si>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</si>
  <si>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</si>
  <si>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</si>
  <si>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</si>
  <si>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</si>
  <si>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</si>
  <si>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</si>
  <si>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</si>
  <si>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</si>
  <si>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</si>
  <si>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</si>
  <si>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</si>
  <si>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</si>
  <si>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</si>
  <si>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</si>
  <si>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</si>
  <si>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</si>
  <si>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</si>
  <si>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</si>
  <si>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</si>
  <si>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</si>
  <si>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</si>
  <si>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</si>
  <si>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</si>
  <si>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</si>
  <si>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</si>
  <si>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</si>
  <si>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</si>
  <si>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</si>
  <si>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</si>
  <si>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</si>
  <si>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</si>
  <si>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</si>
  <si>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</si>
  <si>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</si>
  <si>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</si>
  <si>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</si>
  <si>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</si>
  <si>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</si>
  <si>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</si>
  <si>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</si>
  <si>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</si>
  <si>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</si>
  <si>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</si>
  <si>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</si>
  <si>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</si>
  <si>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</si>
  <si>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</si>
  <si>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</si>
  <si>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</si>
  <si>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</si>
  <si>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</si>
  <si>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</si>
  <si>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</si>
  <si>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</si>
  <si>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</si>
  <si>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</si>
  <si>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</si>
  <si>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</si>
  <si>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</si>
  <si>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</si>
  <si>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</si>
  <si>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</si>
  <si>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</si>
  <si>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</si>
  <si>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</si>
  <si>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</si>
  <si>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</si>
  <si>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</si>
  <si>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</si>
  <si>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</si>
  <si>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</si>
  <si>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</si>
  <si>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</si>
  <si>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</si>
  <si>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</si>
  <si>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</si>
  <si>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</si>
  <si>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</si>
  <si>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</si>
  <si>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</si>
  <si>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</si>
  <si>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</si>
  <si>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</si>
  <si>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</si>
  <si>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</si>
  <si>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</si>
  <si>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</si>
  <si>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</si>
  <si>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</si>
  <si>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</si>
  <si>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</si>
  <si>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</si>
  <si>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</si>
  <si>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</si>
  <si>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</si>
  <si>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</si>
  <si>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</si>
  <si>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</si>
  <si>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</si>
  <si>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</si>
  <si>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</si>
  <si>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</si>
  <si>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</si>
  <si>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</si>
  <si>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</si>
  <si>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</si>
  <si>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</si>
  <si>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</si>
  <si>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</si>
  <si>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</si>
  <si>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</si>
  <si>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</si>
  <si>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</si>
  <si>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</si>
  <si>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</si>
  <si>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</si>
  <si>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</si>
  <si>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</si>
  <si>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</si>
  <si>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</si>
  <si>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</si>
  <si>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</si>
  <si>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</si>
  <si>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</si>
  <si>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</si>
  <si>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</si>
  <si>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</si>
  <si>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</si>
  <si>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</si>
  <si>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</si>
  <si>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</si>
  <si>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</si>
  <si>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</si>
  <si>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</si>
  <si>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</si>
  <si>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</si>
  <si>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</si>
  <si>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</si>
  <si>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</si>
  <si>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</si>
  <si>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</si>
  <si>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</si>
  <si>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</si>
  <si>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</si>
  <si>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</si>
  <si>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</si>
  <si>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</si>
  <si>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</si>
  <si>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</si>
  <si>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</si>
  <si>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</si>
  <si>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</si>
  <si>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</si>
  <si>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</si>
  <si>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</si>
  <si>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</si>
  <si>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</si>
  <si>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</si>
  <si>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</si>
  <si>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</si>
  <si>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</si>
  <si>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</si>
  <si>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</si>
  <si>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</si>
  <si>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</si>
  <si>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</si>
  <si>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</si>
  <si>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</si>
  <si>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</si>
  <si>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</si>
  <si>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</si>
  <si>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</si>
  <si>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</si>
  <si>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</si>
  <si>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</si>
  <si>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</si>
  <si>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</si>
  <si>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</si>
  <si>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</si>
  <si>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</si>
  <si>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</si>
  <si>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</si>
  <si>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</si>
  <si>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</si>
  <si>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</si>
  <si>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</si>
  <si>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</si>
  <si>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</si>
  <si>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</si>
  <si>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</si>
  <si>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</si>
  <si>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</si>
  <si>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</si>
  <si>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</si>
  <si>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</si>
  <si>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</si>
  <si>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</si>
  <si>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</si>
  <si>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</si>
  <si>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</si>
  <si>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</si>
  <si>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</si>
  <si>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</si>
  <si>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</si>
  <si>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</si>
  <si>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</si>
  <si>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</si>
  <si>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</si>
  <si>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</si>
  <si>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</si>
  <si>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</si>
  <si>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</si>
  <si>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</si>
  <si>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</si>
  <si>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</si>
  <si>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</si>
  <si>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</si>
  <si>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</si>
  <si>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</si>
  <si>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</si>
  <si>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</si>
  <si>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</si>
  <si>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ÖSSZEVONT MÉRLEGE</t>
  </si>
  <si>
    <t>KÖTELEZŐ FELADATOK MÉRLEGE</t>
  </si>
  <si>
    <t>ÖNKÉNT VÁLLALT FELADATOK MÉRLEGE</t>
  </si>
  <si>
    <t>ÁLLAMIGAZGATÁSI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</si>
  <si>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</si>
  <si>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</si>
  <si>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</si>
  <si>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</si>
  <si>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</si>
  <si>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</si>
  <si>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</si>
  <si>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</si>
  <si>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</si>
  <si>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</si>
  <si>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</si>
  <si>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</si>
  <si>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</si>
  <si>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4 kvi név</t>
  </si>
  <si>
    <t>5 kvi név</t>
  </si>
  <si>
    <t>6 kvi név</t>
  </si>
  <si>
    <t>7 kvi név</t>
  </si>
  <si>
    <t>8 kvi név</t>
  </si>
  <si>
    <t>9 kvi név</t>
  </si>
  <si>
    <t>10 kvi név</t>
  </si>
  <si>
    <t>BEVÉTELEI, KIADÁSAI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</si>
  <si>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</si>
  <si>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</si>
  <si>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</si>
  <si>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</si>
  <si>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</si>
  <si>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</si>
  <si>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</si>
  <si>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</si>
  <si>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</si>
  <si>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</si>
  <si>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</si>
  <si>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</si>
  <si>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</si>
  <si>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</si>
  <si>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</si>
  <si>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</si>
  <si>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</si>
  <si>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</si>
  <si>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</si>
  <si>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</si>
  <si>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</si>
  <si>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</si>
  <si>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</si>
  <si>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</si>
  <si>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</si>
  <si>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</si>
  <si>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</si>
  <si>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</si>
  <si>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</si>
  <si>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</si>
  <si>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</si>
  <si>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</si>
  <si>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</si>
  <si>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</si>
  <si>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</si>
  <si>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</si>
  <si>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</si>
  <si>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</si>
  <si>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</si>
  <si>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</si>
  <si>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</si>
  <si>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</si>
  <si>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</si>
  <si>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</si>
  <si>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</si>
  <si>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…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</si>
  <si>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</si>
  <si>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</si>
  <si>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</si>
  <si>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</si>
  <si>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</si>
  <si>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</si>
  <si>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</si>
  <si>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</si>
  <si>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</si>
  <si>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</si>
  <si>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</si>
  <si>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</si>
  <si>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</si>
  <si>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</si>
  <si>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</si>
  <si>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</si>
  <si>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</si>
  <si>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</si>
  <si>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</si>
  <si>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</si>
  <si>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Európai uniós támogatással megvalósuló projektek</t>
  </si>
  <si>
    <t>Előterjesztéskor</t>
  </si>
  <si>
    <t xml:space="preserve">3 kvi név  </t>
  </si>
  <si>
    <t>…………………… Polgármesteri /Közös Önkormányzati Hivatal</t>
  </si>
  <si>
    <t>Forintban</t>
  </si>
  <si>
    <t>Egyéb</t>
  </si>
  <si>
    <t>Telekadó</t>
  </si>
  <si>
    <t>Kommunális adó</t>
  </si>
  <si>
    <t>Mellékletben külön?</t>
  </si>
  <si>
    <t>.</t>
  </si>
  <si>
    <t>2019. évi LXXI.
törvény 2.  melléklete száma*</t>
  </si>
  <si>
    <t>* Magyarország 2020. évi központi költségvetéséról szóló törvény</t>
  </si>
  <si>
    <t>Támogatási szerződés szerinti bevételek, kiadások</t>
  </si>
  <si>
    <t>Évenkénti ütemezés</t>
  </si>
  <si>
    <t>B=(C+D+E)</t>
  </si>
  <si>
    <t xml:space="preserve">Önkormányzaton kívüli EU-s projekthez történő hozzájárulás </t>
  </si>
  <si>
    <t xml:space="preserve">Összesen: </t>
  </si>
  <si>
    <r>
      <t>EU-s projekt neve, azonosítója:</t>
    </r>
    <r>
      <rPr>
        <sz val="11"/>
        <rFont val="Times New Roman"/>
        <family val="1"/>
        <charset val="238"/>
      </rPr>
      <t>*</t>
    </r>
  </si>
  <si>
    <t xml:space="preserve">* Amennyiben több projekt megvalósítása történi egy időben akkor azokat külön-külön, projektenként be kell mutatni!  </t>
  </si>
  <si>
    <t>Igen</t>
  </si>
  <si>
    <t>Táblázatok adatainak összefüggései</t>
  </si>
  <si>
    <t>Adósságot keletkeztető ügyletek táblázata</t>
  </si>
  <si>
    <t xml:space="preserve">* Magyarország gazdasági stabilitásáról szóló 2011. évi CXCIV. törvény 8. § (2) bekezdése szerinti adósságot keletkezető ügyletek.
</t>
  </si>
  <si>
    <t>ADÓSSÁGOT KELETKEZTETŐ ÜGYLETEK VÁRHATÓ EGYÜTTES ÖSSZEGE*</t>
  </si>
  <si>
    <t xml:space="preserve">bevételei, kiadásai, hozzájárulások  </t>
  </si>
  <si>
    <t>Összes tervezett
 forrás, kiadás</t>
  </si>
  <si>
    <t>ÚJIRÁZ KÖZSÉGI ÖNKORMÁNYZAT</t>
  </si>
  <si>
    <t>GONDOZÁSI KÖZPONT</t>
  </si>
  <si>
    <t>TÜNDÉRKERT ÓVODA</t>
  </si>
  <si>
    <t>Magyar Falu program - Orvosi eszköz beszerzés</t>
  </si>
  <si>
    <t>Magyar Falu program - Óvoda tető felújítás</t>
  </si>
  <si>
    <t>Önkormányzatok kulturális feladatinak támogatása</t>
  </si>
  <si>
    <t>0</t>
  </si>
  <si>
    <t>ű</t>
  </si>
  <si>
    <t>11738046-15375294</t>
  </si>
  <si>
    <t>30 napon túli elismert tartozásállomány összesen: 0 Ft</t>
  </si>
  <si>
    <t>DAHUT</t>
  </si>
  <si>
    <t>Működési támogatás</t>
  </si>
  <si>
    <t>Komádi Közös Önkormányzati Hivatala</t>
  </si>
  <si>
    <t>Közép-Békés Ivóvízminőség Javító Társulás</t>
  </si>
  <si>
    <t>Dél-Bihar Szociáli Szolgáltató Központ</t>
  </si>
  <si>
    <t>Komádi Orvosi Ügyelet</t>
  </si>
  <si>
    <t>Újiráz, 2020. február 11.</t>
  </si>
  <si>
    <t>2020. ÉVI KÖLTSÉGVETÉSI ÉVET KÖVEŐ 3 ÉV TERVEZETT</t>
  </si>
  <si>
    <t>Közfoglalkoztatási programok beszerzés</t>
  </si>
  <si>
    <t>Gondozási Központ felhalmozási kiadások</t>
  </si>
  <si>
    <t>Ivóvíz viziközmű hálózat felújítás</t>
  </si>
  <si>
    <t>Egyéb felhalmozási célú átvett pénzeszköz - Ivóvíz bérleti díj</t>
  </si>
  <si>
    <t>Éves eredeti kiadási előirányzat: 207.280.054.- Ft</t>
  </si>
  <si>
    <t>47 559 610</t>
  </si>
  <si>
    <t>590 190</t>
  </si>
  <si>
    <t>1.1 melléklet az 1/2020. (II.27.) önkormányzati rendelethez</t>
  </si>
  <si>
    <t>1.2. melléklet az 1/2020. (II.27.) önkormányzati rendelethez</t>
  </si>
  <si>
    <t>1.3. melléklet az 1/2020. (II.27.) önkormányzati rendelethez</t>
  </si>
  <si>
    <t>1.4. melléklet az 1/2020. (II.27.) önkormányzati rendelethez</t>
  </si>
  <si>
    <t>2.1. melléklet az 1/2020. (II.27.) önkormányzati rendelethez</t>
  </si>
  <si>
    <t>2.2. melléklet az 1/2020. (II.27.) önkormányzati rendelethez</t>
  </si>
  <si>
    <t>3. melléklet az 1/2020. (II.27.) önkormányzati rendelethez</t>
  </si>
  <si>
    <t>4. melléklet az 1/2020. (II.27.) önkormányzati rendelethez</t>
  </si>
  <si>
    <t>5. melléklet az 1/2020. (II.27.) önkormányzati rendelethez</t>
  </si>
  <si>
    <t>6. melléklet az 1/2020. (II.27.) önkormányzati rendelethez</t>
  </si>
  <si>
    <t>7. melléklet az 1/2020. (II.27.) önkormányzati rendelethez</t>
  </si>
  <si>
    <t>8. melléklet az 1/2020. (II.27.) önkormányzati rendelethez</t>
  </si>
  <si>
    <t>9.1. melléklet az 1/2020. (II.27.) önkormányzati rendelethez</t>
  </si>
  <si>
    <t>9.1.1. melléklet az 1/2020. (II.27.) önkormányzati rendelethez</t>
  </si>
  <si>
    <t>9.1.2. melléklet az 1/2020. (II.27.) önkormányzati rendelethez</t>
  </si>
  <si>
    <t>9.1.3. melléklet az 1/2020. (II.27.) önkormányzati rendelethez</t>
  </si>
  <si>
    <t>9.2. melléklet az 1/2020. (II.27.) önkormányzati rendelethez</t>
  </si>
  <si>
    <t>9.2.1. melléklet az 1/2020. (II.27.) önkormányzati rendelethez</t>
  </si>
  <si>
    <t>9.2.2. melléklet az 1/2020. (II.27.) önkormányzati rendelethez</t>
  </si>
  <si>
    <t>9.2.3. melléklet az 1/2020. (II.27.) önkormányzati rendelethez</t>
  </si>
  <si>
    <t>9.3. melléklet az 1/2020. (II.27.) önkormányzati rendelethez</t>
  </si>
  <si>
    <t>9.3.1. melléklet az 1/2020. (II.27.) önkormányzati rendelethez</t>
  </si>
  <si>
    <t>9.3.2 melléklet az 1/2020. (II.27.) önkormányzati rendelethez</t>
  </si>
  <si>
    <t>9.3.3. melléklet az 1/2020. (II.27.) önkormányzati rendelethez</t>
  </si>
  <si>
    <t>10. melléklet az 1/2020. (II.27.) önkormányzati rendelethez</t>
  </si>
  <si>
    <t>11. melléklet az 1/2020. (II.27.) önkormányzati rendelethez</t>
  </si>
  <si>
    <t>12. melléklet az 1/2020. (II.27.) önkormányzati rendelethez</t>
  </si>
  <si>
    <t>13. melléklet az 1/2020. (II.27.) önkormányzati rendelethez</t>
  </si>
  <si>
    <t>14. melléklet az 1/2020. (II.27.) önkormányzati rendelethez</t>
  </si>
  <si>
    <t>15. melléklet az 1/2020. (II.27.) önkormányzati rendelethez</t>
  </si>
  <si>
    <t>16. melléklet az 1/2020. (II.27.) önkormányzati rendelethez</t>
  </si>
  <si>
    <t>17. melléklet az 1/2020. (II.27.)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</si>
</sst>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  <numFmt numFmtId="175" formatCode="#,##0.0"/>
  </numFmts>
  <fonts count="7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2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0"/>
    <xf numFmtId="0" fontId="12" fillId="0" borderId="0"/>
    <xf numFmtId="9" fontId="17" fillId="0" borderId="0" applyFont="0" applyFill="0" applyBorder="0" applyAlignment="0" applyProtection="0"/>
  </cellStyleXfs>
  <cellXfs count="858">
    <xf numFmtId="0" fontId="0" fillId="0" borderId="0" xfId="0"/>
    <xf numFmtId="0" fontId="15" fillId="0" borderId="0" xfId="7" applyFont="1" applyFill="1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4" xfId="7" applyFont="1" applyFill="1" applyBorder="1" applyAlignment="1" applyProtection="1">
      <alignment horizontal="left" vertical="center" wrapText="1" indent="1"/>
    </xf>
    <xf numFmtId="0" fontId="22" fillId="0" borderId="5" xfId="7" applyFont="1" applyFill="1" applyBorder="1" applyAlignment="1" applyProtection="1">
      <alignment horizontal="left" vertical="center" wrapText="1" indent="1"/>
    </xf>
    <xf numFmtId="0" fontId="22" fillId="0" borderId="6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49" fontId="22" fillId="0" borderId="8" xfId="7" applyNumberFormat="1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49" fontId="22" fillId="0" borderId="10" xfId="7" applyNumberFormat="1" applyFont="1" applyFill="1" applyBorder="1" applyAlignment="1" applyProtection="1">
      <alignment horizontal="left" vertical="center" wrapText="1" indent="1"/>
    </xf>
    <xf numFmtId="49" fontId="22" fillId="0" borderId="11" xfId="7" applyNumberFormat="1" applyFont="1" applyFill="1" applyBorder="1" applyAlignment="1" applyProtection="1">
      <alignment horizontal="left" vertical="center" wrapText="1" indent="1"/>
    </xf>
    <xf numFmtId="49" fontId="22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0" xfId="7" applyFont="1" applyFill="1" applyBorder="1" applyAlignment="1" applyProtection="1">
      <alignment horizontal="left" vertical="center" wrapText="1" indent="1"/>
    </xf>
    <xf numFmtId="0" fontId="20" fillId="0" borderId="13" xfId="7" applyFont="1" applyFill="1" applyBorder="1" applyAlignment="1" applyProtection="1">
      <alignment horizontal="left" vertical="center" wrapText="1" indent="1"/>
    </xf>
    <xf numFmtId="0" fontId="20" fillId="0" borderId="14" xfId="7" applyFont="1" applyFill="1" applyBorder="1" applyAlignment="1" applyProtection="1">
      <alignment horizontal="left" vertical="center" wrapText="1" indent="1"/>
    </xf>
    <xf numFmtId="0" fontId="20" fillId="0" borderId="15" xfId="7" applyFont="1" applyFill="1" applyBorder="1" applyAlignment="1" applyProtection="1">
      <alignment horizontal="left" vertical="center" wrapText="1" indent="1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14" xfId="7" applyFont="1" applyFill="1" applyBorder="1" applyAlignment="1" applyProtection="1">
      <alignment horizontal="center" vertical="center" wrapText="1"/>
    </xf>
    <xf numFmtId="166" fontId="22" fillId="0" borderId="2" xfId="0" applyNumberFormat="1" applyFont="1" applyFill="1" applyBorder="1" applyAlignment="1" applyProtection="1">
      <alignment vertical="center" wrapText="1"/>
      <protection locked="0"/>
    </xf>
    <xf numFmtId="0" fontId="20" fillId="0" borderId="14" xfId="7" applyFont="1" applyFill="1" applyBorder="1" applyAlignment="1" applyProtection="1">
      <alignment vertical="center" wrapText="1"/>
    </xf>
    <xf numFmtId="0" fontId="20" fillId="0" borderId="16" xfId="7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14" xfId="7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8" applyFont="1" applyFill="1" applyBorder="1" applyAlignment="1" applyProtection="1">
      <alignment horizontal="left" vertical="center" indent="1"/>
    </xf>
    <xf numFmtId="0" fontId="12" fillId="0" borderId="0" xfId="7" applyFill="1"/>
    <xf numFmtId="0" fontId="22" fillId="0" borderId="0" xfId="7" applyFont="1" applyFill="1"/>
    <xf numFmtId="0" fontId="24" fillId="0" borderId="0" xfId="7" applyFont="1" applyFill="1"/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right" vertical="center"/>
    </xf>
    <xf numFmtId="166" fontId="4" fillId="0" borderId="0" xfId="0" applyNumberFormat="1" applyFont="1" applyFill="1" applyAlignment="1">
      <alignment horizontal="center" vertical="center" wrapText="1"/>
    </xf>
    <xf numFmtId="166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6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6" fontId="8" fillId="0" borderId="17" xfId="0" applyNumberFormat="1" applyFont="1" applyFill="1" applyBorder="1" applyAlignment="1" applyProtection="1">
      <alignment horizontal="center" vertical="center" wrapText="1"/>
    </xf>
    <xf numFmtId="166" fontId="20" fillId="0" borderId="18" xfId="0" applyNumberFormat="1" applyFont="1" applyFill="1" applyBorder="1" applyAlignment="1" applyProtection="1">
      <alignment horizontal="center" vertical="center" wrapText="1"/>
    </xf>
    <xf numFmtId="166" fontId="20" fillId="0" borderId="19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 applyProtection="1">
      <alignment vertical="center" wrapText="1"/>
    </xf>
    <xf numFmtId="166" fontId="22" fillId="0" borderId="20" xfId="0" applyNumberFormat="1" applyFont="1" applyFill="1" applyBorder="1" applyAlignment="1" applyProtection="1">
      <alignment vertical="center" wrapText="1"/>
    </xf>
    <xf numFmtId="166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20" fillId="0" borderId="14" xfId="0" applyNumberFormat="1" applyFont="1" applyFill="1" applyBorder="1" applyAlignment="1" applyProtection="1">
      <alignment vertical="center" wrapText="1"/>
    </xf>
    <xf numFmtId="166" fontId="20" fillId="0" borderId="17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9" fillId="0" borderId="2" xfId="0" applyNumberFormat="1" applyFont="1" applyFill="1" applyBorder="1" applyAlignment="1" applyProtection="1">
      <alignment vertical="center" wrapText="1"/>
      <protection locked="0"/>
    </xf>
    <xf numFmtId="166" fontId="19" fillId="0" borderId="20" xfId="0" applyNumberFormat="1" applyFont="1" applyFill="1" applyBorder="1" applyAlignment="1" applyProtection="1">
      <alignment vertical="center" wrapText="1"/>
    </xf>
    <xf numFmtId="166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6" fontId="22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0" xfId="0" applyNumberFormat="1" applyFont="1" applyFill="1" applyAlignment="1">
      <alignment horizontal="center" vertical="center" wrapText="1"/>
    </xf>
    <xf numFmtId="166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166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8" applyFont="1" applyFill="1" applyBorder="1" applyAlignment="1" applyProtection="1">
      <alignment horizontal="center" vertical="center" wrapText="1"/>
    </xf>
    <xf numFmtId="0" fontId="30" fillId="0" borderId="16" xfId="8" applyFont="1" applyFill="1" applyBorder="1" applyAlignment="1" applyProtection="1">
      <alignment horizontal="center" vertical="center"/>
    </xf>
    <xf numFmtId="0" fontId="30" fillId="0" borderId="27" xfId="8" applyFont="1" applyFill="1" applyBorder="1" applyAlignment="1" applyProtection="1">
      <alignment horizontal="center" vertical="center"/>
    </xf>
    <xf numFmtId="0" fontId="12" fillId="0" borderId="0" xfId="8" applyFill="1" applyProtection="1"/>
    <xf numFmtId="0" fontId="22" fillId="0" borderId="13" xfId="8" applyFont="1" applyFill="1" applyBorder="1" applyAlignment="1" applyProtection="1">
      <alignment horizontal="left" vertical="center" indent="1"/>
    </xf>
    <xf numFmtId="0" fontId="12" fillId="0" borderId="0" xfId="8" applyFill="1" applyAlignment="1" applyProtection="1">
      <alignment vertical="center"/>
    </xf>
    <xf numFmtId="0" fontId="22" fillId="0" borderId="7" xfId="8" applyFont="1" applyFill="1" applyBorder="1" applyAlignment="1" applyProtection="1">
      <alignment horizontal="left" vertical="center" indent="1"/>
    </xf>
    <xf numFmtId="166" fontId="22" fillId="0" borderId="28" xfId="8" applyNumberFormat="1" applyFont="1" applyFill="1" applyBorder="1" applyAlignment="1" applyProtection="1">
      <alignment vertical="center"/>
    </xf>
    <xf numFmtId="0" fontId="22" fillId="0" borderId="8" xfId="8" applyFont="1" applyFill="1" applyBorder="1" applyAlignment="1" applyProtection="1">
      <alignment horizontal="left" vertical="center" indent="1"/>
    </xf>
    <xf numFmtId="166" fontId="22" fillId="0" borderId="20" xfId="8" applyNumberFormat="1" applyFont="1" applyFill="1" applyBorder="1" applyAlignment="1" applyProtection="1">
      <alignment vertical="center"/>
    </xf>
    <xf numFmtId="0" fontId="12" fillId="0" borderId="0" xfId="8" applyFill="1" applyAlignment="1" applyProtection="1">
      <alignment vertical="center"/>
      <protection locked="0"/>
    </xf>
    <xf numFmtId="166" fontId="22" fillId="0" borderId="24" xfId="8" applyNumberFormat="1" applyFont="1" applyFill="1" applyBorder="1" applyAlignment="1" applyProtection="1">
      <alignment vertical="center"/>
    </xf>
    <xf numFmtId="166" fontId="20" fillId="0" borderId="17" xfId="8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vertical="center" indent="1"/>
    </xf>
    <xf numFmtId="0" fontId="20" fillId="0" borderId="13" xfId="8" applyFont="1" applyFill="1" applyBorder="1" applyAlignment="1" applyProtection="1">
      <alignment horizontal="left" vertical="center" indent="1"/>
    </xf>
    <xf numFmtId="166" fontId="20" fillId="0" borderId="17" xfId="8" applyNumberFormat="1" applyFont="1" applyFill="1" applyBorder="1" applyProtection="1"/>
    <xf numFmtId="0" fontId="12" fillId="0" borderId="0" xfId="8" applyFill="1" applyProtection="1">
      <protection locked="0"/>
    </xf>
    <xf numFmtId="0" fontId="15" fillId="0" borderId="0" xfId="8" applyFont="1" applyFill="1" applyProtection="1"/>
    <xf numFmtId="0" fontId="34" fillId="0" borderId="0" xfId="8" applyFont="1" applyFill="1" applyProtection="1">
      <protection locked="0"/>
    </xf>
    <xf numFmtId="0" fontId="23" fillId="0" borderId="0" xfId="8" applyFont="1" applyFill="1" applyProtection="1">
      <protection locked="0"/>
    </xf>
    <xf numFmtId="0" fontId="26" fillId="0" borderId="29" xfId="0" applyFont="1" applyFill="1" applyBorder="1" applyAlignment="1" applyProtection="1">
      <alignment horizontal="left" vertical="center" wrapText="1"/>
      <protection locked="0"/>
    </xf>
    <xf numFmtId="0" fontId="26" fillId="0" borderId="30" xfId="0" applyFont="1" applyFill="1" applyBorder="1" applyAlignment="1" applyProtection="1">
      <alignment horizontal="left" vertical="center" wrapText="1"/>
      <protection locked="0"/>
    </xf>
    <xf numFmtId="0" fontId="26" fillId="0" borderId="31" xfId="0" applyFont="1" applyFill="1" applyBorder="1" applyAlignment="1" applyProtection="1">
      <alignment horizontal="left" vertical="center" wrapText="1"/>
      <protection locked="0"/>
    </xf>
    <xf numFmtId="166" fontId="20" fillId="2" borderId="14" xfId="0" applyNumberFormat="1" applyFont="1" applyFill="1" applyBorder="1" applyAlignment="1" applyProtection="1">
      <alignment vertical="center" wrapText="1"/>
    </xf>
    <xf numFmtId="166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7" applyFont="1" applyFill="1" applyBorder="1" applyAlignment="1" applyProtection="1">
      <alignment horizontal="left" vertical="center" wrapText="1" indent="1"/>
    </xf>
    <xf numFmtId="0" fontId="23" fillId="0" borderId="0" xfId="7" applyFont="1" applyFill="1"/>
    <xf numFmtId="166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7" applyFont="1" applyFill="1" applyBorder="1" applyAlignment="1" applyProtection="1">
      <alignment horizontal="left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166" fontId="35" fillId="0" borderId="32" xfId="7" applyNumberFormat="1" applyFont="1" applyFill="1" applyBorder="1" applyAlignment="1" applyProtection="1">
      <alignment horizontal="left" vertical="center"/>
    </xf>
    <xf numFmtId="0" fontId="29" fillId="0" borderId="19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indent="6"/>
    </xf>
    <xf numFmtId="0" fontId="22" fillId="0" borderId="2" xfId="7" applyFont="1" applyFill="1" applyBorder="1" applyAlignment="1" applyProtection="1">
      <alignment horizontal="left" vertical="center" wrapText="1" indent="6"/>
    </xf>
    <xf numFmtId="0" fontId="22" fillId="0" borderId="6" xfId="7" applyFont="1" applyFill="1" applyBorder="1" applyAlignment="1" applyProtection="1">
      <alignment horizontal="left" vertical="center" wrapText="1" indent="6"/>
    </xf>
    <xf numFmtId="0" fontId="22" fillId="0" borderId="25" xfId="7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7" applyFont="1" applyFill="1" applyBorder="1"/>
    <xf numFmtId="0" fontId="2" fillId="0" borderId="0" xfId="7" applyFont="1" applyFill="1"/>
    <xf numFmtId="0" fontId="15" fillId="0" borderId="8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7" applyFont="1" applyFill="1" applyBorder="1" applyAlignment="1">
      <alignment horizontal="center" vertical="center"/>
    </xf>
    <xf numFmtId="0" fontId="31" fillId="0" borderId="14" xfId="7" applyFont="1" applyFill="1" applyBorder="1"/>
    <xf numFmtId="0" fontId="8" fillId="0" borderId="33" xfId="7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7" applyFont="1" applyFill="1" applyBorder="1" applyProtection="1">
      <protection locked="0"/>
    </xf>
    <xf numFmtId="0" fontId="15" fillId="0" borderId="2" xfId="7" applyFont="1" applyFill="1" applyBorder="1" applyProtection="1">
      <protection locked="0"/>
    </xf>
    <xf numFmtId="0" fontId="15" fillId="0" borderId="6" xfId="7" applyFont="1" applyFill="1" applyBorder="1" applyProtection="1">
      <protection locked="0"/>
    </xf>
    <xf numFmtId="0" fontId="29" fillId="0" borderId="13" xfId="7" applyFont="1" applyFill="1" applyBorder="1" applyAlignment="1" applyProtection="1">
      <alignment horizontal="center" vertical="center"/>
    </xf>
    <xf numFmtId="0" fontId="29" fillId="0" borderId="11" xfId="7" applyFont="1" applyFill="1" applyBorder="1" applyAlignment="1" applyProtection="1">
      <alignment horizontal="center" vertical="center"/>
    </xf>
    <xf numFmtId="0" fontId="29" fillId="0" borderId="8" xfId="7" applyFont="1" applyFill="1" applyBorder="1" applyAlignment="1" applyProtection="1">
      <alignment horizontal="center" vertical="center"/>
    </xf>
    <xf numFmtId="0" fontId="29" fillId="0" borderId="10" xfId="7" applyFont="1" applyFill="1" applyBorder="1" applyAlignment="1" applyProtection="1">
      <alignment horizontal="center" vertical="center"/>
    </xf>
    <xf numFmtId="168" fontId="28" fillId="0" borderId="17" xfId="1" applyNumberFormat="1" applyFont="1" applyFill="1" applyBorder="1" applyProtection="1"/>
    <xf numFmtId="0" fontId="29" fillId="0" borderId="4" xfId="7" applyFont="1" applyFill="1" applyBorder="1" applyProtection="1">
      <protection locked="0"/>
    </xf>
    <xf numFmtId="0" fontId="29" fillId="0" borderId="6" xfId="7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 applyProtection="1">
      <alignment horizontal="center" vertical="center" wrapText="1"/>
    </xf>
    <xf numFmtId="166" fontId="8" fillId="0" borderId="13" xfId="0" applyNumberFormat="1" applyFont="1" applyFill="1" applyBorder="1" applyAlignment="1" applyProtection="1">
      <alignment horizontal="center" vertical="center" wrapText="1"/>
    </xf>
    <xf numFmtId="166" fontId="8" fillId="0" borderId="14" xfId="0" applyNumberFormat="1" applyFont="1" applyFill="1" applyBorder="1" applyAlignment="1" applyProtection="1">
      <alignment horizontal="center" vertical="center" wrapText="1"/>
    </xf>
    <xf numFmtId="166" fontId="8" fillId="0" borderId="13" xfId="0" applyNumberFormat="1" applyFont="1" applyFill="1" applyBorder="1" applyAlignment="1" applyProtection="1">
      <alignment horizontal="left" vertical="center" wrapText="1"/>
    </xf>
    <xf numFmtId="166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4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66" fontId="15" fillId="3" borderId="35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166" fontId="3" fillId="0" borderId="0" xfId="0" applyNumberFormat="1" applyFont="1" applyFill="1" applyAlignment="1" applyProtection="1">
      <alignment horizontal="left" vertical="center" wrapText="1"/>
    </xf>
    <xf numFmtId="166" fontId="3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166" fontId="8" fillId="0" borderId="38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39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 applyProtection="1">
      <alignment horizontal="center"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0" fontId="0" fillId="0" borderId="42" xfId="0" applyFill="1" applyBorder="1" applyProtection="1"/>
    <xf numFmtId="0" fontId="6" fillId="0" borderId="42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166" fontId="20" fillId="0" borderId="33" xfId="7" applyNumberFormat="1" applyFont="1" applyFill="1" applyBorder="1" applyAlignment="1" applyProtection="1">
      <alignment horizontal="right" vertical="center" wrapText="1" indent="1"/>
    </xf>
    <xf numFmtId="166" fontId="22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45" xfId="0" applyNumberFormat="1" applyFont="1" applyFill="1" applyBorder="1" applyAlignment="1" applyProtection="1">
      <alignment horizontal="center" vertical="center"/>
    </xf>
    <xf numFmtId="166" fontId="8" fillId="0" borderId="26" xfId="0" applyNumberFormat="1" applyFont="1" applyFill="1" applyBorder="1" applyAlignment="1" applyProtection="1">
      <alignment horizontal="center" vertical="center" wrapText="1"/>
    </xf>
    <xf numFmtId="166" fontId="20" fillId="0" borderId="40" xfId="0" applyNumberFormat="1" applyFont="1" applyFill="1" applyBorder="1" applyAlignment="1" applyProtection="1">
      <alignment horizontal="center" vertical="center" wrapText="1"/>
    </xf>
    <xf numFmtId="166" fontId="20" fillId="0" borderId="35" xfId="0" applyNumberFormat="1" applyFont="1" applyFill="1" applyBorder="1" applyAlignment="1" applyProtection="1">
      <alignment horizontal="center" vertical="center" wrapText="1"/>
    </xf>
    <xf numFmtId="166" fontId="20" fillId="0" borderId="46" xfId="0" applyNumberFormat="1" applyFont="1" applyFill="1" applyBorder="1" applyAlignment="1" applyProtection="1">
      <alignment horizontal="center" vertical="center" wrapText="1"/>
    </xf>
    <xf numFmtId="166" fontId="20" fillId="0" borderId="17" xfId="0" applyNumberFormat="1" applyFont="1" applyFill="1" applyBorder="1" applyAlignment="1" applyProtection="1">
      <alignment horizontal="center" vertical="center" wrapText="1"/>
    </xf>
    <xf numFmtId="166" fontId="20" fillId="0" borderId="47" xfId="0" applyNumberFormat="1" applyFont="1" applyFill="1" applyBorder="1" applyAlignment="1" applyProtection="1">
      <alignment horizontal="center" vertical="center" wrapText="1"/>
    </xf>
    <xf numFmtId="166" fontId="20" fillId="0" borderId="13" xfId="0" applyNumberFormat="1" applyFont="1" applyFill="1" applyBorder="1" applyAlignment="1" applyProtection="1">
      <alignment horizontal="center" vertical="center" wrapText="1"/>
    </xf>
    <xf numFmtId="166" fontId="20" fillId="0" borderId="35" xfId="0" applyNumberFormat="1" applyFont="1" applyFill="1" applyBorder="1" applyAlignment="1" applyProtection="1">
      <alignment horizontal="left" vertical="center" wrapText="1" indent="1"/>
    </xf>
    <xf numFmtId="166" fontId="20" fillId="0" borderId="8" xfId="0" applyNumberFormat="1" applyFont="1" applyFill="1" applyBorder="1" applyAlignment="1" applyProtection="1">
      <alignment horizontal="center" vertical="center" wrapText="1"/>
    </xf>
    <xf numFmtId="166" fontId="20" fillId="0" borderId="10" xfId="0" applyNumberFormat="1" applyFont="1" applyFill="1" applyBorder="1" applyAlignment="1" applyProtection="1">
      <alignment horizontal="center" vertical="center" wrapText="1"/>
    </xf>
    <xf numFmtId="166" fontId="28" fillId="0" borderId="35" xfId="0" applyNumberFormat="1" applyFont="1" applyFill="1" applyBorder="1" applyAlignment="1" applyProtection="1">
      <alignment horizontal="left" vertical="center" wrapText="1" indent="1"/>
    </xf>
    <xf numFmtId="166" fontId="20" fillId="0" borderId="7" xfId="0" applyNumberFormat="1" applyFont="1" applyFill="1" applyBorder="1" applyAlignment="1" applyProtection="1">
      <alignment horizontal="center" vertical="center" wrapText="1"/>
    </xf>
    <xf numFmtId="0" fontId="22" fillId="0" borderId="2" xfId="8" applyFont="1" applyFill="1" applyBorder="1" applyAlignment="1" applyProtection="1">
      <alignment horizontal="left" vertical="center" indent="1"/>
    </xf>
    <xf numFmtId="0" fontId="22" fillId="0" borderId="3" xfId="8" applyFont="1" applyFill="1" applyBorder="1" applyAlignment="1" applyProtection="1">
      <alignment horizontal="left" vertical="center" wrapText="1" indent="1"/>
    </xf>
    <xf numFmtId="0" fontId="22" fillId="0" borderId="2" xfId="8" applyFont="1" applyFill="1" applyBorder="1" applyAlignment="1" applyProtection="1">
      <alignment horizontal="left" vertical="center" wrapText="1" indent="1"/>
    </xf>
    <xf numFmtId="0" fontId="22" fillId="0" borderId="3" xfId="8" applyFont="1" applyFill="1" applyBorder="1" applyAlignment="1" applyProtection="1">
      <alignment horizontal="left" vertical="center" indent="1"/>
    </xf>
    <xf numFmtId="0" fontId="8" fillId="0" borderId="14" xfId="8" applyFont="1" applyFill="1" applyBorder="1" applyAlignment="1" applyProtection="1">
      <alignment horizontal="left" indent="1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6" fontId="20" fillId="0" borderId="27" xfId="7" applyNumberFormat="1" applyFont="1" applyFill="1" applyBorder="1" applyAlignment="1" applyProtection="1">
      <alignment horizontal="right" vertical="center" wrapText="1" indent="1"/>
    </xf>
    <xf numFmtId="166" fontId="20" fillId="0" borderId="17" xfId="7" applyNumberFormat="1" applyFont="1" applyFill="1" applyBorder="1" applyAlignment="1" applyProtection="1">
      <alignment horizontal="right" vertical="center" wrapText="1" indent="1"/>
    </xf>
    <xf numFmtId="166" fontId="22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7" xfId="7" applyNumberFormat="1" applyFont="1" applyFill="1" applyBorder="1" applyAlignment="1" applyProtection="1">
      <alignment horizontal="right" vertical="center" wrapText="1" indent="1"/>
    </xf>
    <xf numFmtId="166" fontId="7" fillId="0" borderId="0" xfId="7" applyNumberFormat="1" applyFont="1" applyFill="1" applyBorder="1" applyAlignment="1" applyProtection="1">
      <alignment horizontal="right" vertical="center" wrapText="1" indent="1"/>
    </xf>
    <xf numFmtId="166" fontId="22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2" xfId="0" applyFont="1" applyFill="1" applyBorder="1" applyAlignment="1" applyProtection="1">
      <alignment horizontal="right" vertical="center"/>
    </xf>
    <xf numFmtId="166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4" xfId="0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7" xfId="0" applyNumberFormat="1" applyFont="1" applyFill="1" applyBorder="1" applyAlignment="1" applyProtection="1">
      <alignment horizontal="right" vertical="center" wrapText="1" indent="1"/>
    </xf>
    <xf numFmtId="166" fontId="7" fillId="0" borderId="0" xfId="0" applyNumberFormat="1" applyFont="1" applyFill="1" applyAlignment="1" applyProtection="1">
      <alignment horizontal="centerContinuous" vertical="center" wrapText="1"/>
    </xf>
    <xf numFmtId="166" fontId="0" fillId="0" borderId="0" xfId="0" applyNumberFormat="1" applyFill="1" applyAlignment="1" applyProtection="1">
      <alignment horizontal="centerContinuous" vertical="center"/>
    </xf>
    <xf numFmtId="166" fontId="8" fillId="0" borderId="13" xfId="0" applyNumberFormat="1" applyFont="1" applyFill="1" applyBorder="1" applyAlignment="1" applyProtection="1">
      <alignment horizontal="centerContinuous" vertical="center" wrapText="1"/>
    </xf>
    <xf numFmtId="166" fontId="8" fillId="0" borderId="14" xfId="0" applyNumberFormat="1" applyFont="1" applyFill="1" applyBorder="1" applyAlignment="1" applyProtection="1">
      <alignment horizontal="centerContinuous" vertical="center" wrapText="1"/>
    </xf>
    <xf numFmtId="166" fontId="8" fillId="0" borderId="17" xfId="0" applyNumberFormat="1" applyFont="1" applyFill="1" applyBorder="1" applyAlignment="1" applyProtection="1">
      <alignment horizontal="centerContinuous" vertical="center" wrapTex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8" fillId="0" borderId="35" xfId="0" applyNumberFormat="1" applyFont="1" applyFill="1" applyBorder="1" applyAlignment="1" applyProtection="1">
      <alignment horizontal="center" vertical="center" wrapText="1"/>
    </xf>
    <xf numFmtId="166" fontId="28" fillId="0" borderId="13" xfId="0" applyNumberFormat="1" applyFont="1" applyFill="1" applyBorder="1" applyAlignment="1" applyProtection="1">
      <alignment horizontal="center" vertical="center" wrapText="1"/>
    </xf>
    <xf numFmtId="166" fontId="28" fillId="0" borderId="14" xfId="0" applyNumberFormat="1" applyFont="1" applyFill="1" applyBorder="1" applyAlignment="1" applyProtection="1">
      <alignment horizontal="center" vertical="center" wrapText="1"/>
    </xf>
    <xf numFmtId="166" fontId="28" fillId="0" borderId="17" xfId="0" applyNumberFormat="1" applyFont="1" applyFill="1" applyBorder="1" applyAlignment="1" applyProtection="1">
      <alignment horizontal="center" vertical="center" wrapText="1"/>
    </xf>
    <xf numFmtId="166" fontId="28" fillId="0" borderId="0" xfId="0" applyNumberFormat="1" applyFont="1" applyFill="1" applyAlignment="1" applyProtection="1">
      <alignment horizontal="center" vertical="center" wrapText="1"/>
    </xf>
    <xf numFmtId="166" fontId="0" fillId="0" borderId="23" xfId="0" applyNumberFormat="1" applyFill="1" applyBorder="1" applyAlignment="1" applyProtection="1">
      <alignment horizontal="left" vertical="center" wrapText="1" indent="1"/>
    </xf>
    <xf numFmtId="166" fontId="22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21" xfId="0" applyNumberFormat="1" applyFill="1" applyBorder="1" applyAlignment="1" applyProtection="1">
      <alignment horizontal="left" vertical="center" wrapText="1" indent="1"/>
    </xf>
    <xf numFmtId="166" fontId="22" fillId="0" borderId="8" xfId="0" applyNumberFormat="1" applyFont="1" applyFill="1" applyBorder="1" applyAlignment="1" applyProtection="1">
      <alignment horizontal="left" vertical="center" wrapText="1" indent="1"/>
    </xf>
    <xf numFmtId="166" fontId="22" fillId="0" borderId="50" xfId="0" applyNumberFormat="1" applyFont="1" applyFill="1" applyBorder="1" applyAlignment="1" applyProtection="1">
      <alignment horizontal="left" vertical="center" wrapText="1" indent="1"/>
    </xf>
    <xf numFmtId="166" fontId="31" fillId="0" borderId="35" xfId="0" applyNumberFormat="1" applyFont="1" applyFill="1" applyBorder="1" applyAlignment="1" applyProtection="1">
      <alignment horizontal="left" vertical="center" wrapText="1" indent="1"/>
    </xf>
    <xf numFmtId="166" fontId="1" fillId="0" borderId="47" xfId="0" applyNumberFormat="1" applyFont="1" applyFill="1" applyBorder="1" applyAlignment="1" applyProtection="1">
      <alignment horizontal="left" vertical="center" wrapText="1" indent="1"/>
    </xf>
    <xf numFmtId="166" fontId="29" fillId="0" borderId="7" xfId="0" applyNumberFormat="1" applyFont="1" applyFill="1" applyBorder="1" applyAlignment="1" applyProtection="1">
      <alignment horizontal="left" vertical="center" wrapText="1" indent="1"/>
    </xf>
    <xf numFmtId="166" fontId="29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21" xfId="0" applyNumberFormat="1" applyFont="1" applyFill="1" applyBorder="1" applyAlignment="1" applyProtection="1">
      <alignment horizontal="left" vertical="center" wrapText="1" indent="1"/>
    </xf>
    <xf numFmtId="166" fontId="31" fillId="0" borderId="13" xfId="0" applyNumberFormat="1" applyFont="1" applyFill="1" applyBorder="1" applyAlignment="1" applyProtection="1">
      <alignment horizontal="left" vertical="center" wrapText="1" indent="1"/>
    </xf>
    <xf numFmtId="166" fontId="31" fillId="0" borderId="33" xfId="0" applyNumberFormat="1" applyFont="1" applyFill="1" applyBorder="1" applyAlignment="1" applyProtection="1">
      <alignment horizontal="right" vertical="center" wrapText="1" indent="1"/>
    </xf>
    <xf numFmtId="166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32" fillId="0" borderId="7" xfId="0" applyNumberFormat="1" applyFont="1" applyFill="1" applyBorder="1" applyAlignment="1" applyProtection="1">
      <alignment horizontal="left" vertical="center" wrapText="1" indent="1"/>
    </xf>
    <xf numFmtId="166" fontId="29" fillId="0" borderId="8" xfId="0" applyNumberFormat="1" applyFont="1" applyFill="1" applyBorder="1" applyAlignment="1" applyProtection="1">
      <alignment horizontal="left" vertical="center" wrapText="1" indent="2"/>
    </xf>
    <xf numFmtId="166" fontId="29" fillId="0" borderId="2" xfId="0" applyNumberFormat="1" applyFont="1" applyFill="1" applyBorder="1" applyAlignment="1" applyProtection="1">
      <alignment horizontal="left" vertical="center" wrapText="1" indent="2"/>
    </xf>
    <xf numFmtId="166" fontId="32" fillId="0" borderId="2" xfId="0" applyNumberFormat="1" applyFont="1" applyFill="1" applyBorder="1" applyAlignment="1" applyProtection="1">
      <alignment horizontal="left" vertical="center" wrapText="1" indent="1"/>
    </xf>
    <xf numFmtId="166" fontId="29" fillId="0" borderId="9" xfId="0" applyNumberFormat="1" applyFont="1" applyFill="1" applyBorder="1" applyAlignment="1" applyProtection="1">
      <alignment horizontal="left" vertical="center" wrapText="1" indent="1"/>
    </xf>
    <xf numFmtId="166" fontId="22" fillId="0" borderId="9" xfId="0" applyNumberFormat="1" applyFont="1" applyFill="1" applyBorder="1" applyAlignment="1" applyProtection="1">
      <alignment horizontal="left" vertical="center" wrapText="1" indent="2"/>
    </xf>
    <xf numFmtId="166" fontId="22" fillId="0" borderId="10" xfId="0" applyNumberFormat="1" applyFont="1" applyFill="1" applyBorder="1" applyAlignment="1" applyProtection="1">
      <alignment horizontal="left" vertical="center" wrapText="1" indent="2"/>
    </xf>
    <xf numFmtId="166" fontId="32" fillId="0" borderId="3" xfId="0" applyNumberFormat="1" applyFont="1" applyFill="1" applyBorder="1" applyAlignment="1" applyProtection="1">
      <alignment horizontal="right" vertical="center" wrapText="1" indent="1"/>
    </xf>
    <xf numFmtId="168" fontId="29" fillId="0" borderId="51" xfId="1" applyNumberFormat="1" applyFont="1" applyFill="1" applyBorder="1" applyProtection="1">
      <protection locked="0"/>
    </xf>
    <xf numFmtId="168" fontId="29" fillId="0" borderId="43" xfId="1" applyNumberFormat="1" applyFont="1" applyFill="1" applyBorder="1" applyProtection="1">
      <protection locked="0"/>
    </xf>
    <xf numFmtId="0" fontId="29" fillId="0" borderId="3" xfId="7" applyFont="1" applyFill="1" applyBorder="1" applyProtection="1"/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28" fillId="0" borderId="33" xfId="0" applyNumberFormat="1" applyFont="1" applyFill="1" applyBorder="1" applyAlignment="1" applyProtection="1">
      <alignment horizontal="right" vertical="center" wrapText="1" indent="1"/>
    </xf>
    <xf numFmtId="166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6" fontId="20" fillId="0" borderId="33" xfId="0" applyNumberFormat="1" applyFont="1" applyFill="1" applyBorder="1" applyAlignment="1" applyProtection="1">
      <alignment horizontal="right" vertical="center" wrapText="1" indent="1"/>
    </xf>
    <xf numFmtId="166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48" xfId="0" applyNumberFormat="1" applyFont="1" applyFill="1" applyBorder="1" applyAlignment="1" applyProtection="1">
      <alignment horizontal="right" vertical="center"/>
    </xf>
    <xf numFmtId="49" fontId="8" fillId="0" borderId="5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3" xfId="7" applyFont="1" applyFill="1" applyBorder="1" applyAlignment="1" applyProtection="1">
      <alignment horizontal="center" vertical="center" wrapText="1"/>
    </xf>
    <xf numFmtId="0" fontId="7" fillId="0" borderId="53" xfId="7" applyFont="1" applyFill="1" applyBorder="1" applyAlignment="1" applyProtection="1">
      <alignment vertical="center" wrapText="1"/>
    </xf>
    <xf numFmtId="166" fontId="7" fillId="0" borderId="53" xfId="7" applyNumberFormat="1" applyFont="1" applyFill="1" applyBorder="1" applyAlignment="1" applyProtection="1">
      <alignment horizontal="right" vertical="center" wrapText="1" indent="1"/>
    </xf>
    <xf numFmtId="0" fontId="22" fillId="0" borderId="53" xfId="7" applyFont="1" applyFill="1" applyBorder="1" applyAlignment="1" applyProtection="1">
      <alignment horizontal="right" vertical="center" wrapText="1" indent="1"/>
      <protection locked="0"/>
    </xf>
    <xf numFmtId="166" fontId="29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7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12" fillId="0" borderId="0" xfId="7" applyFont="1" applyFill="1"/>
    <xf numFmtId="0" fontId="12" fillId="0" borderId="0" xfId="7" applyFont="1" applyFill="1" applyAlignment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5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6" fontId="0" fillId="0" borderId="47" xfId="0" applyNumberFormat="1" applyFill="1" applyBorder="1" applyAlignment="1" applyProtection="1">
      <alignment horizontal="left" vertical="center" wrapText="1" indent="1"/>
    </xf>
    <xf numFmtId="166" fontId="22" fillId="0" borderId="7" xfId="0" applyNumberFormat="1" applyFont="1" applyFill="1" applyBorder="1" applyAlignment="1" applyProtection="1">
      <alignment horizontal="left" vertical="center" wrapText="1" indent="1"/>
    </xf>
    <xf numFmtId="166" fontId="20" fillId="0" borderId="16" xfId="7" applyNumberFormat="1" applyFont="1" applyFill="1" applyBorder="1" applyAlignment="1" applyProtection="1">
      <alignment horizontal="right" vertical="center" wrapText="1" indent="1"/>
    </xf>
    <xf numFmtId="166" fontId="20" fillId="0" borderId="14" xfId="7" applyNumberFormat="1" applyFont="1" applyFill="1" applyBorder="1" applyAlignment="1" applyProtection="1">
      <alignment horizontal="right" vertical="center" wrapText="1" indent="1"/>
    </xf>
    <xf numFmtId="166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9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66" fontId="28" fillId="0" borderId="14" xfId="7" applyNumberFormat="1" applyFont="1" applyFill="1" applyBorder="1" applyAlignment="1" applyProtection="1">
      <alignment horizontal="right" vertical="center" wrapText="1" indent="1"/>
    </xf>
    <xf numFmtId="0" fontId="8" fillId="0" borderId="39" xfId="7" applyFont="1" applyFill="1" applyBorder="1" applyAlignment="1" applyProtection="1">
      <alignment horizontal="center" vertical="center" wrapText="1"/>
    </xf>
    <xf numFmtId="166" fontId="26" fillId="0" borderId="5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20" fillId="0" borderId="15" xfId="7" applyFont="1" applyFill="1" applyBorder="1" applyAlignment="1" applyProtection="1">
      <alignment horizontal="center" vertical="center" wrapText="1"/>
    </xf>
    <xf numFmtId="0" fontId="20" fillId="0" borderId="16" xfId="7" applyFont="1" applyFill="1" applyBorder="1" applyAlignment="1" applyProtection="1">
      <alignment horizontal="center" vertical="center" wrapText="1"/>
    </xf>
    <xf numFmtId="0" fontId="22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2" fillId="0" borderId="0" xfId="7" applyFont="1" applyFill="1" applyProtection="1"/>
    <xf numFmtId="0" fontId="15" fillId="0" borderId="0" xfId="7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7" applyFill="1" applyAlignment="1" applyProtection="1"/>
    <xf numFmtId="166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7" applyFont="1" applyFill="1" applyProtection="1"/>
    <xf numFmtId="0" fontId="23" fillId="0" borderId="0" xfId="7" applyFont="1" applyFill="1" applyProtection="1"/>
    <xf numFmtId="0" fontId="12" fillId="0" borderId="0" xfId="7" applyFill="1" applyBorder="1" applyProtection="1"/>
    <xf numFmtId="166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7" applyNumberFormat="1" applyFont="1" applyFill="1" applyBorder="1" applyAlignment="1" applyProtection="1">
      <alignment horizontal="center" vertical="center" wrapText="1"/>
    </xf>
    <xf numFmtId="49" fontId="22" fillId="0" borderId="8" xfId="7" applyNumberFormat="1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7" applyNumberFormat="1" applyFont="1" applyFill="1" applyBorder="1" applyAlignment="1" applyProtection="1">
      <alignment horizontal="center" vertical="center" wrapText="1"/>
    </xf>
    <xf numFmtId="49" fontId="22" fillId="0" borderId="7" xfId="7" applyNumberFormat="1" applyFont="1" applyFill="1" applyBorder="1" applyAlignment="1" applyProtection="1">
      <alignment horizontal="center" vertical="center" wrapText="1"/>
    </xf>
    <xf numFmtId="49" fontId="22" fillId="0" borderId="12" xfId="7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6" fontId="28" fillId="0" borderId="33" xfId="7" applyNumberFormat="1" applyFont="1" applyFill="1" applyBorder="1" applyAlignment="1" applyProtection="1">
      <alignment horizontal="right" vertical="center" wrapText="1" indent="1"/>
    </xf>
    <xf numFmtId="0" fontId="20" fillId="0" borderId="33" xfId="7" applyFont="1" applyFill="1" applyBorder="1" applyAlignment="1" applyProtection="1">
      <alignment horizontal="center" vertical="center" wrapText="1"/>
    </xf>
    <xf numFmtId="0" fontId="8" fillId="0" borderId="56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7" applyFont="1" applyFill="1" applyBorder="1" applyAlignment="1" applyProtection="1">
      <alignment horizontal="left" vertical="center" wrapText="1" indent="1"/>
    </xf>
    <xf numFmtId="0" fontId="29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6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6" fontId="20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7" applyFont="1" applyFill="1" applyBorder="1" applyAlignment="1">
      <alignment horizontal="center" vertical="center"/>
    </xf>
    <xf numFmtId="0" fontId="34" fillId="0" borderId="0" xfId="7" applyFont="1" applyFill="1"/>
    <xf numFmtId="0" fontId="28" fillId="0" borderId="13" xfId="7" applyFont="1" applyFill="1" applyBorder="1" applyAlignment="1" applyProtection="1">
      <alignment horizontal="center" vertical="center"/>
    </xf>
    <xf numFmtId="166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6" fillId="0" borderId="0" xfId="0" applyNumberFormat="1" applyFont="1" applyFill="1" applyAlignment="1" applyProtection="1">
      <alignment horizontal="right"/>
    </xf>
    <xf numFmtId="166" fontId="5" fillId="0" borderId="0" xfId="0" applyNumberFormat="1" applyFont="1" applyFill="1" applyAlignment="1" applyProtection="1">
      <alignment vertical="center"/>
    </xf>
    <xf numFmtId="166" fontId="5" fillId="0" borderId="0" xfId="0" applyNumberFormat="1" applyFont="1" applyFill="1" applyAlignment="1" applyProtection="1">
      <alignment horizontal="center" vertical="center"/>
    </xf>
    <xf numFmtId="166" fontId="5" fillId="0" borderId="0" xfId="0" applyNumberFormat="1" applyFont="1" applyFill="1" applyAlignment="1" applyProtection="1">
      <alignment horizontal="center" vertical="center" wrapText="1"/>
    </xf>
    <xf numFmtId="0" fontId="22" fillId="0" borderId="1" xfId="8" applyFont="1" applyFill="1" applyBorder="1" applyAlignment="1" applyProtection="1">
      <alignment horizontal="left" vertical="center" wrapText="1" indent="1"/>
    </xf>
    <xf numFmtId="174" fontId="31" fillId="0" borderId="6" xfId="7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7" applyFont="1" applyFill="1" applyBorder="1" applyAlignment="1" applyProtection="1">
      <alignment horizontal="left" vertical="center" wrapText="1" indent="1"/>
    </xf>
    <xf numFmtId="0" fontId="20" fillId="0" borderId="19" xfId="7" applyFont="1" applyFill="1" applyBorder="1" applyAlignment="1" applyProtection="1">
      <alignment vertical="center" wrapText="1"/>
    </xf>
    <xf numFmtId="166" fontId="20" fillId="0" borderId="57" xfId="7" applyNumberFormat="1" applyFont="1" applyFill="1" applyBorder="1" applyAlignment="1" applyProtection="1">
      <alignment horizontal="right" vertical="center" wrapText="1" indent="1"/>
    </xf>
    <xf numFmtId="0" fontId="22" fillId="0" borderId="25" xfId="7" applyFont="1" applyFill="1" applyBorder="1" applyAlignment="1" applyProtection="1">
      <alignment horizontal="left" vertical="center" wrapText="1" indent="7"/>
    </xf>
    <xf numFmtId="0" fontId="20" fillId="0" borderId="13" xfId="7" applyFont="1" applyFill="1" applyBorder="1" applyAlignment="1" applyProtection="1">
      <alignment horizontal="left" vertical="center" wrapText="1"/>
    </xf>
    <xf numFmtId="166" fontId="32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7" applyNumberFormat="1" applyFont="1" applyFill="1" applyBorder="1" applyAlignment="1" applyProtection="1">
      <alignment horizontal="center" vertical="center" wrapText="1"/>
    </xf>
    <xf numFmtId="166" fontId="20" fillId="0" borderId="58" xfId="7" applyNumberFormat="1" applyFont="1" applyFill="1" applyBorder="1" applyAlignment="1" applyProtection="1">
      <alignment horizontal="right" vertical="center" wrapText="1" indent="1"/>
    </xf>
    <xf numFmtId="166" fontId="22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52" xfId="7" applyNumberFormat="1" applyFont="1" applyFill="1" applyBorder="1" applyAlignment="1" applyProtection="1">
      <alignment horizontal="right" vertical="center" wrapText="1" indent="1"/>
    </xf>
    <xf numFmtId="166" fontId="25" fillId="0" borderId="33" xfId="0" quotePrefix="1" applyNumberFormat="1" applyFont="1" applyBorder="1" applyAlignment="1" applyProtection="1">
      <alignment horizontal="right" vertical="center" wrapText="1" indent="1"/>
    </xf>
    <xf numFmtId="166" fontId="2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19" xfId="7" applyNumberFormat="1" applyFont="1" applyFill="1" applyBorder="1" applyAlignment="1" applyProtection="1">
      <alignment horizontal="right" vertical="center" wrapText="1" indent="1"/>
    </xf>
    <xf numFmtId="166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8" xfId="7" applyFont="1" applyFill="1" applyBorder="1" applyAlignment="1" applyProtection="1">
      <alignment horizontal="center" vertical="center" wrapText="1"/>
    </xf>
    <xf numFmtId="0" fontId="28" fillId="0" borderId="19" xfId="7" applyFont="1" applyFill="1" applyBorder="1" applyAlignment="1" applyProtection="1">
      <alignment vertical="center" wrapText="1"/>
    </xf>
    <xf numFmtId="166" fontId="28" fillId="0" borderId="19" xfId="7" applyNumberFormat="1" applyFont="1" applyFill="1" applyBorder="1" applyAlignment="1" applyProtection="1">
      <alignment horizontal="right" vertical="center" wrapText="1" indent="1"/>
    </xf>
    <xf numFmtId="166" fontId="28" fillId="0" borderId="52" xfId="7" applyNumberFormat="1" applyFont="1" applyFill="1" applyBorder="1" applyAlignment="1" applyProtection="1">
      <alignment horizontal="right" vertical="center" wrapText="1" indent="1"/>
    </xf>
    <xf numFmtId="0" fontId="22" fillId="0" borderId="53" xfId="7" applyFont="1" applyFill="1" applyBorder="1" applyAlignment="1" applyProtection="1">
      <alignment horizontal="right" vertical="center" wrapText="1" indent="1"/>
    </xf>
    <xf numFmtId="166" fontId="29" fillId="0" borderId="53" xfId="7" applyNumberFormat="1" applyFont="1" applyFill="1" applyBorder="1" applyAlignment="1" applyProtection="1">
      <alignment horizontal="right" vertical="center" wrapText="1" indent="1"/>
    </xf>
    <xf numFmtId="0" fontId="15" fillId="0" borderId="0" xfId="7" applyFont="1" applyFill="1" applyBorder="1" applyProtection="1"/>
    <xf numFmtId="0" fontId="26" fillId="0" borderId="6" xfId="0" applyFont="1" applyBorder="1" applyAlignment="1" applyProtection="1">
      <alignment horizontal="left" indent="1"/>
    </xf>
    <xf numFmtId="0" fontId="28" fillId="0" borderId="14" xfId="7" applyFont="1" applyFill="1" applyBorder="1" applyAlignment="1" applyProtection="1">
      <alignment horizontal="center" vertical="center"/>
    </xf>
    <xf numFmtId="0" fontId="28" fillId="0" borderId="17" xfId="7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/>
    <xf numFmtId="166" fontId="28" fillId="0" borderId="57" xfId="0" applyNumberFormat="1" applyFont="1" applyFill="1" applyBorder="1" applyAlignment="1" applyProtection="1">
      <alignment horizontal="center" vertical="center" wrapText="1"/>
    </xf>
    <xf numFmtId="166" fontId="20" fillId="0" borderId="57" xfId="0" applyNumberFormat="1" applyFont="1" applyFill="1" applyBorder="1" applyAlignment="1" applyProtection="1">
      <alignment horizontal="center" vertical="center" wrapText="1"/>
    </xf>
    <xf numFmtId="166" fontId="48" fillId="0" borderId="1" xfId="8" applyNumberFormat="1" applyFont="1" applyFill="1" applyBorder="1" applyAlignment="1" applyProtection="1">
      <alignment vertical="center"/>
      <protection locked="0"/>
    </xf>
    <xf numFmtId="166" fontId="48" fillId="0" borderId="2" xfId="8" applyNumberFormat="1" applyFont="1" applyFill="1" applyBorder="1" applyAlignment="1" applyProtection="1">
      <alignment vertical="center"/>
      <protection locked="0"/>
    </xf>
    <xf numFmtId="166" fontId="48" fillId="0" borderId="3" xfId="8" applyNumberFormat="1" applyFont="1" applyFill="1" applyBorder="1" applyAlignment="1" applyProtection="1">
      <alignment vertical="center"/>
      <protection locked="0"/>
    </xf>
    <xf numFmtId="166" fontId="49" fillId="0" borderId="14" xfId="8" applyNumberFormat="1" applyFont="1" applyFill="1" applyBorder="1" applyAlignment="1" applyProtection="1">
      <alignment vertical="center"/>
    </xf>
    <xf numFmtId="166" fontId="49" fillId="0" borderId="14" xfId="8" applyNumberFormat="1" applyFont="1" applyFill="1" applyBorder="1" applyProtection="1"/>
    <xf numFmtId="3" fontId="50" fillId="0" borderId="48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Border="1" applyAlignment="1" applyProtection="1">
      <alignment horizontal="right" vertical="center" indent="1"/>
      <protection locked="0"/>
    </xf>
    <xf numFmtId="3" fontId="51" fillId="0" borderId="17" xfId="0" applyNumberFormat="1" applyFont="1" applyFill="1" applyBorder="1" applyAlignment="1" applyProtection="1">
      <alignment horizontal="right" vertical="center" indent="1"/>
    </xf>
    <xf numFmtId="0" fontId="35" fillId="0" borderId="27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</xf>
    <xf numFmtId="0" fontId="15" fillId="0" borderId="0" xfId="7" applyFont="1" applyFill="1" applyAlignment="1" applyProtection="1">
      <alignment vertical="center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7" xfId="7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wrapText="1" indent="1"/>
    </xf>
    <xf numFmtId="49" fontId="22" fillId="0" borderId="13" xfId="7" applyNumberFormat="1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0" fontId="26" fillId="0" borderId="25" xfId="0" applyFont="1" applyBorder="1" applyAlignment="1" applyProtection="1">
      <alignment horizontal="left" vertical="center" wrapText="1" indent="1"/>
    </xf>
    <xf numFmtId="0" fontId="22" fillId="0" borderId="14" xfId="7" applyFont="1" applyFill="1" applyBorder="1" applyAlignment="1" applyProtection="1">
      <alignment horizontal="left" vertical="center" wrapText="1" indent="1"/>
    </xf>
    <xf numFmtId="166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7" applyFont="1" applyFill="1" applyProtection="1"/>
    <xf numFmtId="0" fontId="21" fillId="0" borderId="32" xfId="0" applyFont="1" applyFill="1" applyBorder="1" applyAlignment="1" applyProtection="1">
      <alignment horizontal="right" vertical="center"/>
      <protection locked="0"/>
    </xf>
    <xf numFmtId="0" fontId="21" fillId="0" borderId="32" xfId="0" applyFont="1" applyFill="1" applyBorder="1" applyAlignment="1" applyProtection="1">
      <alignment horizontal="right"/>
    </xf>
    <xf numFmtId="0" fontId="21" fillId="0" borderId="32" xfId="0" applyFont="1" applyFill="1" applyBorder="1" applyAlignment="1" applyProtection="1">
      <alignment horizontal="right" vertical="center"/>
    </xf>
    <xf numFmtId="166" fontId="21" fillId="0" borderId="0" xfId="0" applyNumberFormat="1" applyFont="1" applyFill="1" applyAlignment="1" applyProtection="1">
      <alignment horizontal="right" vertical="center"/>
      <protection locked="0"/>
    </xf>
    <xf numFmtId="166" fontId="21" fillId="0" borderId="0" xfId="0" applyNumberFormat="1" applyFont="1" applyFill="1" applyAlignment="1" applyProtection="1">
      <alignment horizontal="right" vertical="center"/>
    </xf>
    <xf numFmtId="0" fontId="62" fillId="0" borderId="0" xfId="0" applyFont="1"/>
    <xf numFmtId="0" fontId="62" fillId="0" borderId="0" xfId="0" applyFont="1" applyAlignment="1">
      <alignment horizontal="justify" vertical="top" wrapText="1"/>
    </xf>
    <xf numFmtId="0" fontId="63" fillId="4" borderId="0" xfId="0" applyFont="1" applyFill="1" applyAlignment="1">
      <alignment horizontal="center" vertical="center"/>
    </xf>
    <xf numFmtId="0" fontId="63" fillId="4" borderId="0" xfId="0" applyFont="1" applyFill="1" applyAlignment="1">
      <alignment horizontal="center" vertical="top" wrapText="1"/>
    </xf>
    <xf numFmtId="0" fontId="53" fillId="0" borderId="0" xfId="0" applyFont="1"/>
    <xf numFmtId="0" fontId="5" fillId="0" borderId="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16" fontId="53" fillId="0" borderId="0" xfId="0" applyNumberFormat="1" applyFont="1"/>
    <xf numFmtId="14" fontId="53" fillId="0" borderId="0" xfId="0" applyNumberFormat="1" applyFont="1"/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8" fillId="0" borderId="55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48" xfId="0" quotePrefix="1" applyFont="1" applyFill="1" applyBorder="1" applyAlignment="1" applyProtection="1">
      <alignment horizontal="right" vertical="center" indent="1"/>
      <protection locked="0"/>
    </xf>
    <xf numFmtId="0" fontId="8" fillId="0" borderId="56" xfId="0" applyFont="1" applyFill="1" applyBorder="1" applyAlignment="1" applyProtection="1">
      <alignment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49" fontId="8" fillId="0" borderId="52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6" xfId="0" applyFont="1" applyFill="1" applyBorder="1" applyAlignment="1" applyProtection="1">
      <alignment horizontal="center" vertical="center" wrapText="1"/>
      <protection locked="0"/>
    </xf>
    <xf numFmtId="0" fontId="8" fillId="0" borderId="37" xfId="0" applyFont="1" applyFill="1" applyBorder="1" applyAlignment="1" applyProtection="1">
      <alignment horizontal="center" vertical="center" wrapText="1"/>
      <protection locked="0"/>
    </xf>
    <xf numFmtId="166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66" fontId="64" fillId="0" borderId="0" xfId="0" applyNumberFormat="1" applyFont="1" applyFill="1" applyAlignment="1" applyProtection="1">
      <alignment horizontal="right" vertical="center" wrapText="1" indent="1"/>
    </xf>
    <xf numFmtId="49" fontId="8" fillId="0" borderId="48" xfId="0" applyNumberFormat="1" applyFont="1" applyFill="1" applyBorder="1" applyAlignment="1" applyProtection="1">
      <alignment horizontal="right" vertical="center"/>
      <protection locked="0"/>
    </xf>
    <xf numFmtId="0" fontId="8" fillId="0" borderId="56" xfId="0" applyFont="1" applyFill="1" applyBorder="1" applyAlignment="1" applyProtection="1">
      <alignment horizontal="center" vertical="center" wrapText="1"/>
      <protection locked="0"/>
    </xf>
    <xf numFmtId="49" fontId="8" fillId="0" borderId="52" xfId="0" applyNumberFormat="1" applyFont="1" applyFill="1" applyBorder="1" applyAlignment="1" applyProtection="1">
      <alignment horizontal="right" vertical="center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64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7" applyFont="1" applyFill="1" applyProtection="1">
      <protection locked="0"/>
    </xf>
    <xf numFmtId="0" fontId="23" fillId="0" borderId="0" xfId="7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29" fillId="0" borderId="0" xfId="7" applyFont="1" applyFill="1" applyProtection="1">
      <protection locked="0"/>
    </xf>
    <xf numFmtId="166" fontId="65" fillId="0" borderId="0" xfId="7" applyNumberFormat="1" applyFont="1" applyFill="1" applyAlignment="1" applyProtection="1">
      <alignment horizontal="right" vertical="center" indent="1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right" wrapText="1"/>
      <protection locked="0"/>
    </xf>
    <xf numFmtId="166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7" xfId="0" applyNumberFormat="1" applyFont="1" applyFill="1" applyBorder="1" applyAlignment="1" applyProtection="1">
      <alignment horizont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61" fillId="0" borderId="0" xfId="4" applyAlignment="1" applyProtection="1"/>
    <xf numFmtId="0" fontId="53" fillId="0" borderId="0" xfId="0" applyFont="1" applyAlignment="1">
      <alignment wrapText="1"/>
    </xf>
    <xf numFmtId="0" fontId="12" fillId="0" borderId="0" xfId="8" applyFill="1" applyAlignment="1" applyProtection="1">
      <alignment vertical="center" wrapText="1"/>
    </xf>
    <xf numFmtId="0" fontId="52" fillId="0" borderId="0" xfId="0" applyFont="1" applyFill="1" applyAlignment="1">
      <alignment horizontal="right" vertical="center"/>
    </xf>
    <xf numFmtId="166" fontId="66" fillId="0" borderId="0" xfId="7" applyNumberFormat="1" applyFont="1" applyFill="1"/>
    <xf numFmtId="0" fontId="0" fillId="0" borderId="0" xfId="0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25" fillId="0" borderId="27" xfId="0" applyFont="1" applyFill="1" applyBorder="1" applyAlignment="1" applyProtection="1">
      <alignment horizontal="center" vertical="center" wrapText="1"/>
    </xf>
    <xf numFmtId="166" fontId="66" fillId="0" borderId="0" xfId="7" applyNumberFormat="1" applyFont="1" applyFill="1" applyProtection="1"/>
    <xf numFmtId="166" fontId="35" fillId="0" borderId="32" xfId="7" applyNumberFormat="1" applyFont="1" applyFill="1" applyBorder="1" applyAlignment="1" applyProtection="1">
      <alignment horizontal="left" vertical="center"/>
      <protection locked="0"/>
    </xf>
    <xf numFmtId="0" fontId="2" fillId="0" borderId="0" xfId="7" applyFont="1" applyFill="1" applyProtection="1">
      <protection locked="0"/>
    </xf>
    <xf numFmtId="166" fontId="5" fillId="0" borderId="0" xfId="7" applyNumberFormat="1" applyFont="1" applyFill="1" applyBorder="1" applyAlignment="1" applyProtection="1">
      <alignment horizontal="centerContinuous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0" fontId="28" fillId="0" borderId="11" xfId="7" applyFont="1" applyFill="1" applyBorder="1" applyAlignment="1" applyProtection="1">
      <alignment horizontal="center" vertical="center" wrapText="1"/>
      <protection locked="0"/>
    </xf>
    <xf numFmtId="0" fontId="28" fillId="0" borderId="4" xfId="7" applyFont="1" applyFill="1" applyBorder="1" applyAlignment="1" applyProtection="1">
      <alignment horizontal="center" vertical="center" wrapText="1"/>
      <protection locked="0"/>
    </xf>
    <xf numFmtId="0" fontId="28" fillId="0" borderId="48" xfId="7" applyFont="1" applyFill="1" applyBorder="1" applyAlignment="1" applyProtection="1">
      <alignment horizontal="center" vertical="center" wrapText="1"/>
      <protection locked="0"/>
    </xf>
    <xf numFmtId="166" fontId="64" fillId="0" borderId="0" xfId="0" applyNumberFormat="1" applyFont="1" applyFill="1" applyAlignment="1" applyProtection="1">
      <alignment horizontal="right" vertical="center" wrapText="1" indent="1"/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6" fillId="0" borderId="32" xfId="0" applyFont="1" applyFill="1" applyBorder="1" applyAlignment="1" applyProtection="1">
      <alignment horizontal="right" vertical="center"/>
      <protection locked="0"/>
    </xf>
    <xf numFmtId="0" fontId="8" fillId="0" borderId="39" xfId="7" applyFont="1" applyFill="1" applyBorder="1" applyAlignment="1" applyProtection="1">
      <alignment horizontal="center" vertical="center" wrapText="1"/>
      <protection locked="0"/>
    </xf>
    <xf numFmtId="0" fontId="8" fillId="0" borderId="33" xfId="7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right"/>
    </xf>
    <xf numFmtId="0" fontId="31" fillId="0" borderId="35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40" fillId="0" borderId="0" xfId="0" applyFont="1" applyFill="1" applyProtection="1">
      <protection locked="0"/>
    </xf>
    <xf numFmtId="0" fontId="0" fillId="0" borderId="59" xfId="0" applyFill="1" applyBorder="1" applyProtection="1">
      <protection locked="0"/>
    </xf>
    <xf numFmtId="0" fontId="0" fillId="0" borderId="60" xfId="0" applyFill="1" applyBorder="1" applyProtection="1">
      <protection locked="0"/>
    </xf>
    <xf numFmtId="0" fontId="0" fillId="0" borderId="61" xfId="0" applyFill="1" applyBorder="1" applyProtection="1">
      <protection locked="0"/>
    </xf>
    <xf numFmtId="0" fontId="0" fillId="0" borderId="35" xfId="0" applyFill="1" applyBorder="1" applyAlignment="1" applyProtection="1">
      <alignment vertical="center"/>
      <protection locked="0"/>
    </xf>
    <xf numFmtId="0" fontId="26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166" fontId="10" fillId="0" borderId="0" xfId="6" applyNumberFormat="1" applyFont="1" applyFill="1" applyAlignment="1" applyProtection="1">
      <alignment vertical="center" wrapText="1"/>
      <protection locked="0"/>
    </xf>
    <xf numFmtId="166" fontId="20" fillId="0" borderId="62" xfId="6" applyNumberFormat="1" applyFont="1" applyFill="1" applyBorder="1" applyAlignment="1">
      <alignment horizontal="center" vertical="center"/>
    </xf>
    <xf numFmtId="166" fontId="20" fillId="0" borderId="35" xfId="6" applyNumberFormat="1" applyFont="1" applyFill="1" applyBorder="1" applyAlignment="1">
      <alignment horizontal="center" vertical="center"/>
    </xf>
    <xf numFmtId="166" fontId="20" fillId="0" borderId="63" xfId="6" applyNumberFormat="1" applyFont="1" applyFill="1" applyBorder="1" applyAlignment="1">
      <alignment horizontal="center" vertical="center"/>
    </xf>
    <xf numFmtId="166" fontId="20" fillId="0" borderId="35" xfId="6" applyNumberFormat="1" applyFont="1" applyFill="1" applyBorder="1" applyAlignment="1">
      <alignment horizontal="center" vertical="center" wrapText="1"/>
    </xf>
    <xf numFmtId="166" fontId="20" fillId="0" borderId="63" xfId="6" applyNumberFormat="1" applyFont="1" applyFill="1" applyBorder="1" applyAlignment="1">
      <alignment horizontal="center" vertical="center" wrapText="1"/>
    </xf>
    <xf numFmtId="49" fontId="37" fillId="0" borderId="55" xfId="6" applyNumberFormat="1" applyFont="1" applyFill="1" applyBorder="1" applyAlignment="1">
      <alignment horizontal="left" vertical="center"/>
    </xf>
    <xf numFmtId="49" fontId="58" fillId="0" borderId="64" xfId="6" quotePrefix="1" applyNumberFormat="1" applyFont="1" applyFill="1" applyBorder="1" applyAlignment="1">
      <alignment horizontal="left" vertical="center"/>
    </xf>
    <xf numFmtId="49" fontId="37" fillId="0" borderId="64" xfId="6" applyNumberFormat="1" applyFont="1" applyFill="1" applyBorder="1" applyAlignment="1">
      <alignment horizontal="left" vertical="center"/>
    </xf>
    <xf numFmtId="49" fontId="30" fillId="0" borderId="40" xfId="6" applyNumberFormat="1" applyFont="1" applyFill="1" applyBorder="1" applyAlignment="1" applyProtection="1">
      <alignment horizontal="left" vertical="center"/>
      <protection locked="0"/>
    </xf>
    <xf numFmtId="49" fontId="37" fillId="0" borderId="9" xfId="6" applyNumberFormat="1" applyFont="1" applyFill="1" applyBorder="1" applyAlignment="1">
      <alignment horizontal="left" vertical="center"/>
    </xf>
    <xf numFmtId="49" fontId="37" fillId="0" borderId="8" xfId="6" applyNumberFormat="1" applyFont="1" applyFill="1" applyBorder="1" applyAlignment="1">
      <alignment horizontal="left" vertical="center"/>
    </xf>
    <xf numFmtId="49" fontId="37" fillId="0" borderId="10" xfId="6" applyNumberFormat="1" applyFont="1" applyFill="1" applyBorder="1" applyAlignment="1" applyProtection="1">
      <alignment horizontal="left" vertical="center"/>
      <protection locked="0"/>
    </xf>
    <xf numFmtId="175" fontId="30" fillId="0" borderId="35" xfId="6" applyNumberFormat="1" applyFont="1" applyFill="1" applyBorder="1" applyAlignment="1">
      <alignment horizontal="left" vertical="center" wrapText="1"/>
    </xf>
    <xf numFmtId="166" fontId="17" fillId="0" borderId="0" xfId="6" applyNumberFormat="1" applyFill="1" applyAlignment="1">
      <alignment vertical="center" wrapText="1"/>
    </xf>
    <xf numFmtId="166" fontId="6" fillId="0" borderId="32" xfId="6" applyNumberFormat="1" applyFont="1" applyFill="1" applyBorder="1" applyAlignment="1">
      <alignment horizontal="right" vertical="center"/>
    </xf>
    <xf numFmtId="0" fontId="17" fillId="0" borderId="0" xfId="6" applyFill="1" applyAlignment="1">
      <alignment vertical="center"/>
    </xf>
    <xf numFmtId="166" fontId="31" fillId="0" borderId="35" xfId="6" applyNumberFormat="1" applyFont="1" applyFill="1" applyBorder="1" applyAlignment="1">
      <alignment horizontal="center" vertical="center" wrapText="1"/>
    </xf>
    <xf numFmtId="0" fontId="67" fillId="0" borderId="0" xfId="0" applyFont="1" applyAlignment="1">
      <alignment vertical="top" textRotation="180"/>
    </xf>
    <xf numFmtId="0" fontId="0" fillId="0" borderId="0" xfId="0" applyFill="1" applyAlignment="1" applyProtection="1">
      <alignment horizontal="right"/>
      <protection locked="0"/>
    </xf>
    <xf numFmtId="166" fontId="31" fillId="0" borderId="0" xfId="6" applyNumberFormat="1" applyFont="1" applyFill="1" applyBorder="1" applyAlignment="1">
      <alignment horizontal="left" vertical="center" wrapText="1"/>
    </xf>
    <xf numFmtId="166" fontId="31" fillId="0" borderId="0" xfId="6" applyNumberFormat="1" applyFont="1" applyFill="1" applyBorder="1" applyAlignment="1">
      <alignment horizontal="right" vertical="center" wrapText="1"/>
    </xf>
    <xf numFmtId="0" fontId="68" fillId="0" borderId="0" xfId="0" applyFont="1"/>
    <xf numFmtId="166" fontId="6" fillId="0" borderId="32" xfId="6" applyNumberFormat="1" applyFont="1" applyFill="1" applyBorder="1" applyAlignment="1" applyProtection="1">
      <alignment horizontal="right" vertical="center"/>
    </xf>
    <xf numFmtId="0" fontId="22" fillId="0" borderId="25" xfId="7" applyFont="1" applyFill="1" applyBorder="1" applyAlignment="1" applyProtection="1">
      <alignment horizontal="left" vertical="center" wrapText="1" indent="1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1" fillId="0" borderId="73" xfId="0" applyFont="1" applyBorder="1" applyProtection="1">
      <protection locked="0"/>
    </xf>
    <xf numFmtId="0" fontId="34" fillId="0" borderId="0" xfId="0" applyFont="1" applyProtection="1">
      <protection locked="0"/>
    </xf>
    <xf numFmtId="0" fontId="29" fillId="0" borderId="3" xfId="7" applyFont="1" applyFill="1" applyBorder="1" applyProtection="1">
      <protection locked="0"/>
    </xf>
    <xf numFmtId="49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49" fontId="28" fillId="0" borderId="17" xfId="0" applyNumberFormat="1" applyFont="1" applyFill="1" applyBorder="1" applyAlignment="1" applyProtection="1">
      <alignment horizontal="right" vertical="center" wrapText="1" indent="1"/>
    </xf>
    <xf numFmtId="49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49" fontId="2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28" fillId="0" borderId="33" xfId="0" applyNumberFormat="1" applyFont="1" applyFill="1" applyBorder="1" applyAlignment="1" applyProtection="1">
      <alignment horizontal="right" vertical="center" wrapText="1" indent="1"/>
    </xf>
    <xf numFmtId="49" fontId="20" fillId="0" borderId="33" xfId="0" applyNumberFormat="1" applyFont="1" applyFill="1" applyBorder="1" applyAlignment="1" applyProtection="1">
      <alignment horizontal="right" vertical="center" wrapText="1" indent="1"/>
    </xf>
    <xf numFmtId="49" fontId="20" fillId="0" borderId="17" xfId="0" applyNumberFormat="1" applyFont="1" applyFill="1" applyBorder="1" applyAlignment="1" applyProtection="1">
      <alignment horizontal="right" vertical="center" wrapText="1" indent="1"/>
    </xf>
    <xf numFmtId="49" fontId="64" fillId="0" borderId="0" xfId="0" applyNumberFormat="1" applyFont="1" applyFill="1" applyAlignment="1" applyProtection="1">
      <alignment vertical="center" wrapText="1"/>
    </xf>
    <xf numFmtId="49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49" xfId="7" applyNumberFormat="1" applyFont="1" applyFill="1" applyBorder="1" applyAlignment="1" applyProtection="1">
      <alignment horizontal="right" vertical="center" wrapText="1"/>
      <protection locked="0"/>
    </xf>
    <xf numFmtId="49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17" xfId="7" applyNumberFormat="1" applyFont="1" applyFill="1" applyBorder="1" applyAlignment="1" applyProtection="1">
      <alignment horizontal="right" vertical="center" wrapText="1" indent="1"/>
    </xf>
    <xf numFmtId="49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49" fontId="27" fillId="0" borderId="17" xfId="0" applyNumberFormat="1" applyFont="1" applyBorder="1" applyAlignment="1" applyProtection="1">
      <alignment horizontal="right" vertical="center" wrapText="1" indent="1"/>
    </xf>
    <xf numFmtId="49" fontId="28" fillId="0" borderId="17" xfId="7" applyNumberFormat="1" applyFont="1" applyFill="1" applyBorder="1" applyAlignment="1" applyProtection="1">
      <alignment horizontal="right" vertical="center" wrapText="1" indent="1"/>
    </xf>
    <xf numFmtId="49" fontId="20" fillId="0" borderId="57" xfId="7" applyNumberFormat="1" applyFont="1" applyFill="1" applyBorder="1" applyAlignment="1" applyProtection="1">
      <alignment horizontal="right" vertical="center" wrapText="1" indent="1"/>
    </xf>
    <xf numFmtId="49" fontId="20" fillId="0" borderId="27" xfId="7" applyNumberFormat="1" applyFont="1" applyFill="1" applyBorder="1" applyAlignment="1" applyProtection="1">
      <alignment horizontal="right" vertical="center" wrapText="1" indent="1"/>
    </xf>
    <xf numFmtId="49" fontId="22" fillId="0" borderId="48" xfId="7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7" xfId="0" quotePrefix="1" applyNumberFormat="1" applyFont="1" applyBorder="1" applyAlignment="1" applyProtection="1">
      <alignment horizontal="right" vertical="center" wrapText="1" indent="1"/>
    </xf>
    <xf numFmtId="49" fontId="64" fillId="0" borderId="0" xfId="0" applyNumberFormat="1" applyFont="1" applyFill="1" applyAlignment="1" applyProtection="1">
      <alignment horizontal="right" vertical="center" wrapText="1" indent="1"/>
    </xf>
    <xf numFmtId="49" fontId="29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65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49" fontId="27" fillId="0" borderId="17" xfId="0" applyNumberFormat="1" applyFont="1" applyBorder="1" applyAlignment="1" applyProtection="1">
      <alignment horizontal="right" vertical="center" wrapText="1" indent="1"/>
      <protection locked="0"/>
    </xf>
    <xf numFmtId="49" fontId="27" fillId="0" borderId="17" xfId="0" quotePrefix="1" applyNumberFormat="1" applyFont="1" applyBorder="1" applyAlignment="1" applyProtection="1">
      <alignment horizontal="right" vertical="center" wrapText="1" indent="1"/>
    </xf>
    <xf numFmtId="49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49" fontId="32" fillId="0" borderId="2" xfId="0" applyNumberFormat="1" applyFont="1" applyFill="1" applyBorder="1" applyAlignment="1" applyProtection="1">
      <alignment horizontal="right" vertical="center" wrapText="1" indent="1"/>
    </xf>
    <xf numFmtId="49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43" xfId="1" applyNumberFormat="1" applyFont="1" applyFill="1" applyBorder="1" applyAlignment="1" applyProtection="1">
      <alignment horizontal="right"/>
      <protection locked="0"/>
    </xf>
    <xf numFmtId="49" fontId="29" fillId="0" borderId="38" xfId="1" applyNumberFormat="1" applyFont="1" applyFill="1" applyBorder="1" applyAlignment="1" applyProtection="1">
      <alignment horizontal="right"/>
      <protection locked="0"/>
    </xf>
    <xf numFmtId="49" fontId="29" fillId="0" borderId="49" xfId="1" applyNumberFormat="1" applyFont="1" applyFill="1" applyBorder="1" applyAlignment="1" applyProtection="1">
      <alignment horizontal="right"/>
      <protection locked="0"/>
    </xf>
    <xf numFmtId="49" fontId="22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0" xfId="0" applyNumberFormat="1" applyFont="1" applyFill="1" applyBorder="1" applyAlignment="1" applyProtection="1">
      <alignment horizontal="right" vertical="center" wrapText="1"/>
    </xf>
    <xf numFmtId="49" fontId="22" fillId="0" borderId="49" xfId="0" applyNumberFormat="1" applyFont="1" applyFill="1" applyBorder="1" applyAlignment="1" applyProtection="1">
      <alignment horizontal="right" vertical="center" wrapText="1"/>
    </xf>
    <xf numFmtId="49" fontId="19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20" xfId="0" applyNumberFormat="1" applyFont="1" applyFill="1" applyBorder="1" applyAlignment="1" applyProtection="1">
      <alignment horizontal="right" vertical="center" wrapText="1"/>
    </xf>
    <xf numFmtId="49" fontId="19" fillId="0" borderId="49" xfId="0" applyNumberFormat="1" applyFont="1" applyFill="1" applyBorder="1" applyAlignment="1" applyProtection="1">
      <alignment horizontal="right" vertical="center" wrapText="1"/>
    </xf>
    <xf numFmtId="49" fontId="31" fillId="0" borderId="35" xfId="6" applyNumberFormat="1" applyFont="1" applyFill="1" applyBorder="1" applyAlignment="1">
      <alignment horizontal="right" vertical="center" wrapText="1"/>
    </xf>
    <xf numFmtId="49" fontId="0" fillId="0" borderId="23" xfId="6" applyNumberFormat="1" applyFont="1" applyFill="1" applyBorder="1" applyAlignment="1" applyProtection="1">
      <alignment horizontal="right" vertical="center" wrapText="1"/>
      <protection locked="0"/>
    </xf>
    <xf numFmtId="49" fontId="0" fillId="0" borderId="22" xfId="6" applyNumberFormat="1" applyFont="1" applyFill="1" applyBorder="1" applyAlignment="1" applyProtection="1">
      <alignment horizontal="right" vertical="center" wrapText="1"/>
      <protection locked="0"/>
    </xf>
    <xf numFmtId="49" fontId="37" fillId="0" borderId="59" xfId="6" applyNumberFormat="1" applyFont="1" applyFill="1" applyBorder="1" applyAlignment="1" applyProtection="1">
      <alignment horizontal="right" vertical="center" indent="2"/>
    </xf>
    <xf numFmtId="49" fontId="58" fillId="0" borderId="21" xfId="6" applyNumberFormat="1" applyFont="1" applyFill="1" applyBorder="1" applyAlignment="1" applyProtection="1">
      <alignment horizontal="right" vertical="center" indent="2"/>
    </xf>
    <xf numFmtId="49" fontId="37" fillId="0" borderId="21" xfId="6" applyNumberFormat="1" applyFont="1" applyFill="1" applyBorder="1" applyAlignment="1" applyProtection="1">
      <alignment horizontal="right" vertical="center" indent="2"/>
    </xf>
    <xf numFmtId="49" fontId="30" fillId="0" borderId="35" xfId="6" applyNumberFormat="1" applyFont="1" applyFill="1" applyBorder="1" applyAlignment="1" applyProtection="1">
      <alignment horizontal="right" vertical="center" indent="2"/>
    </xf>
    <xf numFmtId="49" fontId="37" fillId="0" borderId="22" xfId="6" applyNumberFormat="1" applyFont="1" applyFill="1" applyBorder="1" applyAlignment="1" applyProtection="1">
      <alignment horizontal="right" vertical="center" indent="2"/>
    </xf>
    <xf numFmtId="166" fontId="7" fillId="0" borderId="0" xfId="7" applyNumberFormat="1" applyFont="1" applyFill="1" applyBorder="1" applyAlignment="1" applyProtection="1">
      <alignment horizontal="center" vertical="center"/>
    </xf>
    <xf numFmtId="0" fontId="34" fillId="0" borderId="0" xfId="7" applyFont="1" applyFill="1" applyAlignment="1" applyProtection="1">
      <alignment horizontal="center"/>
      <protection locked="0"/>
    </xf>
    <xf numFmtId="49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14" xfId="7" applyNumberFormat="1" applyFont="1" applyFill="1" applyBorder="1" applyAlignment="1" applyProtection="1">
      <alignment horizontal="right" vertical="center" wrapText="1" indent="1"/>
    </xf>
    <xf numFmtId="49" fontId="29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44" xfId="7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33" xfId="7" applyNumberFormat="1" applyFont="1" applyFill="1" applyBorder="1" applyAlignment="1" applyProtection="1">
      <alignment horizontal="right" vertical="center" wrapText="1" indent="1"/>
    </xf>
    <xf numFmtId="49" fontId="20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49" fontId="20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49" fontId="28" fillId="0" borderId="33" xfId="7" applyNumberFormat="1" applyFont="1" applyFill="1" applyBorder="1" applyAlignment="1" applyProtection="1">
      <alignment horizontal="right" vertical="center" wrapText="1" indent="1"/>
    </xf>
    <xf numFmtId="49" fontId="27" fillId="0" borderId="14" xfId="0" applyNumberFormat="1" applyFont="1" applyBorder="1" applyAlignment="1" applyProtection="1">
      <alignment horizontal="right" vertical="center" wrapText="1" indent="1"/>
    </xf>
    <xf numFmtId="49" fontId="27" fillId="0" borderId="33" xfId="0" applyNumberFormat="1" applyFont="1" applyBorder="1" applyAlignment="1" applyProtection="1">
      <alignment horizontal="right" vertical="center" wrapText="1" indent="1"/>
    </xf>
    <xf numFmtId="49" fontId="27" fillId="0" borderId="14" xfId="0" applyNumberFormat="1" applyFont="1" applyBorder="1" applyAlignment="1" applyProtection="1">
      <alignment horizontal="right" vertical="center" wrapText="1" indent="1"/>
      <protection locked="0"/>
    </xf>
    <xf numFmtId="49" fontId="27" fillId="0" borderId="33" xfId="0" applyNumberFormat="1" applyFont="1" applyBorder="1" applyAlignment="1" applyProtection="1">
      <alignment horizontal="right" vertical="center" wrapText="1" indent="1"/>
      <protection locked="0"/>
    </xf>
    <xf numFmtId="49" fontId="25" fillId="0" borderId="33" xfId="0" quotePrefix="1" applyNumberFormat="1" applyFont="1" applyBorder="1" applyAlignment="1" applyProtection="1">
      <alignment horizontal="right" vertical="center" wrapText="1" indent="1"/>
    </xf>
    <xf numFmtId="49" fontId="46" fillId="0" borderId="14" xfId="0" applyNumberFormat="1" applyFont="1" applyFill="1" applyBorder="1" applyAlignment="1" applyProtection="1">
      <alignment horizontal="right" vertical="center" wrapText="1"/>
      <protection locked="0"/>
    </xf>
    <xf numFmtId="49" fontId="46" fillId="0" borderId="35" xfId="0" applyNumberFormat="1" applyFont="1" applyFill="1" applyBorder="1" applyAlignment="1" applyProtection="1">
      <alignment horizontal="right" vertical="center" wrapText="1"/>
    </xf>
    <xf numFmtId="49" fontId="46" fillId="0" borderId="13" xfId="0" applyNumberFormat="1" applyFont="1" applyFill="1" applyBorder="1" applyAlignment="1" applyProtection="1">
      <alignment horizontal="right" vertical="center" wrapText="1"/>
    </xf>
    <xf numFmtId="49" fontId="46" fillId="0" borderId="14" xfId="0" applyNumberFormat="1" applyFont="1" applyFill="1" applyBorder="1" applyAlignment="1" applyProtection="1">
      <alignment horizontal="right" vertical="center" wrapText="1"/>
    </xf>
    <xf numFmtId="49" fontId="46" fillId="0" borderId="17" xfId="0" applyNumberFormat="1" applyFont="1" applyFill="1" applyBorder="1" applyAlignment="1" applyProtection="1">
      <alignment horizontal="right" vertical="center" wrapText="1"/>
    </xf>
    <xf numFmtId="49" fontId="22" fillId="0" borderId="35" xfId="0" applyNumberFormat="1" applyFont="1" applyFill="1" applyBorder="1" applyAlignment="1" applyProtection="1">
      <alignment horizontal="right" vertical="center" wrapText="1"/>
    </xf>
    <xf numFmtId="49" fontId="46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46" fillId="0" borderId="21" xfId="0" applyNumberFormat="1" applyFont="1" applyFill="1" applyBorder="1" applyAlignment="1" applyProtection="1">
      <alignment horizontal="right" vertical="center" wrapText="1"/>
      <protection locked="0"/>
    </xf>
    <xf numFmtId="49" fontId="46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46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1" xfId="0" applyNumberFormat="1" applyFont="1" applyFill="1" applyBorder="1" applyAlignment="1" applyProtection="1">
      <alignment horizontal="right" vertical="center" wrapText="1"/>
    </xf>
    <xf numFmtId="49" fontId="46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46" fillId="0" borderId="22" xfId="0" applyNumberFormat="1" applyFont="1" applyFill="1" applyBorder="1" applyAlignment="1" applyProtection="1">
      <alignment horizontal="right" vertical="center" wrapText="1"/>
      <protection locked="0"/>
    </xf>
    <xf numFmtId="49" fontId="46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46" fillId="0" borderId="49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22" xfId="0" applyNumberFormat="1" applyFont="1" applyFill="1" applyBorder="1" applyAlignment="1" applyProtection="1">
      <alignment horizontal="right" vertical="center" wrapText="1"/>
    </xf>
    <xf numFmtId="49" fontId="46" fillId="0" borderId="67" xfId="0" applyNumberFormat="1" applyFont="1" applyFill="1" applyBorder="1" applyAlignment="1" applyProtection="1">
      <alignment horizontal="right" vertical="center" wrapText="1"/>
      <protection locked="0"/>
    </xf>
    <xf numFmtId="49" fontId="46" fillId="0" borderId="47" xfId="0" applyNumberFormat="1" applyFont="1" applyFill="1" applyBorder="1" applyAlignment="1" applyProtection="1">
      <alignment horizontal="right" vertical="center" wrapText="1"/>
      <protection locked="0"/>
    </xf>
    <xf numFmtId="49" fontId="46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46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46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22" fillId="0" borderId="47" xfId="0" applyNumberFormat="1" applyFont="1" applyFill="1" applyBorder="1" applyAlignment="1" applyProtection="1">
      <alignment horizontal="right" vertical="center" wrapText="1"/>
    </xf>
    <xf numFmtId="49" fontId="46" fillId="2" borderId="46" xfId="0" applyNumberFormat="1" applyFont="1" applyFill="1" applyBorder="1" applyAlignment="1" applyProtection="1">
      <alignment horizontal="right" vertical="center" wrapText="1" indent="2"/>
    </xf>
    <xf numFmtId="49" fontId="29" fillId="0" borderId="34" xfId="0" applyNumberFormat="1" applyFont="1" applyFill="1" applyBorder="1" applyAlignment="1" applyProtection="1">
      <alignment horizontal="right" vertical="center" wrapText="1"/>
      <protection locked="0"/>
    </xf>
    <xf numFmtId="49" fontId="29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29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29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28" fillId="0" borderId="19" xfId="0" applyNumberFormat="1" applyFont="1" applyFill="1" applyBorder="1" applyAlignment="1" applyProtection="1">
      <alignment horizontal="right" vertical="center" wrapText="1"/>
    </xf>
    <xf numFmtId="49" fontId="26" fillId="0" borderId="54" xfId="0" applyNumberFormat="1" applyFont="1" applyFill="1" applyBorder="1" applyAlignment="1" applyProtection="1">
      <alignment horizontal="right" vertical="center" wrapText="1"/>
      <protection locked="0"/>
    </xf>
    <xf numFmtId="49" fontId="29" fillId="0" borderId="3" xfId="0" applyNumberFormat="1" applyFont="1" applyFill="1" applyBorder="1" applyAlignment="1" applyProtection="1">
      <alignment horizontal="right" vertical="center"/>
      <protection locked="0"/>
    </xf>
    <xf numFmtId="49" fontId="29" fillId="0" borderId="2" xfId="0" applyNumberFormat="1" applyFont="1" applyFill="1" applyBorder="1" applyAlignment="1" applyProtection="1">
      <alignment horizontal="right" vertical="center"/>
      <protection locked="0"/>
    </xf>
    <xf numFmtId="49" fontId="29" fillId="0" borderId="6" xfId="0" applyNumberFormat="1" applyFont="1" applyFill="1" applyBorder="1" applyAlignment="1" applyProtection="1">
      <alignment horizontal="right" vertical="center"/>
      <protection locked="0"/>
    </xf>
    <xf numFmtId="49" fontId="50" fillId="0" borderId="20" xfId="0" applyNumberFormat="1" applyFont="1" applyBorder="1" applyAlignment="1" applyProtection="1">
      <alignment horizontal="right" vertical="center"/>
      <protection locked="0"/>
    </xf>
    <xf numFmtId="49" fontId="50" fillId="0" borderId="20" xfId="0" applyNumberFormat="1" applyFont="1" applyFill="1" applyBorder="1" applyAlignment="1" applyProtection="1">
      <alignment horizontal="right" vertical="center"/>
      <protection locked="0"/>
    </xf>
    <xf numFmtId="49" fontId="50" fillId="0" borderId="49" xfId="0" applyNumberFormat="1" applyFont="1" applyFill="1" applyBorder="1" applyAlignment="1" applyProtection="1">
      <alignment horizontal="right" vertical="center"/>
      <protection locked="0"/>
    </xf>
    <xf numFmtId="49" fontId="2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49" fontId="28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49" fontId="25" fillId="0" borderId="33" xfId="0" quotePrefix="1" applyNumberFormat="1" applyFont="1" applyBorder="1" applyAlignment="1" applyProtection="1">
      <alignment horizontal="right" vertical="center" wrapText="1" indent="1"/>
      <protection locked="0"/>
    </xf>
    <xf numFmtId="49" fontId="46" fillId="0" borderId="3" xfId="1" applyNumberFormat="1" applyFont="1" applyFill="1" applyBorder="1" applyAlignment="1" applyProtection="1">
      <alignment horizontal="right"/>
      <protection locked="0"/>
    </xf>
    <xf numFmtId="49" fontId="46" fillId="0" borderId="24" xfId="1" applyNumberFormat="1" applyFont="1" applyFill="1" applyBorder="1" applyAlignment="1">
      <alignment horizontal="right"/>
    </xf>
    <xf numFmtId="49" fontId="46" fillId="0" borderId="2" xfId="1" applyNumberFormat="1" applyFont="1" applyFill="1" applyBorder="1" applyAlignment="1" applyProtection="1">
      <alignment horizontal="right"/>
      <protection locked="0"/>
    </xf>
    <xf numFmtId="49" fontId="46" fillId="0" borderId="20" xfId="1" applyNumberFormat="1" applyFont="1" applyFill="1" applyBorder="1" applyAlignment="1">
      <alignment horizontal="right"/>
    </xf>
    <xf numFmtId="49" fontId="46" fillId="0" borderId="6" xfId="1" applyNumberFormat="1" applyFont="1" applyFill="1" applyBorder="1" applyAlignment="1" applyProtection="1">
      <alignment horizontal="right"/>
      <protection locked="0"/>
    </xf>
    <xf numFmtId="49" fontId="47" fillId="0" borderId="14" xfId="7" applyNumberFormat="1" applyFont="1" applyFill="1" applyBorder="1" applyAlignment="1">
      <alignment horizontal="right"/>
    </xf>
    <xf numFmtId="49" fontId="47" fillId="0" borderId="17" xfId="7" applyNumberFormat="1" applyFont="1" applyFill="1" applyBorder="1" applyAlignment="1">
      <alignment horizontal="right"/>
    </xf>
    <xf numFmtId="49" fontId="20" fillId="0" borderId="14" xfId="0" applyNumberFormat="1" applyFont="1" applyFill="1" applyBorder="1" applyAlignment="1" applyProtection="1">
      <alignment horizontal="right" vertical="center" wrapText="1"/>
    </xf>
    <xf numFmtId="49" fontId="8" fillId="0" borderId="14" xfId="0" applyNumberFormat="1" applyFont="1" applyFill="1" applyBorder="1" applyAlignment="1" applyProtection="1">
      <alignment horizontal="right" vertical="center" wrapText="1"/>
    </xf>
    <xf numFmtId="49" fontId="28" fillId="0" borderId="24" xfId="0" applyNumberFormat="1" applyFont="1" applyFill="1" applyBorder="1" applyAlignment="1" applyProtection="1">
      <alignment horizontal="right" vertical="center"/>
    </xf>
    <xf numFmtId="49" fontId="28" fillId="0" borderId="20" xfId="0" applyNumberFormat="1" applyFont="1" applyFill="1" applyBorder="1" applyAlignment="1" applyProtection="1">
      <alignment horizontal="right" vertical="center"/>
    </xf>
    <xf numFmtId="49" fontId="28" fillId="0" borderId="49" xfId="0" applyNumberFormat="1" applyFont="1" applyFill="1" applyBorder="1" applyAlignment="1" applyProtection="1">
      <alignment horizontal="right" vertical="center"/>
    </xf>
    <xf numFmtId="49" fontId="28" fillId="0" borderId="14" xfId="0" applyNumberFormat="1" applyFont="1" applyFill="1" applyBorder="1" applyAlignment="1" applyProtection="1">
      <alignment horizontal="right" vertical="center"/>
    </xf>
    <xf numFmtId="49" fontId="28" fillId="0" borderId="17" xfId="0" applyNumberFormat="1" applyFont="1" applyFill="1" applyBorder="1" applyAlignment="1" applyProtection="1">
      <alignment horizontal="right" vertical="center"/>
    </xf>
    <xf numFmtId="49" fontId="48" fillId="0" borderId="3" xfId="8" applyNumberFormat="1" applyFont="1" applyFill="1" applyBorder="1" applyAlignment="1" applyProtection="1">
      <alignment horizontal="right" vertical="center"/>
      <protection locked="0"/>
    </xf>
    <xf numFmtId="49" fontId="48" fillId="0" borderId="2" xfId="8" applyNumberFormat="1" applyFont="1" applyFill="1" applyBorder="1" applyAlignment="1" applyProtection="1">
      <alignment horizontal="right" vertical="center"/>
      <protection locked="0"/>
    </xf>
    <xf numFmtId="49" fontId="22" fillId="0" borderId="20" xfId="8" applyNumberFormat="1" applyFont="1" applyFill="1" applyBorder="1" applyAlignment="1" applyProtection="1">
      <alignment horizontal="right" vertical="center"/>
    </xf>
    <xf numFmtId="49" fontId="29" fillId="0" borderId="48" xfId="1" applyNumberFormat="1" applyFont="1" applyFill="1" applyBorder="1" applyAlignment="1" applyProtection="1">
      <alignment horizontal="right"/>
      <protection locked="0"/>
    </xf>
    <xf numFmtId="49" fontId="29" fillId="0" borderId="20" xfId="1" applyNumberFormat="1" applyFont="1" applyFill="1" applyBorder="1" applyAlignment="1" applyProtection="1">
      <alignment horizontal="right"/>
      <protection locked="0"/>
    </xf>
    <xf numFmtId="49" fontId="28" fillId="0" borderId="17" xfId="1" applyNumberFormat="1" applyFont="1" applyFill="1" applyBorder="1" applyAlignment="1" applyProtection="1">
      <alignment horizontal="right"/>
    </xf>
    <xf numFmtId="166" fontId="29" fillId="0" borderId="2" xfId="0" applyNumberFormat="1" applyFont="1" applyFill="1" applyBorder="1" applyAlignment="1" applyProtection="1">
      <alignment horizontal="left" vertical="center" wrapText="1"/>
      <protection locked="0"/>
    </xf>
    <xf numFmtId="3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0" xfId="0" applyFont="1" applyFill="1" applyAlignment="1">
      <alignment vertical="center"/>
    </xf>
    <xf numFmtId="0" fontId="69" fillId="0" borderId="0" xfId="0" applyFont="1" applyAlignment="1">
      <alignment horizontal="center" vertical="top" wrapText="1"/>
    </xf>
    <xf numFmtId="0" fontId="54" fillId="0" borderId="0" xfId="0" applyFont="1" applyAlignment="1">
      <alignment horizontal="center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/>
    </xf>
    <xf numFmtId="0" fontId="34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3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52" fillId="0" borderId="0" xfId="7" applyFont="1" applyFill="1" applyAlignment="1" applyProtection="1">
      <alignment horizontal="right"/>
      <protection locked="0"/>
    </xf>
    <xf numFmtId="166" fontId="7" fillId="0" borderId="0" xfId="7" applyNumberFormat="1" applyFont="1" applyFill="1" applyBorder="1" applyAlignment="1" applyProtection="1">
      <alignment horizontal="center" vertical="center"/>
      <protection locked="0"/>
    </xf>
    <xf numFmtId="166" fontId="35" fillId="0" borderId="32" xfId="7" applyNumberFormat="1" applyFont="1" applyFill="1" applyBorder="1" applyAlignment="1" applyProtection="1">
      <alignment horizontal="left" vertical="center"/>
      <protection locked="0"/>
    </xf>
    <xf numFmtId="166" fontId="35" fillId="0" borderId="32" xfId="7" applyNumberFormat="1" applyFont="1" applyFill="1" applyBorder="1" applyAlignment="1" applyProtection="1">
      <alignment horizontal="left"/>
    </xf>
    <xf numFmtId="0" fontId="28" fillId="0" borderId="0" xfId="7" applyFont="1" applyFill="1" applyAlignment="1" applyProtection="1">
      <alignment horizontal="center"/>
    </xf>
    <xf numFmtId="166" fontId="35" fillId="0" borderId="32" xfId="7" applyNumberFormat="1" applyFont="1" applyFill="1" applyBorder="1" applyAlignment="1" applyProtection="1">
      <alignment horizontal="left" vertical="center"/>
    </xf>
    <xf numFmtId="166" fontId="7" fillId="0" borderId="0" xfId="7" applyNumberFormat="1" applyFont="1" applyFill="1" applyBorder="1" applyAlignment="1" applyProtection="1">
      <alignment horizontal="center" vertical="center"/>
    </xf>
    <xf numFmtId="0" fontId="52" fillId="0" borderId="0" xfId="0" applyFont="1" applyAlignment="1" applyProtection="1">
      <alignment horizontal="right"/>
      <protection locked="0"/>
    </xf>
    <xf numFmtId="166" fontId="30" fillId="0" borderId="59" xfId="0" applyNumberFormat="1" applyFont="1" applyFill="1" applyBorder="1" applyAlignment="1" applyProtection="1">
      <alignment horizontal="center" vertical="center" wrapText="1"/>
    </xf>
    <xf numFmtId="166" fontId="30" fillId="0" borderId="63" xfId="0" applyNumberFormat="1" applyFont="1" applyFill="1" applyBorder="1" applyAlignment="1" applyProtection="1">
      <alignment horizontal="center" vertical="center" wrapText="1"/>
    </xf>
    <xf numFmtId="166" fontId="52" fillId="0" borderId="0" xfId="0" applyNumberFormat="1" applyFont="1" applyFill="1" applyAlignment="1" applyProtection="1">
      <alignment horizontal="center" textRotation="180" wrapText="1"/>
    </xf>
    <xf numFmtId="166" fontId="70" fillId="0" borderId="53" xfId="0" applyNumberFormat="1" applyFont="1" applyFill="1" applyBorder="1" applyAlignment="1" applyProtection="1">
      <alignment horizontal="left" vertical="top" wrapText="1"/>
    </xf>
    <xf numFmtId="166" fontId="30" fillId="0" borderId="68" xfId="0" applyNumberFormat="1" applyFont="1" applyFill="1" applyBorder="1" applyAlignment="1" applyProtection="1">
      <alignment horizontal="center" vertical="center" wrapText="1"/>
    </xf>
    <xf numFmtId="166" fontId="30" fillId="0" borderId="69" xfId="0" applyNumberFormat="1" applyFont="1" applyFill="1" applyBorder="1" applyAlignment="1" applyProtection="1">
      <alignment horizontal="center" vertical="center" wrapText="1"/>
    </xf>
    <xf numFmtId="166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31" fillId="0" borderId="48" xfId="7" applyFont="1" applyFill="1" applyBorder="1" applyAlignment="1">
      <alignment horizontal="center" vertical="center" wrapText="1"/>
    </xf>
    <xf numFmtId="0" fontId="31" fillId="0" borderId="49" xfId="7" applyFont="1" applyFill="1" applyBorder="1" applyAlignment="1">
      <alignment horizontal="center" vertical="center" wrapText="1"/>
    </xf>
    <xf numFmtId="0" fontId="31" fillId="0" borderId="11" xfId="7" applyFont="1" applyFill="1" applyBorder="1" applyAlignment="1">
      <alignment horizontal="center" vertical="center" wrapText="1"/>
    </xf>
    <xf numFmtId="0" fontId="31" fillId="0" borderId="10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0" borderId="6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  <protection locked="0"/>
    </xf>
    <xf numFmtId="166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7" applyFont="1" applyFill="1" applyBorder="1" applyAlignment="1" applyProtection="1">
      <alignment horizontal="left"/>
    </xf>
    <xf numFmtId="0" fontId="30" fillId="0" borderId="14" xfId="7" applyFont="1" applyFill="1" applyBorder="1" applyAlignment="1" applyProtection="1">
      <alignment horizontal="left"/>
    </xf>
    <xf numFmtId="0" fontId="22" fillId="0" borderId="53" xfId="7" applyFont="1" applyFill="1" applyBorder="1" applyAlignment="1">
      <alignment horizontal="justify" vertical="center" wrapText="1"/>
    </xf>
    <xf numFmtId="0" fontId="15" fillId="0" borderId="53" xfId="7" applyFont="1" applyBorder="1" applyAlignment="1">
      <alignment horizontal="left" vertical="top" wrapText="1"/>
    </xf>
    <xf numFmtId="166" fontId="23" fillId="0" borderId="0" xfId="0" applyNumberFormat="1" applyFont="1" applyFill="1" applyAlignment="1" applyProtection="1">
      <alignment horizontal="center" vertical="center" wrapText="1"/>
      <protection locked="0"/>
    </xf>
    <xf numFmtId="166" fontId="52" fillId="0" borderId="0" xfId="0" applyNumberFormat="1" applyFont="1" applyFill="1" applyAlignment="1" applyProtection="1">
      <alignment horizontal="right" vertical="center" wrapText="1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166" fontId="0" fillId="0" borderId="55" xfId="6" applyNumberFormat="1" applyFont="1" applyFill="1" applyBorder="1" applyAlignment="1" applyProtection="1">
      <alignment horizontal="left" vertical="center" wrapText="1"/>
      <protection locked="0"/>
    </xf>
    <xf numFmtId="166" fontId="17" fillId="0" borderId="71" xfId="6" applyNumberFormat="1" applyFill="1" applyBorder="1" applyAlignment="1" applyProtection="1">
      <alignment horizontal="left" vertical="center" wrapText="1"/>
      <protection locked="0"/>
    </xf>
    <xf numFmtId="166" fontId="17" fillId="0" borderId="56" xfId="6" applyNumberFormat="1" applyFill="1" applyBorder="1" applyAlignment="1" applyProtection="1">
      <alignment horizontal="left" vertical="center" wrapText="1"/>
      <protection locked="0"/>
    </xf>
    <xf numFmtId="166" fontId="17" fillId="0" borderId="72" xfId="6" applyNumberFormat="1" applyFill="1" applyBorder="1" applyAlignment="1" applyProtection="1">
      <alignment horizontal="left" vertical="center" wrapText="1"/>
      <protection locked="0"/>
    </xf>
    <xf numFmtId="166" fontId="31" fillId="0" borderId="40" xfId="6" applyNumberFormat="1" applyFont="1" applyFill="1" applyBorder="1" applyAlignment="1">
      <alignment horizontal="left" vertical="center" wrapText="1"/>
    </xf>
    <xf numFmtId="166" fontId="31" fillId="0" borderId="41" xfId="6" applyNumberFormat="1" applyFont="1" applyFill="1" applyBorder="1" applyAlignment="1">
      <alignment horizontal="left" vertical="center" wrapText="1"/>
    </xf>
    <xf numFmtId="175" fontId="59" fillId="0" borderId="53" xfId="6" applyNumberFormat="1" applyFont="1" applyFill="1" applyBorder="1" applyAlignment="1" applyProtection="1">
      <alignment horizontal="left" vertical="center" wrapText="1"/>
      <protection locked="0"/>
    </xf>
    <xf numFmtId="0" fontId="23" fillId="0" borderId="0" xfId="6" applyFont="1" applyFill="1" applyAlignment="1">
      <alignment horizontal="center" vertical="center"/>
    </xf>
    <xf numFmtId="166" fontId="34" fillId="0" borderId="0" xfId="6" applyNumberFormat="1" applyFont="1" applyFill="1" applyAlignment="1" applyProtection="1">
      <alignment horizontal="left" vertical="center" wrapText="1"/>
      <protection locked="0"/>
    </xf>
    <xf numFmtId="166" fontId="17" fillId="0" borderId="0" xfId="6" applyNumberFormat="1" applyFill="1" applyAlignment="1" applyProtection="1">
      <alignment horizontal="left" vertical="center" wrapText="1"/>
      <protection locked="0"/>
    </xf>
    <xf numFmtId="166" fontId="4" fillId="0" borderId="70" xfId="6" applyNumberFormat="1" applyFont="1" applyFill="1" applyBorder="1" applyAlignment="1">
      <alignment horizontal="center" vertical="center"/>
    </xf>
    <xf numFmtId="166" fontId="4" fillId="0" borderId="50" xfId="6" applyNumberFormat="1" applyFont="1" applyFill="1" applyBorder="1" applyAlignment="1">
      <alignment horizontal="center" vertical="center"/>
    </xf>
    <xf numFmtId="166" fontId="4" fillId="0" borderId="62" xfId="6" applyNumberFormat="1" applyFont="1" applyFill="1" applyBorder="1" applyAlignment="1">
      <alignment horizontal="center" vertical="center"/>
    </xf>
    <xf numFmtId="0" fontId="60" fillId="0" borderId="0" xfId="6" applyFont="1" applyFill="1" applyAlignment="1">
      <alignment horizontal="center" vertical="top" textRotation="180"/>
    </xf>
    <xf numFmtId="166" fontId="31" fillId="0" borderId="70" xfId="6" applyNumberFormat="1" applyFont="1" applyFill="1" applyBorder="1" applyAlignment="1">
      <alignment horizontal="center" vertical="center" wrapText="1"/>
    </xf>
    <xf numFmtId="166" fontId="31" fillId="0" borderId="53" xfId="6" applyNumberFormat="1" applyFont="1" applyFill="1" applyBorder="1" applyAlignment="1">
      <alignment horizontal="center" vertical="center" wrapText="1"/>
    </xf>
    <xf numFmtId="0" fontId="17" fillId="0" borderId="58" xfId="6" applyFont="1" applyBorder="1" applyAlignment="1">
      <alignment horizontal="center" vertical="center" wrapText="1"/>
    </xf>
    <xf numFmtId="166" fontId="4" fillId="0" borderId="59" xfId="6" applyNumberFormat="1" applyFont="1" applyFill="1" applyBorder="1" applyAlignment="1">
      <alignment horizontal="center" vertical="center" wrapText="1"/>
    </xf>
    <xf numFmtId="166" fontId="4" fillId="0" borderId="47" xfId="6" applyNumberFormat="1" applyFont="1" applyFill="1" applyBorder="1" applyAlignment="1">
      <alignment horizontal="center" vertical="center"/>
    </xf>
    <xf numFmtId="0" fontId="71" fillId="0" borderId="63" xfId="0" applyFont="1" applyBorder="1" applyAlignment="1">
      <alignment horizontal="center" vertical="center"/>
    </xf>
    <xf numFmtId="0" fontId="23" fillId="0" borderId="0" xfId="6" applyFont="1" applyFill="1" applyAlignment="1" applyProtection="1">
      <alignment horizontal="center" vertical="center"/>
      <protection locked="0"/>
    </xf>
    <xf numFmtId="0" fontId="23" fillId="0" borderId="0" xfId="6" applyFont="1" applyAlignment="1">
      <alignment horizontal="center" vertical="center"/>
    </xf>
    <xf numFmtId="166" fontId="4" fillId="0" borderId="40" xfId="6" applyNumberFormat="1" applyFont="1" applyFill="1" applyBorder="1" applyAlignment="1">
      <alignment horizontal="center" vertical="center" wrapText="1"/>
    </xf>
    <xf numFmtId="0" fontId="17" fillId="0" borderId="41" xfId="6" applyFont="1" applyBorder="1" applyAlignment="1">
      <alignment horizontal="center" vertical="center" wrapText="1"/>
    </xf>
    <xf numFmtId="0" fontId="17" fillId="0" borderId="33" xfId="6" applyFont="1" applyBorder="1" applyAlignment="1">
      <alignment horizontal="center" vertical="center" wrapText="1"/>
    </xf>
    <xf numFmtId="0" fontId="71" fillId="0" borderId="63" xfId="0" applyFont="1" applyBorder="1" applyAlignment="1">
      <alignment horizontal="center" vertical="center" wrapText="1"/>
    </xf>
    <xf numFmtId="175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166" fontId="31" fillId="0" borderId="40" xfId="6" applyNumberFormat="1" applyFont="1" applyFill="1" applyBorder="1" applyAlignment="1">
      <alignment horizontal="center" vertical="center" wrapText="1"/>
    </xf>
    <xf numFmtId="166" fontId="31" fillId="0" borderId="41" xfId="6" applyNumberFormat="1" applyFont="1" applyFill="1" applyBorder="1" applyAlignment="1">
      <alignment horizontal="center" vertical="center" wrapText="1"/>
    </xf>
    <xf numFmtId="0" fontId="55" fillId="0" borderId="32" xfId="0" applyFont="1" applyBorder="1" applyAlignment="1" applyProtection="1">
      <alignment horizontal="right" vertical="top"/>
      <protection locked="0"/>
    </xf>
    <xf numFmtId="0" fontId="3" fillId="0" borderId="0" xfId="0" applyFont="1" applyFill="1" applyAlignment="1" applyProtection="1">
      <protection locked="0"/>
    </xf>
    <xf numFmtId="0" fontId="0" fillId="0" borderId="0" xfId="0" applyAlignment="1"/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right"/>
    </xf>
    <xf numFmtId="0" fontId="34" fillId="0" borderId="0" xfId="0" applyFont="1" applyFill="1" applyAlignment="1" applyProtection="1">
      <protection locked="0"/>
    </xf>
    <xf numFmtId="0" fontId="34" fillId="0" borderId="32" xfId="0" applyFont="1" applyFill="1" applyBorder="1" applyAlignment="1" applyProtection="1">
      <protection locked="0"/>
    </xf>
    <xf numFmtId="0" fontId="0" fillId="0" borderId="32" xfId="0" applyBorder="1" applyAlignment="1"/>
    <xf numFmtId="0" fontId="34" fillId="0" borderId="0" xfId="7" applyFont="1" applyFill="1" applyAlignment="1" applyProtection="1">
      <alignment horizontal="center"/>
      <protection locked="0"/>
    </xf>
    <xf numFmtId="0" fontId="34" fillId="0" borderId="0" xfId="7" applyFont="1" applyFill="1" applyAlignment="1" applyProtection="1">
      <alignment horizontal="center" vertical="center"/>
      <protection locked="0"/>
    </xf>
    <xf numFmtId="166" fontId="52" fillId="0" borderId="0" xfId="0" applyNumberFormat="1" applyFont="1" applyFill="1" applyBorder="1" applyAlignment="1" applyProtection="1">
      <alignment horizontal="right" textRotation="180" wrapText="1"/>
    </xf>
    <xf numFmtId="166" fontId="8" fillId="0" borderId="40" xfId="0" applyNumberFormat="1" applyFont="1" applyFill="1" applyBorder="1" applyAlignment="1" applyProtection="1">
      <alignment horizontal="left" vertical="center" wrapText="1" indent="2"/>
    </xf>
    <xf numFmtId="166" fontId="8" fillId="0" borderId="33" xfId="0" applyNumberFormat="1" applyFont="1" applyFill="1" applyBorder="1" applyAlignment="1" applyProtection="1">
      <alignment horizontal="left" vertical="center" wrapText="1" indent="2"/>
    </xf>
    <xf numFmtId="166" fontId="8" fillId="0" borderId="59" xfId="0" applyNumberFormat="1" applyFont="1" applyFill="1" applyBorder="1" applyAlignment="1" applyProtection="1">
      <alignment horizontal="center" vertical="center"/>
    </xf>
    <xf numFmtId="166" fontId="8" fillId="0" borderId="63" xfId="0" applyNumberFormat="1" applyFont="1" applyFill="1" applyBorder="1" applyAlignment="1" applyProtection="1">
      <alignment horizontal="center" vertical="center"/>
    </xf>
    <xf numFmtId="166" fontId="8" fillId="0" borderId="55" xfId="0" applyNumberFormat="1" applyFont="1" applyFill="1" applyBorder="1" applyAlignment="1" applyProtection="1">
      <alignment horizontal="center" vertical="center"/>
    </xf>
    <xf numFmtId="166" fontId="8" fillId="0" borderId="71" xfId="0" applyNumberFormat="1" applyFont="1" applyFill="1" applyBorder="1" applyAlignment="1" applyProtection="1">
      <alignment horizontal="center" vertical="center"/>
    </xf>
    <xf numFmtId="166" fontId="8" fillId="0" borderId="51" xfId="0" applyNumberFormat="1" applyFont="1" applyFill="1" applyBorder="1" applyAlignment="1" applyProtection="1">
      <alignment horizontal="center" vertical="center"/>
    </xf>
    <xf numFmtId="166" fontId="8" fillId="0" borderId="59" xfId="0" applyNumberFormat="1" applyFont="1" applyFill="1" applyBorder="1" applyAlignment="1" applyProtection="1">
      <alignment horizontal="center" vertical="center" wrapText="1"/>
    </xf>
    <xf numFmtId="166" fontId="8" fillId="0" borderId="63" xfId="0" applyNumberFormat="1" applyFont="1" applyFill="1" applyBorder="1" applyAlignment="1" applyProtection="1">
      <alignment horizontal="center" vertical="center" wrapText="1"/>
    </xf>
    <xf numFmtId="0" fontId="29" fillId="0" borderId="53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52" fillId="0" borderId="0" xfId="0" applyFont="1" applyFill="1" applyAlignment="1">
      <alignment horizontal="right" vertical="center"/>
    </xf>
    <xf numFmtId="0" fontId="21" fillId="0" borderId="46" xfId="8" applyFont="1" applyFill="1" applyBorder="1" applyAlignment="1" applyProtection="1">
      <alignment horizontal="left" vertical="center" indent="1"/>
    </xf>
    <xf numFmtId="0" fontId="21" fillId="0" borderId="41" xfId="8" applyFont="1" applyFill="1" applyBorder="1" applyAlignment="1" applyProtection="1">
      <alignment horizontal="left" vertical="center" indent="1"/>
    </xf>
    <xf numFmtId="0" fontId="21" fillId="0" borderId="33" xfId="8" applyFont="1" applyFill="1" applyBorder="1" applyAlignment="1" applyProtection="1">
      <alignment horizontal="left" vertical="center" indent="1"/>
    </xf>
    <xf numFmtId="0" fontId="23" fillId="0" borderId="0" xfId="8" applyFont="1" applyFill="1" applyAlignment="1" applyProtection="1">
      <alignment horizontal="center" wrapText="1"/>
    </xf>
    <xf numFmtId="0" fontId="23" fillId="0" borderId="0" xfId="8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2" fillId="0" borderId="0" xfId="0" applyFont="1" applyFill="1" applyBorder="1" applyAlignment="1">
      <alignment horizontal="center" textRotation="180"/>
    </xf>
    <xf numFmtId="0" fontId="18" fillId="0" borderId="53" xfId="0" applyFont="1" applyBorder="1"/>
    <xf numFmtId="0" fontId="35" fillId="0" borderId="0" xfId="0" applyFont="1" applyAlignment="1" applyProtection="1">
      <alignment horizontal="right"/>
    </xf>
    <xf numFmtId="0" fontId="30" fillId="0" borderId="40" xfId="0" applyFont="1" applyBorder="1" applyAlignment="1" applyProtection="1">
      <alignment horizontal="left" vertical="center" indent="2"/>
    </xf>
    <xf numFmtId="0" fontId="30" fillId="0" borderId="39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  <xf numFmtId="0" fontId="52" fillId="0" borderId="0" xfId="0" applyFont="1" applyAlignment="1">
      <alignment horizontal="right"/>
    </xf>
    <xf numFmtId="0" fontId="34" fillId="0" borderId="0" xfId="7" applyFont="1" applyFill="1" applyAlignment="1" applyProtection="1">
      <alignment horizontal="center"/>
    </xf>
    <xf numFmtId="0" fontId="34" fillId="0" borderId="0" xfId="0" applyFont="1" applyAlignment="1">
      <alignment horizontal="center"/>
    </xf>
  </cellXfs>
  <cellStyles count="10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SEGEDLETEK" xfId="8"/>
    <cellStyle name="Százalék 2" xfId="9"/>
  </cellStyles>
  <dxfs count="4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68580</xdr:colOff>
      <xdr:row>0</xdr:row>
      <xdr:rowOff>129540</xdr:rowOff>
    </xdr:from>
    <xdr:to>
      <xdr:col>25</xdr:col>
      <xdr:colOff>182880</xdr:colOff>
      <xdr:row>15</xdr:row>
      <xdr:rowOff>160020</xdr:rowOff>
    </xdr:to>
    <xdr:grpSp>
      <xdr:nvGrpSpPr>
        <xdr:cNvPr id="75224" name="Csoportba foglalás 11">
          <a:extLst>
            <a:ext uri="{FF2B5EF4-FFF2-40B4-BE49-F238E27FC236}">
              <a16:creationId xmlns:a16="http://schemas.microsoft.com/office/drawing/2014/main" id="{04F767AE-D8ED-41B9-B18E-44F711FFB8E9}"/>
            </a:ext>
          </a:extLst>
        </xdr:cNvPr>
        <xdr:cNvGrpSpPr>
          <a:grpSpLocks/>
        </xdr:cNvGrpSpPr>
      </xdr:nvGrpSpPr>
      <xdr:grpSpPr bwMode="auto">
        <a:xfrm>
          <a:off x="8952230" y="129540"/>
          <a:ext cx="5600700" cy="272288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34405E6A-B57E-4E05-96E6-E4F8430807C4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59895"/>
              <a:gd name="adj2" fmla="val 1321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9.1 (Önkormányzati táblázatok) melléklet számai után a költségvetési szervek melléklet számai 9.2.-vel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75227" name="Kép 3">
            <a:extLst>
              <a:ext uri="{FF2B5EF4-FFF2-40B4-BE49-F238E27FC236}">
                <a16:creationId xmlns:a16="http://schemas.microsoft.com/office/drawing/2014/main" id="{BE67CC0D-C257-4695-A2AB-4F2FF3A13A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F39BC71D-7684-4A8B-9E7E-504BFB8912F4}"/>
              </a:ext>
            </a:extLst>
          </xdr:cNvPr>
          <xdr:cNvSpPr/>
        </xdr:nvSpPr>
        <xdr:spPr bwMode="auto">
          <a:xfrm>
            <a:off x="9152891" y="656300"/>
            <a:ext cx="813435" cy="274766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16</xdr:col>
      <xdr:colOff>12700</xdr:colOff>
      <xdr:row>16</xdr:row>
      <xdr:rowOff>125414</xdr:rowOff>
    </xdr:from>
    <xdr:to>
      <xdr:col>25</xdr:col>
      <xdr:colOff>148270</xdr:colOff>
      <xdr:row>23</xdr:row>
      <xdr:rowOff>62229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5CAA3F80-0860-421C-9CED-B7536695D012}"/>
            </a:ext>
          </a:extLst>
        </xdr:cNvPr>
        <xdr:cNvSpPr/>
      </xdr:nvSpPr>
      <xdr:spPr>
        <a:xfrm>
          <a:off x="7545388" y="3006727"/>
          <a:ext cx="4899028" cy="12223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120" zoomScaleNormal="120" workbookViewId="0">
      <selection activeCell="I26" sqref="I26"/>
    </sheetView>
  </sheetViews>
  <sheetFormatPr defaultRowHeight="13.2" x14ac:dyDescent="0.25"/>
  <cols>
    <col min="1" max="1" width="35.33203125" customWidth="1"/>
    <col min="2" max="2" width="83" customWidth="1"/>
    <col min="3" max="3" width="34.44140625" customWidth="1"/>
  </cols>
  <sheetData>
    <row r="1" spans="1:3" x14ac:dyDescent="0.25">
      <c r="A1" s="586">
        <v>2020</v>
      </c>
    </row>
    <row r="2" spans="1:3" ht="18.75" customHeight="1" x14ac:dyDescent="0.25">
      <c r="A2" s="749" t="s">
        <v>570</v>
      </c>
      <c r="B2" s="749"/>
      <c r="C2" s="749"/>
    </row>
    <row r="3" spans="1:3" ht="13.8" x14ac:dyDescent="0.25">
      <c r="A3" s="477"/>
      <c r="B3" s="478"/>
      <c r="C3" s="477"/>
    </row>
    <row r="4" spans="1:3" ht="13.8" x14ac:dyDescent="0.25">
      <c r="A4" s="479" t="s">
        <v>592</v>
      </c>
      <c r="B4" s="480" t="s">
        <v>591</v>
      </c>
      <c r="C4" s="479" t="s">
        <v>571</v>
      </c>
    </row>
    <row r="5" spans="1:3" x14ac:dyDescent="0.25">
      <c r="A5" s="481"/>
      <c r="B5" s="481"/>
      <c r="C5" s="481"/>
    </row>
    <row r="6" spans="1:3" ht="17.399999999999999" x14ac:dyDescent="0.3">
      <c r="A6" s="750" t="s">
        <v>573</v>
      </c>
      <c r="B6" s="750"/>
      <c r="C6" s="750"/>
    </row>
    <row r="7" spans="1:3" x14ac:dyDescent="0.25">
      <c r="A7" s="481" t="s">
        <v>593</v>
      </c>
      <c r="B7" s="481" t="s">
        <v>594</v>
      </c>
      <c r="C7" s="531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5">
      <c r="A8" s="481" t="s">
        <v>595</v>
      </c>
      <c r="B8" s="481" t="s">
        <v>677</v>
      </c>
      <c r="C8" s="531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5">
      <c r="A9" s="481" t="s">
        <v>596</v>
      </c>
      <c r="B9" s="481" t="s">
        <v>597</v>
      </c>
      <c r="C9" s="531" t="str">
        <f ca="1">HYPERLINK(SUBSTITUTE(CELL("address",'KV_1.1.sz.mell.'!A1),"'",""),SUBSTITUTE(MID(CELL("address",'KV_1.1.sz.mell.'!A1),SEARCH("]",CELL("address",'KV_1.1.sz.mell.'!A1),1)+1,LEN(CELL("address",'KV_1.1.sz.mell.'!A1))-SEARCH("]",CELL("address",'KV_1.1.sz.mell.'!A1),1)),"'",""))</f>
        <v>KV_1.1.sz.mell.!$A$1</v>
      </c>
    </row>
    <row r="10" spans="1:3" x14ac:dyDescent="0.25">
      <c r="A10" s="481" t="s">
        <v>598</v>
      </c>
      <c r="B10" s="481" t="s">
        <v>600</v>
      </c>
      <c r="C10" s="531" t="str">
        <f ca="1">HYPERLINK(SUBSTITUTE(CELL("address",'KV_1.2.sz.mell.'!A1),"'",""),SUBSTITUTE(MID(CELL("address",'KV_1.2.sz.mell.'!A1),SEARCH("]",CELL("address",'KV_1.2.sz.mell.'!A1),1)+1,LEN(CELL("address",'KV_1.2.sz.mell.'!A1))-SEARCH("]",CELL("address",'KV_1.2.sz.mell.'!A1),1)),"'",""))</f>
        <v>KV_1.2.sz.mell.!$A$1</v>
      </c>
    </row>
    <row r="11" spans="1:3" x14ac:dyDescent="0.25">
      <c r="A11" s="481" t="s">
        <v>599</v>
      </c>
      <c r="B11" s="481" t="s">
        <v>601</v>
      </c>
      <c r="C11" s="531" t="str">
        <f ca="1">HYPERLINK(SUBSTITUTE(CELL("address",'KV_1.3.sz.mell.'!A1),"'",""),SUBSTITUTE(MID(CELL("address",'KV_1.3.sz.mell.'!A1),SEARCH("]",CELL("address",'KV_1.3.sz.mell.'!A1),1)+1,LEN(CELL("address",'KV_1.3.sz.mell.'!A1))-SEARCH("]",CELL("address",'KV_1.3.sz.mell.'!A1),1)),"'",""))</f>
        <v>KV_1.3.sz.mell.!$A$1</v>
      </c>
    </row>
    <row r="12" spans="1:3" x14ac:dyDescent="0.25">
      <c r="A12" s="481" t="s">
        <v>602</v>
      </c>
      <c r="B12" s="481" t="s">
        <v>603</v>
      </c>
      <c r="C12" s="531" t="str">
        <f ca="1">HYPERLINK(SUBSTITUTE(CELL("address",'KV_1.4.sz.mell.'!A1),"'",""),SUBSTITUTE(MID(CELL("address",'KV_1.4.sz.mell.'!A1),SEARCH("]",CELL("address",'KV_1.4.sz.mell.'!A1),1)+1,LEN(CELL("address",'KV_1.4.sz.mell.'!A1))-SEARCH("]",CELL("address",'KV_1.4.sz.mell.'!A1),1)),"'",""))</f>
        <v>KV_1.4.sz.mell.!$A$1</v>
      </c>
    </row>
    <row r="13" spans="1:3" x14ac:dyDescent="0.25">
      <c r="A13" s="481" t="s">
        <v>604</v>
      </c>
      <c r="B13" s="481" t="s">
        <v>605</v>
      </c>
      <c r="C13" s="531" t="str">
        <f ca="1">HYPERLINK(SUBSTITUTE(CELL("address",'KV_2.1.sz.mell.'!A1),"'",""),SUBSTITUTE(MID(CELL("address",'KV_2.1.sz.mell.'!A1),SEARCH("]",CELL("address",'KV_2.1.sz.mell.'!A1),1)+1,LEN(CELL("address",'KV_2.1.sz.mell.'!A1))-SEARCH("]",CELL("address",'KV_2.1.sz.mell.'!A1),1)),"'",""))</f>
        <v>KV_2.1.sz.mell.!$A$1</v>
      </c>
    </row>
    <row r="14" spans="1:3" x14ac:dyDescent="0.25">
      <c r="A14" s="481" t="s">
        <v>606</v>
      </c>
      <c r="B14" s="481" t="s">
        <v>607</v>
      </c>
      <c r="C14" s="531" t="str">
        <f ca="1">HYPERLINK(SUBSTITUTE(CELL("address",'KV_2.2.sz.mell.'!A1),"'",""),SUBSTITUTE(MID(CELL("address",'KV_2.2.sz.mell.'!A1),SEARCH("]",CELL("address",'KV_2.2.sz.mell.'!A1),1)+1,LEN(CELL("address",'KV_2.2.sz.mell.'!A1))-SEARCH("]",CELL("address",'KV_2.2.sz.mell.'!A1),1)),"'",""))</f>
        <v>KV_2.2.sz.mell.!$A$1</v>
      </c>
    </row>
    <row r="15" spans="1:3" x14ac:dyDescent="0.25">
      <c r="A15" s="481" t="s">
        <v>608</v>
      </c>
      <c r="B15" s="481" t="s">
        <v>609</v>
      </c>
      <c r="C15" s="531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5">
      <c r="A16" s="481" t="s">
        <v>610</v>
      </c>
      <c r="B16" s="481" t="s">
        <v>678</v>
      </c>
      <c r="C16" s="531" t="str">
        <f ca="1">HYPERLINK(SUBSTITUTE(CELL("address",'KV_3.sz.mell.'!A1),"'",""),SUBSTITUTE(MID(CELL("address",'KV_3.sz.mell.'!A1),SEARCH("]",CELL("address",'KV_3.sz.mell.'!A1),1)+1,LEN(CELL("address",'KV_3.sz.mell.'!A1))-SEARCH("]",CELL("address",'KV_3.sz.mell.'!A1),1)),"'",""))</f>
        <v>KV_3.sz.mell.!$A$1</v>
      </c>
    </row>
    <row r="17" spans="1:3" x14ac:dyDescent="0.25">
      <c r="A17" s="481" t="s">
        <v>611</v>
      </c>
      <c r="B17" s="481" t="s">
        <v>612</v>
      </c>
      <c r="C17" s="531" t="str">
        <f ca="1">HYPERLINK(SUBSTITUTE(CELL("address",'KV_4.sz.mell.'!A1),"'",""),SUBSTITUTE(MID(CELL("address",'KV_4.sz.mell.'!A1),SEARCH("]",CELL("address",'KV_4.sz.mell.'!A1),1)+1,LEN(CELL("address",'KV_4.sz.mell.'!A1))-SEARCH("]",CELL("address",'KV_4.sz.mell.'!A1),1)),"'",""))</f>
        <v>KV_4.sz.mell.!$A$1</v>
      </c>
    </row>
    <row r="18" spans="1:3" x14ac:dyDescent="0.25">
      <c r="A18" s="481" t="s">
        <v>614</v>
      </c>
      <c r="B18" s="481" t="s">
        <v>613</v>
      </c>
      <c r="C18" s="531" t="str">
        <f ca="1">HYPERLINK(SUBSTITUTE(CELL("address",'KV_5.sz.mell.'!A1),"'",""),SUBSTITUTE(MID(CELL("address",'KV_5.sz.mell.'!A1),SEARCH("]",CELL("address",'KV_5.sz.mell.'!A1),1)+1,LEN(CELL("address",'KV_5.sz.mell.'!A1))-SEARCH("]",CELL("address",'KV_5.sz.mell.'!A1),1)),"'",""))</f>
        <v>KV_5.sz.mell.!$A$1</v>
      </c>
    </row>
    <row r="19" spans="1:3" x14ac:dyDescent="0.25">
      <c r="A19" s="481" t="s">
        <v>615</v>
      </c>
      <c r="B19" s="481" t="s">
        <v>616</v>
      </c>
      <c r="C19" s="531" t="str">
        <f ca="1">HYPERLINK(SUBSTITUTE(CELL("address",'KV_6.sz.mell.'!A1),"'",""),SUBSTITUTE(MID(CELL("address",'KV_6.sz.mell.'!A1),SEARCH("]",CELL("address",'KV_6.sz.mell.'!A1),1)+1,LEN(CELL("address",'KV_6.sz.mell.'!A1))-SEARCH("]",CELL("address",'KV_6.sz.mell.'!A1),1)),"'",""))</f>
        <v>KV_6.sz.mell.!$A$1</v>
      </c>
    </row>
    <row r="20" spans="1:3" x14ac:dyDescent="0.25">
      <c r="A20" s="481" t="s">
        <v>617</v>
      </c>
      <c r="B20" s="481" t="s">
        <v>618</v>
      </c>
      <c r="C20" s="531" t="str">
        <f ca="1">HYPERLINK(SUBSTITUTE(CELL("address",'KV_7.sz.mell.'!A1),"'",""),SUBSTITUTE(MID(CELL("address",'KV_7.sz.mell.'!A1),SEARCH("]",CELL("address",'KV_7.sz.mell.'!A1),1)+1,LEN(CELL("address",'KV_7.sz.mell.'!A1))-SEARCH("]",CELL("address",'KV_7.sz.mell.'!A1),1)),"'",""))</f>
        <v>KV_7.sz.mell.!$A$1</v>
      </c>
    </row>
    <row r="21" spans="1:3" x14ac:dyDescent="0.25">
      <c r="A21" s="481" t="s">
        <v>619</v>
      </c>
      <c r="B21" s="481" t="s">
        <v>620</v>
      </c>
      <c r="C21" s="531" t="str">
        <f ca="1">HYPERLINK(SUBSTITUTE(CELL("address",'KV_8.sz.mell.'!A1),"'",""),SUBSTITUTE(MID(CELL("address",'KV_8.sz.mell.'!A1),SEARCH("]",CELL("address",'KV_8.sz.mell.'!A1),1)+1,LEN(CELL("address",'KV_8.sz.mell.'!A1))-SEARCH("]",CELL("address",'KV_8.sz.mell.'!A1),1)),"'",""))</f>
        <v>KV_8.sz.mell.!$A$1</v>
      </c>
    </row>
    <row r="22" spans="1:3" x14ac:dyDescent="0.25">
      <c r="A22" s="484" t="s">
        <v>621</v>
      </c>
      <c r="B22" s="481" t="s">
        <v>622</v>
      </c>
      <c r="C22" s="531" t="str">
        <f ca="1">HYPERLINK(SUBSTITUTE(CELL("address",'KV_9.1.sz.mell'!A1),"'",""),SUBSTITUTE(MID(CELL("address",'KV_9.1.sz.mell'!A1),SEARCH("]",CELL("address",'KV_9.1.sz.mell'!A1),1)+1,LEN(CELL("address",'KV_9.1.sz.mell'!A1))-SEARCH("]",CELL("address",'KV_9.1.sz.mell'!A1),1)),"'",""))</f>
        <v>KV_9.1.sz.mell!$A$1</v>
      </c>
    </row>
    <row r="23" spans="1:3" x14ac:dyDescent="0.25">
      <c r="A23" s="485" t="s">
        <v>623</v>
      </c>
      <c r="B23" s="481" t="s">
        <v>624</v>
      </c>
      <c r="C23" s="531" t="str">
        <f ca="1">HYPERLINK(SUBSTITUTE(CELL("address",'KV_9.1.1.sz.mell'!A1),"'",""),SUBSTITUTE(MID(CELL("address",'KV_9.1.1.sz.mell'!A1),SEARCH("]",CELL("address",'KV_9.1.1.sz.mell'!A1),1)+1,LEN(CELL("address",'KV_9.1.1.sz.mell'!A1))-SEARCH("]",CELL("address",'KV_9.1.1.sz.mell'!A1),1)),"'",""))</f>
        <v>KV_9.1.1.sz.mell!$A$1</v>
      </c>
    </row>
    <row r="24" spans="1:3" x14ac:dyDescent="0.25">
      <c r="A24" s="481" t="s">
        <v>625</v>
      </c>
      <c r="B24" s="481" t="s">
        <v>626</v>
      </c>
      <c r="C24" s="531" t="str">
        <f ca="1">HYPERLINK(SUBSTITUTE(CELL("address",'KV_9.1.2.sz.mell.'!A1),"'",""),SUBSTITUTE(MID(CELL("address",'KV_9.1.2.sz.mell.'!A1),SEARCH("]",CELL("address",'KV_9.1.2.sz.mell.'!A1),1)+1,LEN(CELL("address",'KV_9.1.2.sz.mell.'!A1))-SEARCH("]",CELL("address",'KV_9.1.2.sz.mell.'!A1),1)),"'",""))</f>
        <v>KV_9.1.2.sz.mell.!$A$1</v>
      </c>
    </row>
    <row r="25" spans="1:3" x14ac:dyDescent="0.25">
      <c r="A25" s="481" t="s">
        <v>627</v>
      </c>
      <c r="B25" s="481" t="s">
        <v>628</v>
      </c>
      <c r="C25" s="531" t="str">
        <f ca="1">HYPERLINK(SUBSTITUTE(CELL("address",'KV_9.1.3.sz.mell'!A1),"'",""),SUBSTITUTE(MID(CELL("address",'KV_9.1.3.sz.mell'!A1),SEARCH("]",CELL("address",'KV_9.1.3.sz.mell'!A1),1)+1,LEN(CELL("address",'KV_9.1.3.sz.mell'!A1))-SEARCH("]",CELL("address",'KV_9.1.3.sz.mell'!A1),1)),"'",""))</f>
        <v>KV_9.1.3.sz.mell!$A$1</v>
      </c>
    </row>
    <row r="26" spans="1:3" x14ac:dyDescent="0.25">
      <c r="A26" s="481" t="s">
        <v>629</v>
      </c>
      <c r="B26" s="481" t="s">
        <v>630</v>
      </c>
      <c r="C26" s="5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 x14ac:dyDescent="0.25">
      <c r="A27" s="481" t="s">
        <v>631</v>
      </c>
      <c r="B27" s="481" t="str">
        <f>CONCATENATE(ALAPADATOK!B13)</f>
        <v>GONDOZÁSI KÖZPONT</v>
      </c>
      <c r="C27" s="531" t="str">
        <f ca="1">HYPERLINK(SUBSTITUTE(CELL("address",'KV_9.2.sz.mell'!A1),"'",""),SUBSTITUTE(MID(CELL("address",'KV_9.2.sz.mell'!A1),SEARCH("]",CELL("address",'KV_9.2.sz.mell'!A1),1)+1,LEN(CELL("address",'KV_9.2.sz.mell'!A1))-SEARCH("]",CELL("address",'KV_9.2.sz.mell'!A1),1)),"'",""))</f>
        <v>KV_9.2.sz.mell!$A$1</v>
      </c>
    </row>
    <row r="28" spans="1:3" x14ac:dyDescent="0.25">
      <c r="A28" s="481" t="s">
        <v>632</v>
      </c>
      <c r="B28" s="481" t="str">
        <f>CONCATENATE(ALAPADATOK!B15)</f>
        <v>TÜNDÉRKERT ÓVODA</v>
      </c>
      <c r="C28" s="531" t="str">
        <f ca="1">HYPERLINK(SUBSTITUTE(CELL("address",'KV_9.3.sz.mell'!A1),"'",""),SUBSTITUTE(MID(CELL("address",'KV_9.3.sz.mell'!A1),SEARCH("]",CELL("address",'KV_9.3.sz.mell'!A1),1)+1,LEN(CELL("address",'KV_9.3.sz.mell'!A1))-SEARCH("]",CELL("address",'KV_9.3.sz.mell'!A1),1)),"'",""))</f>
        <v>KV_9.3.sz.mell!$A$1</v>
      </c>
    </row>
    <row r="29" spans="1:3" x14ac:dyDescent="0.25">
      <c r="A29" s="481" t="s">
        <v>639</v>
      </c>
      <c r="B29" s="481" t="str">
        <f>CONCATENATE(ALAPADATOK!B17)</f>
        <v xml:space="preserve">3 kvi név  </v>
      </c>
      <c r="C29" s="5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5">
      <c r="A30" s="481" t="s">
        <v>640</v>
      </c>
      <c r="B30" s="481" t="str">
        <f>CONCATENATE(ALAPADATOK!B19)</f>
        <v>4 kvi név</v>
      </c>
      <c r="C30" s="5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5">
      <c r="A31" s="481" t="s">
        <v>641</v>
      </c>
      <c r="B31" s="481" t="str">
        <f>CONCATENATE(ALAPADATOK!B21)</f>
        <v>5 kvi név</v>
      </c>
      <c r="C31" s="5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5">
      <c r="A32" s="481" t="s">
        <v>642</v>
      </c>
      <c r="B32" s="481" t="str">
        <f>CONCATENATE(ALAPADATOK!B23)</f>
        <v>6 kvi név</v>
      </c>
      <c r="C32" s="5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5">
      <c r="A33" s="481" t="s">
        <v>643</v>
      </c>
      <c r="B33" s="481" t="str">
        <f>CONCATENATE(ALAPADATOK!B25)</f>
        <v>7 kvi név</v>
      </c>
      <c r="C33" s="5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5">
      <c r="A34" s="481" t="s">
        <v>644</v>
      </c>
      <c r="B34" s="481" t="str">
        <f>CONCATENATE(ALAPADATOK!B27)</f>
        <v>8 kvi név</v>
      </c>
      <c r="C34" s="5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5" spans="1:3" x14ac:dyDescent="0.25">
      <c r="A35" s="481" t="s">
        <v>645</v>
      </c>
      <c r="B35" s="481" t="str">
        <f>CONCATENATE(ALAPADATOK!B29)</f>
        <v>9 kvi név</v>
      </c>
      <c r="C35" s="5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6" spans="1:3" x14ac:dyDescent="0.25">
      <c r="A36" s="481" t="s">
        <v>646</v>
      </c>
      <c r="B36" s="481" t="str">
        <f>CONCATENATE(ALAPADATOK!B31)</f>
        <v>10 kvi név</v>
      </c>
      <c r="C36" s="531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7" spans="1:3" x14ac:dyDescent="0.25">
      <c r="A37" s="481" t="s">
        <v>647</v>
      </c>
      <c r="B37" s="481" t="s">
        <v>655</v>
      </c>
      <c r="C37" s="531" t="str">
        <f ca="1">HYPERLINK(SUBSTITUTE(CELL("address",'KV_10.sz.mell'!A1),"'",""),SUBSTITUTE(MID(CELL("address",'KV_10.sz.mell'!A1),SEARCH("]",CELL("address",'KV_10.sz.mell'!A1),1)+1,LEN(CELL("address",'KV_10.sz.mell'!A1))-SEARCH("]",CELL("address",'KV_10.sz.mell'!A1),1)),"'",""))</f>
        <v>KV_10.sz.mell!$A$1</v>
      </c>
    </row>
    <row r="38" spans="1:3" x14ac:dyDescent="0.25">
      <c r="A38" s="481" t="s">
        <v>648</v>
      </c>
      <c r="B38" s="481" t="str">
        <f>'KV_11.sz.mell'!A3</f>
        <v>Tájékoztató a 2018. évi tény, 2019. évi várható és 2020. évi terv adatokról</v>
      </c>
      <c r="C38" s="531" t="str">
        <f ca="1">HYPERLINK(SUBSTITUTE(CELL("address",'KV_11.sz.mell'!A1),"'",""),SUBSTITUTE(MID(CELL("address",'KV_11.sz.mell'!A1),SEARCH("]",CELL("address",'KV_11.sz.mell'!A1),1)+1,LEN(CELL("address",'KV_11.sz.mell'!A1))-SEARCH("]",CELL("address",'KV_11.sz.mell'!A1),1)),"'",""))</f>
        <v>KV_11.sz.mell!$A$1</v>
      </c>
    </row>
    <row r="39" spans="1:3" x14ac:dyDescent="0.25">
      <c r="A39" s="481" t="s">
        <v>649</v>
      </c>
      <c r="B39" s="532" t="s">
        <v>4</v>
      </c>
      <c r="C39" s="531" t="str">
        <f ca="1">HYPERLINK(SUBSTITUTE(CELL("address",'KV_12.sz.mell'!A1),"'",""),SUBSTITUTE(MID(CELL("address",'KV_12.sz.mell'!A1),SEARCH("]",CELL("address",'KV_12.sz.mell'!A1),1)+1,LEN(CELL("address",'KV_12.sz.mell'!A1))-SEARCH("]",CELL("address",'KV_12.sz.mell'!A1),1)),"'",""))</f>
        <v>KV_12.sz.mell!$A$1</v>
      </c>
    </row>
    <row r="40" spans="1:3" x14ac:dyDescent="0.25">
      <c r="A40" s="481" t="s">
        <v>650</v>
      </c>
      <c r="B40" s="481" t="s">
        <v>656</v>
      </c>
      <c r="C40" s="531" t="str">
        <f ca="1">HYPERLINK(SUBSTITUTE(CELL("address",'KV_13.sz.mell'!A1),"'",""),SUBSTITUTE(MID(CELL("address",'KV_13.sz.mell'!A1),SEARCH("]",CELL("address",'KV_13.sz.mell'!A1),1)+1,LEN(CELL("address",'KV_13.sz.mell'!A1))-SEARCH("]",CELL("address",'KV_13.sz.mell'!A1),1)),"'",""))</f>
        <v>KV_13.sz.mell!$A$1</v>
      </c>
    </row>
    <row r="41" spans="1:3" x14ac:dyDescent="0.25">
      <c r="A41" s="481" t="s">
        <v>651</v>
      </c>
      <c r="B41" s="481" t="str">
        <f>'KV_14.sz.mell'!A2</f>
        <v>Előirányzat-felhasználási terv
2020. évre</v>
      </c>
      <c r="C41" s="531" t="str">
        <f ca="1">HYPERLINK(SUBSTITUTE(CELL("address",'KV_14.sz.mell'!A1),"'",""),SUBSTITUTE(MID(CELL("address",'KV_14.sz.mell'!A1),SEARCH("]",CELL("address",'KV_14.sz.mell'!A1),1)+1,LEN(CELL("address",'KV_14.sz.mell'!A1))-SEARCH("]",CELL("address",'KV_14.sz.mell'!A1),1)),"'",""))</f>
        <v>KV_14.sz.mell!$A$1</v>
      </c>
    </row>
    <row r="42" spans="1:3" x14ac:dyDescent="0.25">
      <c r="A42" s="481" t="s">
        <v>652</v>
      </c>
      <c r="B42" s="481" t="str">
        <f>'KV_15.sz.mell'!B1</f>
        <v>A 2020. évi általános működés és ágazati feladatok támogatásának alakulása jogcímenként</v>
      </c>
      <c r="C42" s="531" t="str">
        <f ca="1">HYPERLINK(SUBSTITUTE(CELL("address",'KV_15.sz.mell'!A1),"'",""),SUBSTITUTE(MID(CELL("address",'KV_15.sz.mell'!A1),SEARCH("]",CELL("address",'KV_15.sz.mell'!A1),1)+1,LEN(CELL("address",'KV_15.sz.mell'!A1))-SEARCH("]",CELL("address",'KV_15.sz.mell'!A1),1)),"'",""))</f>
        <v>KV_15.sz.mell!$A$1</v>
      </c>
    </row>
    <row r="43" spans="1:3" x14ac:dyDescent="0.25">
      <c r="A43" s="481" t="s">
        <v>653</v>
      </c>
      <c r="B43" s="481" t="str">
        <f>'KV_16.sz.mell'!A2</f>
        <v>K I M U T A T Á S
a 2020. évben céljelleggel juttatott támogatásokról</v>
      </c>
      <c r="C43" s="531" t="str">
        <f ca="1">HYPERLINK(SUBSTITUTE(CELL("address",'KV_16.sz.mell'!A1),"'",""),SUBSTITUTE(MID(CELL("address",'KV_16.sz.mell'!A1),SEARCH("]",CELL("address",'KV_16.sz.mell'!A1),1)+1,LEN(CELL("address",'KV_16.sz.mell'!A1))-SEARCH("]",CELL("address",'KV_16.sz.mell'!A1),1)),"'",""))</f>
        <v>KV_16.sz.mell!$A$1</v>
      </c>
    </row>
    <row r="44" spans="1:3" x14ac:dyDescent="0.25">
      <c r="A44" s="481" t="s">
        <v>654</v>
      </c>
      <c r="B44" s="481" t="e">
        <f>LOWER('KV_17.sz.mell'!#REF!)</f>
        <v>#REF!</v>
      </c>
      <c r="C44" s="531" t="e">
        <f ca="1">HYPERLINK(SUBSTITUTE(CELL("address",'KV_17.sz.mell'!#REF!),"'",""),SUBSTITUTE(MID(CELL("address",'KV_17.sz.mell'!#REF!),SEARCH("]",CELL("address",'KV_17.sz.mell'!#REF!),1)+1,LEN(CELL("address",'KV_17.sz.mell'!#REF!))-SEARCH("]",CELL("address",'KV_17.sz.mell'!#REF!),1)),"'",""))</f>
        <v>#REF!</v>
      </c>
    </row>
    <row r="45" spans="1:3" x14ac:dyDescent="0.25">
      <c r="A45" s="481"/>
      <c r="B45" s="481"/>
      <c r="C45" s="531"/>
    </row>
    <row r="46" spans="1:3" ht="17.399999999999999" x14ac:dyDescent="0.3">
      <c r="A46" s="750"/>
      <c r="B46" s="750"/>
      <c r="C46" s="750"/>
    </row>
    <row r="47" spans="1:3" x14ac:dyDescent="0.25">
      <c r="A47" s="481"/>
      <c r="B47" s="481"/>
      <c r="C47" s="481"/>
    </row>
    <row r="48" spans="1:3" x14ac:dyDescent="0.25">
      <c r="A48" s="481"/>
      <c r="B48" s="481"/>
      <c r="C48" s="481"/>
    </row>
    <row r="49" spans="1:3" x14ac:dyDescent="0.25">
      <c r="A49" s="481"/>
      <c r="B49" s="481"/>
      <c r="C49" s="481"/>
    </row>
    <row r="50" spans="1:3" x14ac:dyDescent="0.25">
      <c r="A50" s="481"/>
      <c r="B50" s="481"/>
      <c r="C50" s="481"/>
    </row>
    <row r="51" spans="1:3" x14ac:dyDescent="0.25">
      <c r="A51" s="481"/>
      <c r="B51" s="481"/>
      <c r="C51" s="481"/>
    </row>
    <row r="52" spans="1:3" x14ac:dyDescent="0.25">
      <c r="A52" s="481"/>
      <c r="B52" s="481"/>
      <c r="C52" s="481"/>
    </row>
    <row r="53" spans="1:3" x14ac:dyDescent="0.25">
      <c r="A53" s="481"/>
      <c r="B53" s="481"/>
      <c r="C53" s="481"/>
    </row>
    <row r="54" spans="1:3" x14ac:dyDescent="0.25">
      <c r="A54" s="481"/>
      <c r="B54" s="481"/>
      <c r="C54" s="481"/>
    </row>
    <row r="55" spans="1:3" x14ac:dyDescent="0.25">
      <c r="A55" s="481"/>
      <c r="B55" s="481"/>
      <c r="C55" s="481"/>
    </row>
    <row r="56" spans="1:3" x14ac:dyDescent="0.25">
      <c r="A56" s="481"/>
      <c r="B56" s="481"/>
      <c r="C56" s="481"/>
    </row>
    <row r="57" spans="1:3" x14ac:dyDescent="0.25">
      <c r="A57" s="481"/>
      <c r="B57" s="481"/>
      <c r="C57" s="481"/>
    </row>
    <row r="58" spans="1:3" x14ac:dyDescent="0.25">
      <c r="A58" s="481"/>
      <c r="B58" s="481"/>
      <c r="C58" s="481"/>
    </row>
    <row r="59" spans="1:3" x14ac:dyDescent="0.25">
      <c r="A59" s="481"/>
      <c r="B59" s="481"/>
      <c r="C59" s="481"/>
    </row>
    <row r="60" spans="1:3" x14ac:dyDescent="0.25">
      <c r="A60" s="481"/>
      <c r="B60" s="481"/>
      <c r="C60" s="481"/>
    </row>
    <row r="61" spans="1:3" ht="33.75" customHeight="1" x14ac:dyDescent="0.25">
      <c r="A61" s="751"/>
      <c r="B61" s="752"/>
      <c r="C61" s="752"/>
    </row>
    <row r="62" spans="1:3" x14ac:dyDescent="0.25">
      <c r="A62" s="481"/>
      <c r="B62" s="481"/>
      <c r="C62" s="481"/>
    </row>
    <row r="63" spans="1:3" x14ac:dyDescent="0.25">
      <c r="A63" s="481"/>
      <c r="B63" s="481"/>
      <c r="C63" s="481"/>
    </row>
    <row r="64" spans="1:3" x14ac:dyDescent="0.25">
      <c r="A64" s="481"/>
      <c r="B64" s="481"/>
      <c r="C64" s="481"/>
    </row>
    <row r="65" spans="1:3" x14ac:dyDescent="0.25">
      <c r="A65" s="481"/>
      <c r="B65" s="481"/>
      <c r="C65" s="481"/>
    </row>
    <row r="66" spans="1:3" x14ac:dyDescent="0.25">
      <c r="A66" s="481"/>
      <c r="B66" s="481"/>
      <c r="C66" s="481"/>
    </row>
    <row r="67" spans="1:3" x14ac:dyDescent="0.25">
      <c r="A67" s="481"/>
      <c r="B67" s="481"/>
      <c r="C67" s="481"/>
    </row>
    <row r="68" spans="1:3" x14ac:dyDescent="0.25">
      <c r="A68" s="481"/>
      <c r="B68" s="481"/>
      <c r="C68" s="481"/>
    </row>
    <row r="69" spans="1:3" x14ac:dyDescent="0.25">
      <c r="A69" s="481"/>
      <c r="B69" s="481"/>
      <c r="C69" s="481"/>
    </row>
    <row r="70" spans="1:3" x14ac:dyDescent="0.25">
      <c r="A70" s="481"/>
      <c r="B70" s="481"/>
      <c r="C70" s="481"/>
    </row>
    <row r="71" spans="1:3" x14ac:dyDescent="0.25">
      <c r="A71" s="481"/>
      <c r="B71" s="481"/>
      <c r="C71" s="481"/>
    </row>
    <row r="72" spans="1:3" x14ac:dyDescent="0.25">
      <c r="A72" s="481"/>
      <c r="B72" s="481"/>
      <c r="C72" s="481"/>
    </row>
    <row r="73" spans="1:3" x14ac:dyDescent="0.25">
      <c r="A73" s="481"/>
      <c r="B73" s="481"/>
      <c r="C73" s="481"/>
    </row>
    <row r="74" spans="1:3" x14ac:dyDescent="0.25">
      <c r="A74" s="481"/>
      <c r="B74" s="481"/>
      <c r="C74" s="481"/>
    </row>
    <row r="75" spans="1:3" x14ac:dyDescent="0.25">
      <c r="A75" s="481"/>
      <c r="B75" s="481"/>
      <c r="C75" s="481"/>
    </row>
    <row r="76" spans="1:3" x14ac:dyDescent="0.25">
      <c r="A76" s="481"/>
      <c r="B76" s="481"/>
      <c r="C76" s="481"/>
    </row>
    <row r="77" spans="1:3" x14ac:dyDescent="0.25">
      <c r="A77" s="481"/>
      <c r="B77" s="481"/>
      <c r="C77" s="481"/>
    </row>
    <row r="78" spans="1:3" x14ac:dyDescent="0.25">
      <c r="A78" s="481"/>
      <c r="B78" s="481"/>
      <c r="C78" s="481"/>
    </row>
    <row r="79" spans="1:3" x14ac:dyDescent="0.25">
      <c r="A79" s="481"/>
      <c r="B79" s="481"/>
      <c r="C79" s="481"/>
    </row>
    <row r="81" spans="1:3" ht="17.399999999999999" x14ac:dyDescent="0.3">
      <c r="A81" s="750"/>
      <c r="B81" s="750"/>
      <c r="C81" s="750"/>
    </row>
    <row r="103" spans="1:3" ht="17.399999999999999" x14ac:dyDescent="0.3">
      <c r="A103" s="750"/>
      <c r="B103" s="750"/>
      <c r="C103" s="750"/>
    </row>
  </sheetData>
  <mergeCells count="6">
    <mergeCell ref="A2:C2"/>
    <mergeCell ref="A6:C6"/>
    <mergeCell ref="A46:C46"/>
    <mergeCell ref="A61:C61"/>
    <mergeCell ref="A81:C81"/>
    <mergeCell ref="A103:C10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zoomScale="120" zoomScaleNormal="120" workbookViewId="0">
      <selection activeCell="C22" sqref="C22"/>
    </sheetView>
  </sheetViews>
  <sheetFormatPr defaultRowHeight="13.2" x14ac:dyDescent="0.25"/>
  <cols>
    <col min="1" max="1" width="46.33203125" customWidth="1"/>
    <col min="2" max="2" width="16.77734375" customWidth="1"/>
    <col min="3" max="3" width="66.109375" customWidth="1"/>
    <col min="4" max="4" width="13.77734375" customWidth="1"/>
    <col min="5" max="5" width="17.6640625" customWidth="1"/>
  </cols>
  <sheetData>
    <row r="1" spans="1:5" ht="17.399999999999999" x14ac:dyDescent="0.3">
      <c r="A1" s="118" t="s">
        <v>149</v>
      </c>
      <c r="E1" s="121" t="s">
        <v>153</v>
      </c>
    </row>
    <row r="3" spans="1:5" x14ac:dyDescent="0.25">
      <c r="A3" s="125"/>
      <c r="B3" s="126"/>
      <c r="C3" s="125"/>
      <c r="D3" s="128"/>
      <c r="E3" s="126"/>
    </row>
    <row r="4" spans="1:5" ht="15.6" x14ac:dyDescent="0.3">
      <c r="A4" s="81" t="str">
        <f>+KV_ÖSSZEFÜGGÉSEK!A5</f>
        <v>2020. évi előirányzat BEVÉTELEK</v>
      </c>
      <c r="B4" s="127"/>
      <c r="C4" s="135"/>
      <c r="D4" s="128"/>
      <c r="E4" s="126"/>
    </row>
    <row r="5" spans="1:5" x14ac:dyDescent="0.25">
      <c r="A5" s="125"/>
      <c r="B5" s="126"/>
      <c r="C5" s="125"/>
      <c r="D5" s="128"/>
      <c r="E5" s="126"/>
    </row>
    <row r="6" spans="1:5" x14ac:dyDescent="0.25">
      <c r="A6" s="125" t="s">
        <v>533</v>
      </c>
      <c r="B6" s="126">
        <f>+'KV_1.1.sz.mell.'!C67</f>
        <v>196849369</v>
      </c>
      <c r="C6" s="125" t="s">
        <v>479</v>
      </c>
      <c r="D6" s="128">
        <f>+'KV_2.1.sz.mell.'!C18+'KV_2.2.sz.mell.'!C17</f>
        <v>196849369</v>
      </c>
      <c r="E6" s="126">
        <f t="shared" ref="E6:E15" si="0">+B6-D6</f>
        <v>0</v>
      </c>
    </row>
    <row r="7" spans="1:5" x14ac:dyDescent="0.25">
      <c r="A7" s="125" t="s">
        <v>534</v>
      </c>
      <c r="B7" s="126">
        <f>+'KV_1.1.sz.mell.'!C91</f>
        <v>49186487</v>
      </c>
      <c r="C7" s="125" t="s">
        <v>480</v>
      </c>
      <c r="D7" s="128">
        <f>+'KV_2.1.sz.mell.'!C29+'KV_2.2.sz.mell.'!C30</f>
        <v>49186487</v>
      </c>
      <c r="E7" s="126">
        <f t="shared" si="0"/>
        <v>0</v>
      </c>
    </row>
    <row r="8" spans="1:5" x14ac:dyDescent="0.25">
      <c r="A8" s="125" t="s">
        <v>535</v>
      </c>
      <c r="B8" s="126">
        <f>+'KV_1.1.sz.mell.'!C92</f>
        <v>246035856</v>
      </c>
      <c r="C8" s="125" t="s">
        <v>481</v>
      </c>
      <c r="D8" s="128">
        <f>+'KV_2.1.sz.mell.'!C30+'KV_2.2.sz.mell.'!C31</f>
        <v>246035856</v>
      </c>
      <c r="E8" s="126">
        <f t="shared" si="0"/>
        <v>0</v>
      </c>
    </row>
    <row r="9" spans="1:5" x14ac:dyDescent="0.25">
      <c r="A9" s="125"/>
      <c r="B9" s="126"/>
      <c r="C9" s="125"/>
      <c r="D9" s="128"/>
      <c r="E9" s="126"/>
    </row>
    <row r="10" spans="1:5" x14ac:dyDescent="0.25">
      <c r="A10" s="125"/>
      <c r="B10" s="126"/>
      <c r="C10" s="125"/>
      <c r="D10" s="128"/>
      <c r="E10" s="126"/>
    </row>
    <row r="11" spans="1:5" ht="15.6" x14ac:dyDescent="0.3">
      <c r="A11" s="81" t="str">
        <f>+KV_ÖSSZEFÜGGÉSEK!A12</f>
        <v>2020. évi előirányzat KIADÁSOK</v>
      </c>
      <c r="B11" s="127"/>
      <c r="C11" s="135"/>
      <c r="D11" s="128"/>
      <c r="E11" s="126"/>
    </row>
    <row r="12" spans="1:5" x14ac:dyDescent="0.25">
      <c r="A12" s="125"/>
      <c r="B12" s="126"/>
      <c r="C12" s="125"/>
      <c r="D12" s="128"/>
      <c r="E12" s="126"/>
    </row>
    <row r="13" spans="1:5" x14ac:dyDescent="0.25">
      <c r="A13" s="125" t="s">
        <v>536</v>
      </c>
      <c r="B13" s="126">
        <f>+'KV_1.1.sz.mell.'!C133</f>
        <v>246035856</v>
      </c>
      <c r="C13" s="125" t="s">
        <v>482</v>
      </c>
      <c r="D13" s="128">
        <f>+'KV_2.1.sz.mell.'!E18+'KV_2.2.sz.mell.'!E17</f>
        <v>246035856</v>
      </c>
      <c r="E13" s="126">
        <f t="shared" si="0"/>
        <v>0</v>
      </c>
    </row>
    <row r="14" spans="1:5" x14ac:dyDescent="0.25">
      <c r="A14" s="125" t="s">
        <v>537</v>
      </c>
      <c r="B14" s="126">
        <f>+'KV_1.1.sz.mell.'!C158</f>
        <v>0</v>
      </c>
      <c r="C14" s="125" t="s">
        <v>483</v>
      </c>
      <c r="D14" s="128">
        <f>+'KV_2.1.sz.mell.'!E29+'KV_2.2.sz.mell.'!E30</f>
        <v>0</v>
      </c>
      <c r="E14" s="126">
        <f t="shared" si="0"/>
        <v>0</v>
      </c>
    </row>
    <row r="15" spans="1:5" x14ac:dyDescent="0.25">
      <c r="A15" s="125" t="s">
        <v>538</v>
      </c>
      <c r="B15" s="126">
        <f>+'KV_1.1.sz.mell.'!C159</f>
        <v>246035856</v>
      </c>
      <c r="C15" s="125" t="s">
        <v>484</v>
      </c>
      <c r="D15" s="128">
        <f>+'KV_2.1.sz.mell.'!E30+'KV_2.2.sz.mell.'!E31</f>
        <v>246035856</v>
      </c>
      <c r="E15" s="126">
        <f t="shared" si="0"/>
        <v>0</v>
      </c>
    </row>
    <row r="16" spans="1:5" x14ac:dyDescent="0.25">
      <c r="A16" s="119"/>
      <c r="B16" s="119"/>
      <c r="C16" s="125"/>
      <c r="D16" s="128"/>
      <c r="E16" s="120"/>
    </row>
    <row r="17" spans="1:5" x14ac:dyDescent="0.25">
      <c r="A17" s="119"/>
      <c r="B17" s="119"/>
      <c r="C17" s="119"/>
      <c r="D17" s="119"/>
      <c r="E17" s="119"/>
    </row>
    <row r="18" spans="1:5" x14ac:dyDescent="0.25">
      <c r="A18" s="119"/>
      <c r="B18" s="119"/>
      <c r="C18" s="119"/>
      <c r="D18" s="119"/>
      <c r="E18" s="119"/>
    </row>
    <row r="19" spans="1:5" x14ac:dyDescent="0.25">
      <c r="A19" s="119"/>
      <c r="B19" s="119"/>
      <c r="C19" s="119"/>
      <c r="D19" s="119"/>
      <c r="E19" s="119"/>
    </row>
  </sheetData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zoomScale="120" zoomScaleNormal="120" workbookViewId="0">
      <selection activeCell="B3" sqref="B3"/>
    </sheetView>
  </sheetViews>
  <sheetFormatPr defaultColWidth="9.33203125" defaultRowHeight="13.8" x14ac:dyDescent="0.25"/>
  <cols>
    <col min="1" max="1" width="5.6640625" style="138" customWidth="1"/>
    <col min="2" max="2" width="35.6640625" style="138" customWidth="1"/>
    <col min="3" max="6" width="14" style="138" customWidth="1"/>
    <col min="7" max="16384" width="9.33203125" style="138"/>
  </cols>
  <sheetData>
    <row r="1" spans="1:7" x14ac:dyDescent="0.25">
      <c r="A1" s="541"/>
      <c r="B1" s="541"/>
      <c r="C1" s="541"/>
      <c r="D1" s="541"/>
      <c r="E1" s="541"/>
      <c r="F1" s="541"/>
    </row>
    <row r="2" spans="1:7" x14ac:dyDescent="0.25">
      <c r="A2" s="541"/>
      <c r="B2" s="759" t="s">
        <v>714</v>
      </c>
      <c r="C2" s="759"/>
      <c r="D2" s="759"/>
      <c r="E2" s="759"/>
      <c r="F2" s="759"/>
    </row>
    <row r="3" spans="1:7" x14ac:dyDescent="0.25">
      <c r="A3" s="541"/>
      <c r="B3" s="541"/>
      <c r="C3" s="541"/>
      <c r="D3" s="541"/>
      <c r="E3" s="541"/>
      <c r="F3" s="541"/>
    </row>
    <row r="4" spans="1:7" ht="33.15" customHeight="1" x14ac:dyDescent="0.25">
      <c r="A4" s="773" t="str">
        <f>CONCATENATE(PROPER(ALAPADATOK!A3)," adósságot keletkeztető ügyletekből és kezességvállalásokból fennálló kötelezettségei")</f>
        <v>Újiráz Községi Önkormányzat adósságot keletkeztető ügyletekből és kezességvállalásokból fennálló kötelezettségei</v>
      </c>
      <c r="B4" s="773"/>
      <c r="C4" s="773"/>
      <c r="D4" s="773"/>
      <c r="E4" s="773"/>
      <c r="F4" s="773"/>
    </row>
    <row r="5" spans="1:7" ht="15.9" customHeight="1" thickBot="1" x14ac:dyDescent="0.35">
      <c r="A5" s="542"/>
      <c r="B5" s="542"/>
      <c r="C5" s="774"/>
      <c r="D5" s="774"/>
      <c r="E5" s="781" t="str">
        <f>'KV_2.2.sz.mell.'!E2</f>
        <v>Forintban!</v>
      </c>
      <c r="F5" s="781"/>
      <c r="G5" s="144"/>
    </row>
    <row r="6" spans="1:7" ht="63.15" customHeight="1" x14ac:dyDescent="0.25">
      <c r="A6" s="777" t="s">
        <v>16</v>
      </c>
      <c r="B6" s="779" t="s">
        <v>195</v>
      </c>
      <c r="C6" s="779" t="s">
        <v>246</v>
      </c>
      <c r="D6" s="779"/>
      <c r="E6" s="779"/>
      <c r="F6" s="775" t="s">
        <v>494</v>
      </c>
    </row>
    <row r="7" spans="1:7" ht="14.4" thickBot="1" x14ac:dyDescent="0.3">
      <c r="A7" s="778"/>
      <c r="B7" s="780"/>
      <c r="C7" s="415">
        <f>+LEFT(KV_ÖSSZEFÜGGÉSEK!A5,4)+1</f>
        <v>2021</v>
      </c>
      <c r="D7" s="415">
        <f>+C7+1</f>
        <v>2022</v>
      </c>
      <c r="E7" s="415">
        <f>+D7+1</f>
        <v>2023</v>
      </c>
      <c r="F7" s="776"/>
    </row>
    <row r="8" spans="1:7" ht="14.4" thickBot="1" x14ac:dyDescent="0.3">
      <c r="A8" s="141"/>
      <c r="B8" s="142" t="s">
        <v>485</v>
      </c>
      <c r="C8" s="142" t="s">
        <v>486</v>
      </c>
      <c r="D8" s="142" t="s">
        <v>487</v>
      </c>
      <c r="E8" s="142" t="s">
        <v>489</v>
      </c>
      <c r="F8" s="143" t="s">
        <v>488</v>
      </c>
    </row>
    <row r="9" spans="1:7" x14ac:dyDescent="0.25">
      <c r="A9" s="140" t="s">
        <v>18</v>
      </c>
      <c r="B9" s="154"/>
      <c r="C9" s="726" t="s">
        <v>689</v>
      </c>
      <c r="D9" s="726" t="s">
        <v>689</v>
      </c>
      <c r="E9" s="726" t="s">
        <v>689</v>
      </c>
      <c r="F9" s="727">
        <f>SUM(C9:E9)</f>
        <v>0</v>
      </c>
    </row>
    <row r="10" spans="1:7" x14ac:dyDescent="0.25">
      <c r="A10" s="139" t="s">
        <v>19</v>
      </c>
      <c r="B10" s="155"/>
      <c r="C10" s="728" t="s">
        <v>689</v>
      </c>
      <c r="D10" s="728" t="s">
        <v>689</v>
      </c>
      <c r="E10" s="728" t="s">
        <v>689</v>
      </c>
      <c r="F10" s="729" t="s">
        <v>689</v>
      </c>
    </row>
    <row r="11" spans="1:7" x14ac:dyDescent="0.25">
      <c r="A11" s="139" t="s">
        <v>20</v>
      </c>
      <c r="B11" s="155"/>
      <c r="C11" s="728" t="s">
        <v>689</v>
      </c>
      <c r="D11" s="728" t="s">
        <v>689</v>
      </c>
      <c r="E11" s="728" t="s">
        <v>689</v>
      </c>
      <c r="F11" s="729">
        <f>SUM(C11:E11)</f>
        <v>0</v>
      </c>
    </row>
    <row r="12" spans="1:7" x14ac:dyDescent="0.25">
      <c r="A12" s="139" t="s">
        <v>21</v>
      </c>
      <c r="B12" s="155"/>
      <c r="C12" s="728" t="s">
        <v>689</v>
      </c>
      <c r="D12" s="728" t="s">
        <v>689</v>
      </c>
      <c r="E12" s="728" t="s">
        <v>689</v>
      </c>
      <c r="F12" s="729" t="s">
        <v>689</v>
      </c>
    </row>
    <row r="13" spans="1:7" ht="14.4" thickBot="1" x14ac:dyDescent="0.3">
      <c r="A13" s="145" t="s">
        <v>22</v>
      </c>
      <c r="B13" s="156"/>
      <c r="C13" s="730" t="s">
        <v>689</v>
      </c>
      <c r="D13" s="730" t="s">
        <v>689</v>
      </c>
      <c r="E13" s="730" t="s">
        <v>689</v>
      </c>
      <c r="F13" s="729" t="s">
        <v>689</v>
      </c>
    </row>
    <row r="14" spans="1:7" s="407" customFormat="1" ht="14.4" thickBot="1" x14ac:dyDescent="0.3">
      <c r="A14" s="406" t="s">
        <v>23</v>
      </c>
      <c r="B14" s="146" t="s">
        <v>196</v>
      </c>
      <c r="C14" s="731">
        <f>SUM(C9:C13)</f>
        <v>0</v>
      </c>
      <c r="D14" s="731">
        <f>SUM(D9:D13)</f>
        <v>0</v>
      </c>
      <c r="E14" s="731">
        <f>SUM(E9:E13)</f>
        <v>0</v>
      </c>
      <c r="F14" s="732">
        <f>SUM(F9:F13)</f>
        <v>0</v>
      </c>
    </row>
  </sheetData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B3" sqref="B3"/>
    </sheetView>
  </sheetViews>
  <sheetFormatPr defaultColWidth="9.33203125" defaultRowHeight="13.8" x14ac:dyDescent="0.25"/>
  <cols>
    <col min="1" max="1" width="5.6640625" style="138" customWidth="1"/>
    <col min="2" max="2" width="68.6640625" style="138" customWidth="1"/>
    <col min="3" max="3" width="19.44140625" style="138" customWidth="1"/>
    <col min="4" max="16384" width="9.33203125" style="138"/>
  </cols>
  <sheetData>
    <row r="1" spans="1:4" x14ac:dyDescent="0.25">
      <c r="A1" s="541"/>
      <c r="B1" s="541"/>
      <c r="C1" s="541"/>
    </row>
    <row r="2" spans="1:4" x14ac:dyDescent="0.25">
      <c r="A2" s="541"/>
      <c r="B2" s="759" t="s">
        <v>715</v>
      </c>
      <c r="C2" s="759"/>
    </row>
    <row r="3" spans="1:4" x14ac:dyDescent="0.25">
      <c r="A3" s="541"/>
      <c r="B3" s="541"/>
      <c r="C3" s="541"/>
    </row>
    <row r="4" spans="1:4" ht="54" customHeight="1" x14ac:dyDescent="0.25">
      <c r="A4" s="782" t="str">
        <f>CONCATENATE(PROPER(ALAPADATOK!A3)," saját bevételeinek részletezése az adósságot keletkeztető ügyletből származó tárgyévi fizetési kötelezettség megállapításához")</f>
        <v>Újiráz Községi Önkormányzat saját bevételeinek részletezése az adósságot keletkeztető ügyletből származó tárgyévi fizetési kötelezettség megállapításához</v>
      </c>
      <c r="B4" s="782"/>
      <c r="C4" s="782"/>
    </row>
    <row r="5" spans="1:4" ht="15.9" customHeight="1" thickBot="1" x14ac:dyDescent="0.35">
      <c r="A5" s="542"/>
      <c r="B5" s="542"/>
      <c r="C5" s="543" t="str">
        <f>'KV_2.2.sz.mell.'!E2</f>
        <v>Forintban!</v>
      </c>
      <c r="D5" s="144"/>
    </row>
    <row r="6" spans="1:4" ht="26.4" customHeight="1" thickBot="1" x14ac:dyDescent="0.3">
      <c r="A6" s="544" t="s">
        <v>16</v>
      </c>
      <c r="B6" s="545" t="s">
        <v>194</v>
      </c>
      <c r="C6" s="546" t="str">
        <f>+'KV_1.1.sz.mell.'!C8</f>
        <v>2020. évi előirányzat</v>
      </c>
    </row>
    <row r="7" spans="1:4" ht="14.4" thickBot="1" x14ac:dyDescent="0.3">
      <c r="A7" s="157"/>
      <c r="B7" s="439" t="s">
        <v>485</v>
      </c>
      <c r="C7" s="440" t="s">
        <v>486</v>
      </c>
    </row>
    <row r="8" spans="1:4" x14ac:dyDescent="0.25">
      <c r="A8" s="158" t="s">
        <v>18</v>
      </c>
      <c r="B8" s="302" t="s">
        <v>495</v>
      </c>
      <c r="C8" s="300">
        <v>8100000</v>
      </c>
    </row>
    <row r="9" spans="1:4" ht="24" x14ac:dyDescent="0.25">
      <c r="A9" s="159" t="s">
        <v>19</v>
      </c>
      <c r="B9" s="328" t="s">
        <v>243</v>
      </c>
      <c r="C9" s="301">
        <v>1514700</v>
      </c>
    </row>
    <row r="10" spans="1:4" x14ac:dyDescent="0.25">
      <c r="A10" s="159" t="s">
        <v>20</v>
      </c>
      <c r="B10" s="329" t="s">
        <v>496</v>
      </c>
      <c r="C10" s="645" t="s">
        <v>689</v>
      </c>
    </row>
    <row r="11" spans="1:4" ht="24" x14ac:dyDescent="0.25">
      <c r="A11" s="159" t="s">
        <v>21</v>
      </c>
      <c r="B11" s="329" t="s">
        <v>245</v>
      </c>
      <c r="C11" s="645" t="s">
        <v>689</v>
      </c>
    </row>
    <row r="12" spans="1:4" x14ac:dyDescent="0.25">
      <c r="A12" s="160" t="s">
        <v>22</v>
      </c>
      <c r="B12" s="329" t="s">
        <v>244</v>
      </c>
      <c r="C12" s="646" t="s">
        <v>689</v>
      </c>
    </row>
    <row r="13" spans="1:4" ht="14.4" thickBot="1" x14ac:dyDescent="0.3">
      <c r="A13" s="159" t="s">
        <v>23</v>
      </c>
      <c r="B13" s="330" t="s">
        <v>497</v>
      </c>
      <c r="C13" s="645" t="s">
        <v>689</v>
      </c>
    </row>
    <row r="14" spans="1:4" ht="14.4" thickBot="1" x14ac:dyDescent="0.3">
      <c r="A14" s="783" t="s">
        <v>197</v>
      </c>
      <c r="B14" s="784"/>
      <c r="C14" s="161">
        <f>SUM(C8:C13)</f>
        <v>9614700</v>
      </c>
    </row>
    <row r="15" spans="1:4" ht="23.25" customHeight="1" x14ac:dyDescent="0.25">
      <c r="A15" s="785" t="s">
        <v>222</v>
      </c>
      <c r="B15" s="785"/>
      <c r="C15" s="785"/>
    </row>
  </sheetData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B3" sqref="B3"/>
    </sheetView>
  </sheetViews>
  <sheetFormatPr defaultColWidth="9.33203125" defaultRowHeight="13.8" x14ac:dyDescent="0.25"/>
  <cols>
    <col min="1" max="1" width="5.6640625" style="138" customWidth="1"/>
    <col min="2" max="2" width="66.77734375" style="138" customWidth="1"/>
    <col min="3" max="3" width="27" style="138" customWidth="1"/>
    <col min="4" max="16384" width="9.33203125" style="138"/>
  </cols>
  <sheetData>
    <row r="1" spans="1:4" x14ac:dyDescent="0.25">
      <c r="A1" s="541"/>
      <c r="B1" s="541"/>
      <c r="C1" s="541"/>
    </row>
    <row r="2" spans="1:4" x14ac:dyDescent="0.25">
      <c r="A2" s="541"/>
      <c r="B2" s="759" t="s">
        <v>716</v>
      </c>
      <c r="C2" s="759"/>
    </row>
    <row r="3" spans="1:4" x14ac:dyDescent="0.25">
      <c r="A3" s="541"/>
      <c r="B3" s="541"/>
      <c r="C3" s="541"/>
    </row>
    <row r="4" spans="1:4" ht="33.15" customHeight="1" x14ac:dyDescent="0.25">
      <c r="A4" s="782" t="str">
        <f>CONCATENATE(PROPER(ALAPADATOK!A3)," ",ALAPADATOK!D7,". évi adósságot keletkeztető fejlesztési céljai")</f>
        <v>Újiráz Községi Önkormányzat 2020. évi adósságot keletkeztető fejlesztési céljai</v>
      </c>
      <c r="B4" s="782"/>
      <c r="C4" s="782"/>
    </row>
    <row r="5" spans="1:4" ht="15.9" customHeight="1" thickBot="1" x14ac:dyDescent="0.35">
      <c r="A5" s="542"/>
      <c r="B5" s="542"/>
      <c r="C5" s="543" t="str">
        <f>'KV_4.sz.mell.'!C5</f>
        <v>Forintban!</v>
      </c>
      <c r="D5" s="144"/>
    </row>
    <row r="6" spans="1:4" ht="26.4" customHeight="1" thickBot="1" x14ac:dyDescent="0.3">
      <c r="A6" s="544" t="s">
        <v>16</v>
      </c>
      <c r="B6" s="545" t="s">
        <v>198</v>
      </c>
      <c r="C6" s="546" t="s">
        <v>221</v>
      </c>
    </row>
    <row r="7" spans="1:4" ht="14.4" thickBot="1" x14ac:dyDescent="0.3">
      <c r="A7" s="157"/>
      <c r="B7" s="439" t="s">
        <v>485</v>
      </c>
      <c r="C7" s="440" t="s">
        <v>486</v>
      </c>
    </row>
    <row r="8" spans="1:4" ht="14.4" thickBot="1" x14ac:dyDescent="0.3">
      <c r="A8" s="158" t="s">
        <v>18</v>
      </c>
      <c r="B8" s="162"/>
      <c r="C8" s="743" t="s">
        <v>689</v>
      </c>
    </row>
    <row r="9" spans="1:4" x14ac:dyDescent="0.25">
      <c r="A9" s="159" t="s">
        <v>19</v>
      </c>
      <c r="B9" s="162"/>
      <c r="C9" s="744" t="s">
        <v>689</v>
      </c>
    </row>
    <row r="10" spans="1:4" ht="14.4" thickBot="1" x14ac:dyDescent="0.3">
      <c r="A10" s="160" t="s">
        <v>20</v>
      </c>
      <c r="B10" s="163"/>
      <c r="C10" s="647">
        <v>0</v>
      </c>
    </row>
    <row r="11" spans="1:4" s="407" customFormat="1" ht="17.25" customHeight="1" thickBot="1" x14ac:dyDescent="0.3">
      <c r="A11" s="408" t="s">
        <v>21</v>
      </c>
      <c r="B11" s="122" t="s">
        <v>680</v>
      </c>
      <c r="C11" s="745" t="s">
        <v>689</v>
      </c>
    </row>
    <row r="12" spans="1:4" ht="24.75" customHeight="1" x14ac:dyDescent="0.25">
      <c r="A12" s="786" t="s">
        <v>679</v>
      </c>
      <c r="B12" s="786"/>
      <c r="C12" s="786"/>
    </row>
    <row r="15" spans="1:4" ht="15.6" x14ac:dyDescent="0.3">
      <c r="B15" s="116"/>
    </row>
  </sheetData>
  <mergeCells count="3">
    <mergeCell ref="A4:C4"/>
    <mergeCell ref="B2:C2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="120" zoomScaleNormal="120" workbookViewId="0">
      <selection activeCell="B3" sqref="B3"/>
    </sheetView>
  </sheetViews>
  <sheetFormatPr defaultColWidth="9.33203125" defaultRowHeight="13.2" x14ac:dyDescent="0.25"/>
  <cols>
    <col min="1" max="1" width="47.10937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53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x14ac:dyDescent="0.25">
      <c r="A1" s="524"/>
      <c r="B1" s="511"/>
      <c r="C1" s="511"/>
      <c r="D1" s="511"/>
      <c r="E1" s="511"/>
      <c r="F1" s="511"/>
    </row>
    <row r="2" spans="1:6" ht="18" customHeight="1" x14ac:dyDescent="0.25">
      <c r="A2" s="524"/>
      <c r="B2" s="788" t="s">
        <v>717</v>
      </c>
      <c r="C2" s="789"/>
      <c r="D2" s="789"/>
      <c r="E2" s="789"/>
      <c r="F2" s="789"/>
    </row>
    <row r="3" spans="1:6" x14ac:dyDescent="0.25">
      <c r="A3" s="524"/>
      <c r="B3" s="511"/>
      <c r="C3" s="511"/>
      <c r="D3" s="511"/>
      <c r="E3" s="511"/>
      <c r="F3" s="511"/>
    </row>
    <row r="4" spans="1:6" ht="25.5" customHeight="1" x14ac:dyDescent="0.25">
      <c r="A4" s="787" t="s">
        <v>0</v>
      </c>
      <c r="B4" s="787"/>
      <c r="C4" s="787"/>
      <c r="D4" s="787"/>
      <c r="E4" s="787"/>
      <c r="F4" s="787"/>
    </row>
    <row r="5" spans="1:6" ht="16.5" customHeight="1" thickBot="1" x14ac:dyDescent="0.35">
      <c r="A5" s="524"/>
      <c r="B5" s="511"/>
      <c r="C5" s="511"/>
      <c r="D5" s="511"/>
      <c r="E5" s="511"/>
      <c r="F5" s="525" t="str">
        <f>'KV_5.sz.mell.'!C5</f>
        <v>Forintban!</v>
      </c>
    </row>
    <row r="6" spans="1:6" s="43" customFormat="1" ht="44.4" customHeight="1" thickBot="1" x14ac:dyDescent="0.3">
      <c r="A6" s="526" t="s">
        <v>64</v>
      </c>
      <c r="B6" s="527" t="s">
        <v>65</v>
      </c>
      <c r="C6" s="527" t="s">
        <v>66</v>
      </c>
      <c r="D6" s="527" t="str">
        <f>+CONCATENATE("Felhasználás   ",LEFT(KV_ÖSSZEFÜGGÉSEK!A5,4)-1,". XII. 31-ig")</f>
        <v>Felhasználás   2019. XII. 31-ig</v>
      </c>
      <c r="E6" s="527" t="str">
        <f>+'KV_1.1.sz.mell.'!C8</f>
        <v>2020. évi előirányzat</v>
      </c>
      <c r="F6" s="528" t="str">
        <f>+CONCATENATE(LEFT(KV_ÖSSZEFÜGGÉSEK!A5,4),". utáni szükséglet")</f>
        <v>2020. utáni szükséglet</v>
      </c>
    </row>
    <row r="7" spans="1:6" s="53" customFormat="1" ht="12" customHeight="1" thickBot="1" x14ac:dyDescent="0.3">
      <c r="A7" s="51" t="s">
        <v>485</v>
      </c>
      <c r="B7" s="52" t="s">
        <v>486</v>
      </c>
      <c r="C7" s="52" t="s">
        <v>487</v>
      </c>
      <c r="D7" s="52" t="s">
        <v>489</v>
      </c>
      <c r="E7" s="52" t="s">
        <v>488</v>
      </c>
      <c r="F7" s="442" t="s">
        <v>551</v>
      </c>
    </row>
    <row r="8" spans="1:6" ht="15.9" customHeight="1" x14ac:dyDescent="0.2">
      <c r="A8" s="162" t="s">
        <v>686</v>
      </c>
      <c r="B8" s="25">
        <v>2343046</v>
      </c>
      <c r="C8" s="648" t="s">
        <v>689</v>
      </c>
      <c r="D8" s="648" t="s">
        <v>689</v>
      </c>
      <c r="E8" s="648" t="s">
        <v>689</v>
      </c>
      <c r="F8" s="54">
        <f t="shared" ref="F8:F22" si="0">B8-D8-E8</f>
        <v>2343046</v>
      </c>
    </row>
    <row r="9" spans="1:6" ht="15.9" customHeight="1" x14ac:dyDescent="0.2">
      <c r="A9" s="595" t="s">
        <v>687</v>
      </c>
      <c r="B9" s="25">
        <v>2438620</v>
      </c>
      <c r="C9" s="648" t="s">
        <v>689</v>
      </c>
      <c r="D9" s="648" t="s">
        <v>689</v>
      </c>
      <c r="E9" s="648" t="s">
        <v>689</v>
      </c>
      <c r="F9" s="54">
        <f t="shared" si="0"/>
        <v>2438620</v>
      </c>
    </row>
    <row r="10" spans="1:6" ht="15.9" customHeight="1" x14ac:dyDescent="0.25">
      <c r="A10" s="746" t="s">
        <v>701</v>
      </c>
      <c r="B10" s="25">
        <v>590190</v>
      </c>
      <c r="C10" s="648" t="s">
        <v>689</v>
      </c>
      <c r="D10" s="648" t="s">
        <v>689</v>
      </c>
      <c r="E10" s="648" t="s">
        <v>689</v>
      </c>
      <c r="F10" s="54">
        <f t="shared" si="0"/>
        <v>590190</v>
      </c>
    </row>
    <row r="11" spans="1:6" ht="15.9" customHeight="1" x14ac:dyDescent="0.25">
      <c r="A11" s="746" t="s">
        <v>702</v>
      </c>
      <c r="B11" s="25">
        <v>1270000</v>
      </c>
      <c r="C11" s="648" t="s">
        <v>689</v>
      </c>
      <c r="D11" s="648" t="s">
        <v>689</v>
      </c>
      <c r="E11" s="648" t="s">
        <v>689</v>
      </c>
      <c r="F11" s="54">
        <f>B11-D11-E11</f>
        <v>1270000</v>
      </c>
    </row>
    <row r="12" spans="1:6" ht="15.9" customHeight="1" x14ac:dyDescent="0.25">
      <c r="A12" s="746"/>
      <c r="B12" s="648">
        <v>0</v>
      </c>
      <c r="C12" s="648" t="s">
        <v>689</v>
      </c>
      <c r="D12" s="648" t="s">
        <v>689</v>
      </c>
      <c r="E12" s="648" t="s">
        <v>689</v>
      </c>
      <c r="F12" s="650" t="s">
        <v>689</v>
      </c>
    </row>
    <row r="13" spans="1:6" ht="15.9" customHeight="1" x14ac:dyDescent="0.25">
      <c r="A13" s="409"/>
      <c r="B13" s="648" t="s">
        <v>689</v>
      </c>
      <c r="C13" s="648" t="s">
        <v>689</v>
      </c>
      <c r="D13" s="648" t="s">
        <v>689</v>
      </c>
      <c r="E13" s="648" t="s">
        <v>689</v>
      </c>
      <c r="F13" s="650">
        <v>0</v>
      </c>
    </row>
    <row r="14" spans="1:6" ht="15.9" customHeight="1" x14ac:dyDescent="0.25">
      <c r="A14" s="409"/>
      <c r="B14" s="648" t="s">
        <v>689</v>
      </c>
      <c r="C14" s="648" t="s">
        <v>689</v>
      </c>
      <c r="D14" s="648" t="s">
        <v>689</v>
      </c>
      <c r="E14" s="648" t="s">
        <v>689</v>
      </c>
      <c r="F14" s="650">
        <f t="shared" si="0"/>
        <v>0</v>
      </c>
    </row>
    <row r="15" spans="1:6" ht="15.9" customHeight="1" x14ac:dyDescent="0.25">
      <c r="A15" s="409"/>
      <c r="B15" s="648" t="s">
        <v>689</v>
      </c>
      <c r="C15" s="648" t="s">
        <v>689</v>
      </c>
      <c r="D15" s="648" t="s">
        <v>689</v>
      </c>
      <c r="E15" s="648" t="s">
        <v>689</v>
      </c>
      <c r="F15" s="650">
        <f t="shared" si="0"/>
        <v>0</v>
      </c>
    </row>
    <row r="16" spans="1:6" ht="15.9" customHeight="1" x14ac:dyDescent="0.25">
      <c r="A16" s="409"/>
      <c r="B16" s="648" t="s">
        <v>689</v>
      </c>
      <c r="C16" s="648" t="s">
        <v>689</v>
      </c>
      <c r="D16" s="648" t="s">
        <v>689</v>
      </c>
      <c r="E16" s="648" t="s">
        <v>689</v>
      </c>
      <c r="F16" s="650">
        <f t="shared" si="0"/>
        <v>0</v>
      </c>
    </row>
    <row r="17" spans="1:6" ht="15.9" customHeight="1" x14ac:dyDescent="0.25">
      <c r="A17" s="409"/>
      <c r="B17" s="648" t="s">
        <v>689</v>
      </c>
      <c r="C17" s="648" t="s">
        <v>689</v>
      </c>
      <c r="D17" s="648" t="s">
        <v>689</v>
      </c>
      <c r="E17" s="648" t="s">
        <v>689</v>
      </c>
      <c r="F17" s="650">
        <f t="shared" si="0"/>
        <v>0</v>
      </c>
    </row>
    <row r="18" spans="1:6" ht="15.9" customHeight="1" x14ac:dyDescent="0.25">
      <c r="A18" s="409"/>
      <c r="B18" s="648" t="s">
        <v>689</v>
      </c>
      <c r="C18" s="648" t="s">
        <v>689</v>
      </c>
      <c r="D18" s="648" t="s">
        <v>689</v>
      </c>
      <c r="E18" s="648" t="s">
        <v>689</v>
      </c>
      <c r="F18" s="650">
        <f t="shared" si="0"/>
        <v>0</v>
      </c>
    </row>
    <row r="19" spans="1:6" ht="15.9" customHeight="1" x14ac:dyDescent="0.25">
      <c r="A19" s="409"/>
      <c r="B19" s="648" t="s">
        <v>689</v>
      </c>
      <c r="C19" s="648" t="s">
        <v>689</v>
      </c>
      <c r="D19" s="648" t="s">
        <v>689</v>
      </c>
      <c r="E19" s="648" t="s">
        <v>689</v>
      </c>
      <c r="F19" s="650">
        <f t="shared" si="0"/>
        <v>0</v>
      </c>
    </row>
    <row r="20" spans="1:6" ht="15.9" customHeight="1" x14ac:dyDescent="0.25">
      <c r="A20" s="409"/>
      <c r="B20" s="648" t="s">
        <v>689</v>
      </c>
      <c r="C20" s="648" t="s">
        <v>689</v>
      </c>
      <c r="D20" s="648" t="s">
        <v>689</v>
      </c>
      <c r="E20" s="648" t="s">
        <v>689</v>
      </c>
      <c r="F20" s="650">
        <f t="shared" si="0"/>
        <v>0</v>
      </c>
    </row>
    <row r="21" spans="1:6" ht="15.9" customHeight="1" x14ac:dyDescent="0.25">
      <c r="A21" s="409"/>
      <c r="B21" s="648" t="s">
        <v>689</v>
      </c>
      <c r="C21" s="648" t="s">
        <v>689</v>
      </c>
      <c r="D21" s="648" t="s">
        <v>689</v>
      </c>
      <c r="E21" s="648" t="s">
        <v>689</v>
      </c>
      <c r="F21" s="650">
        <f t="shared" si="0"/>
        <v>0</v>
      </c>
    </row>
    <row r="22" spans="1:6" ht="15.9" customHeight="1" thickBot="1" x14ac:dyDescent="0.3">
      <c r="A22" s="55"/>
      <c r="B22" s="649" t="s">
        <v>689</v>
      </c>
      <c r="C22" s="649" t="s">
        <v>689</v>
      </c>
      <c r="D22" s="649" t="s">
        <v>689</v>
      </c>
      <c r="E22" s="649" t="s">
        <v>689</v>
      </c>
      <c r="F22" s="651">
        <f t="shared" si="0"/>
        <v>0</v>
      </c>
    </row>
    <row r="23" spans="1:6" s="58" customFormat="1" ht="18" customHeight="1" thickBot="1" x14ac:dyDescent="0.3">
      <c r="A23" s="169" t="s">
        <v>63</v>
      </c>
      <c r="B23" s="56">
        <f>SUM(B8:B22)</f>
        <v>6641856</v>
      </c>
      <c r="C23" s="110"/>
      <c r="D23" s="733">
        <f>SUM(D8:D22)</f>
        <v>0</v>
      </c>
      <c r="E23" s="733">
        <f>SUM(E8:E22)</f>
        <v>0</v>
      </c>
      <c r="F23" s="57">
        <f>SUM(F8:F22)</f>
        <v>6641856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5"/>
  <sheetViews>
    <sheetView view="pageLayout" zoomScaleNormal="120" workbookViewId="0">
      <selection activeCell="B3" sqref="B3"/>
    </sheetView>
  </sheetViews>
  <sheetFormatPr defaultColWidth="9.33203125" defaultRowHeight="13.2" x14ac:dyDescent="0.25"/>
  <cols>
    <col min="1" max="1" width="60.664062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77734375" style="40" customWidth="1"/>
    <col min="7" max="8" width="12.77734375" style="40" customWidth="1"/>
    <col min="9" max="9" width="13.77734375" style="40" customWidth="1"/>
    <col min="10" max="16384" width="9.33203125" style="40"/>
  </cols>
  <sheetData>
    <row r="1" spans="1:6" x14ac:dyDescent="0.25">
      <c r="A1" s="524"/>
      <c r="B1" s="511"/>
      <c r="C1" s="511"/>
      <c r="D1" s="511"/>
      <c r="E1" s="511"/>
      <c r="F1" s="511"/>
    </row>
    <row r="2" spans="1:6" ht="21.15" customHeight="1" x14ac:dyDescent="0.25">
      <c r="A2" s="524"/>
      <c r="B2" s="788" t="s">
        <v>718</v>
      </c>
      <c r="C2" s="788"/>
      <c r="D2" s="788"/>
      <c r="E2" s="788"/>
      <c r="F2" s="788"/>
    </row>
    <row r="3" spans="1:6" x14ac:dyDescent="0.25">
      <c r="A3" s="524"/>
      <c r="B3" s="511"/>
      <c r="C3" s="511"/>
      <c r="D3" s="511"/>
      <c r="E3" s="511"/>
      <c r="F3" s="511"/>
    </row>
    <row r="4" spans="1:6" ht="24.75" customHeight="1" x14ac:dyDescent="0.25">
      <c r="A4" s="787" t="s">
        <v>1</v>
      </c>
      <c r="B4" s="787"/>
      <c r="C4" s="787"/>
      <c r="D4" s="787"/>
      <c r="E4" s="787"/>
      <c r="F4" s="787"/>
    </row>
    <row r="5" spans="1:6" ht="23.25" customHeight="1" thickBot="1" x14ac:dyDescent="0.35">
      <c r="A5" s="524"/>
      <c r="B5" s="511"/>
      <c r="C5" s="511"/>
      <c r="D5" s="511"/>
      <c r="E5" s="511"/>
      <c r="F5" s="525" t="str">
        <f>'KV_6.sz.mell.'!F5</f>
        <v>Forintban!</v>
      </c>
    </row>
    <row r="6" spans="1:6" s="43" customFormat="1" ht="48.75" customHeight="1" thickBot="1" x14ac:dyDescent="0.25">
      <c r="A6" s="526" t="s">
        <v>67</v>
      </c>
      <c r="B6" s="527" t="s">
        <v>65</v>
      </c>
      <c r="C6" s="527" t="s">
        <v>66</v>
      </c>
      <c r="D6" s="527" t="str">
        <f>+'KV_6.sz.mell.'!D6</f>
        <v>Felhasználás   2019. XII. 31-ig</v>
      </c>
      <c r="E6" s="527" t="str">
        <f>+'KV_6.sz.mell.'!E6</f>
        <v>2020. évi előirányzat</v>
      </c>
      <c r="F6" s="529" t="str">
        <f>+CONCATENATE(LEFT(KV_ÖSSZEFÜGGÉSEK!A5,4),". utáni szükséglet ",CHAR(10),"")</f>
        <v xml:space="preserve">2020. utáni szükséglet 
</v>
      </c>
    </row>
    <row r="7" spans="1:6" s="53" customFormat="1" ht="15.15" customHeight="1" thickBot="1" x14ac:dyDescent="0.3">
      <c r="A7" s="51" t="s">
        <v>485</v>
      </c>
      <c r="B7" s="52" t="s">
        <v>486</v>
      </c>
      <c r="C7" s="52" t="s">
        <v>487</v>
      </c>
      <c r="D7" s="52" t="s">
        <v>489</v>
      </c>
      <c r="E7" s="52" t="s">
        <v>488</v>
      </c>
      <c r="F7" s="443" t="s">
        <v>551</v>
      </c>
    </row>
    <row r="8" spans="1:6" ht="15.9" customHeight="1" x14ac:dyDescent="0.25">
      <c r="A8" s="59" t="s">
        <v>687</v>
      </c>
      <c r="B8" s="60">
        <v>20930119</v>
      </c>
      <c r="C8" s="652" t="s">
        <v>689</v>
      </c>
      <c r="D8" s="652" t="s">
        <v>689</v>
      </c>
      <c r="E8" s="652" t="s">
        <v>689</v>
      </c>
      <c r="F8" s="61">
        <f t="shared" ref="F8:F24" si="0">B8-D8-E8</f>
        <v>20930119</v>
      </c>
    </row>
    <row r="9" spans="1:6" ht="15.9" customHeight="1" x14ac:dyDescent="0.25">
      <c r="A9" s="59" t="s">
        <v>703</v>
      </c>
      <c r="B9" s="60">
        <v>380000</v>
      </c>
      <c r="C9" s="652" t="s">
        <v>689</v>
      </c>
      <c r="D9" s="652" t="s">
        <v>689</v>
      </c>
      <c r="E9" s="652" t="s">
        <v>689</v>
      </c>
      <c r="F9" s="61">
        <f t="shared" si="0"/>
        <v>380000</v>
      </c>
    </row>
    <row r="10" spans="1:6" ht="15.9" customHeight="1" x14ac:dyDescent="0.25">
      <c r="A10" s="59"/>
      <c r="B10" s="652" t="s">
        <v>689</v>
      </c>
      <c r="C10" s="652" t="s">
        <v>689</v>
      </c>
      <c r="D10" s="652" t="s">
        <v>689</v>
      </c>
      <c r="E10" s="652" t="s">
        <v>689</v>
      </c>
      <c r="F10" s="654">
        <f t="shared" si="0"/>
        <v>0</v>
      </c>
    </row>
    <row r="11" spans="1:6" ht="15.9" customHeight="1" x14ac:dyDescent="0.25">
      <c r="A11" s="59"/>
      <c r="B11" s="652" t="s">
        <v>689</v>
      </c>
      <c r="C11" s="652" t="s">
        <v>689</v>
      </c>
      <c r="D11" s="652" t="s">
        <v>689</v>
      </c>
      <c r="E11" s="652" t="s">
        <v>689</v>
      </c>
      <c r="F11" s="654">
        <f t="shared" si="0"/>
        <v>0</v>
      </c>
    </row>
    <row r="12" spans="1:6" ht="15.9" customHeight="1" x14ac:dyDescent="0.25">
      <c r="A12" s="59"/>
      <c r="B12" s="652" t="s">
        <v>689</v>
      </c>
      <c r="C12" s="652" t="s">
        <v>689</v>
      </c>
      <c r="D12" s="652" t="s">
        <v>689</v>
      </c>
      <c r="E12" s="652" t="s">
        <v>689</v>
      </c>
      <c r="F12" s="654">
        <f t="shared" si="0"/>
        <v>0</v>
      </c>
    </row>
    <row r="13" spans="1:6" ht="15.9" customHeight="1" x14ac:dyDescent="0.25">
      <c r="A13" s="59"/>
      <c r="B13" s="652" t="s">
        <v>689</v>
      </c>
      <c r="C13" s="652" t="s">
        <v>689</v>
      </c>
      <c r="D13" s="652" t="s">
        <v>689</v>
      </c>
      <c r="E13" s="652" t="s">
        <v>689</v>
      </c>
      <c r="F13" s="654">
        <f t="shared" si="0"/>
        <v>0</v>
      </c>
    </row>
    <row r="14" spans="1:6" ht="15.9" customHeight="1" x14ac:dyDescent="0.25">
      <c r="A14" s="59"/>
      <c r="B14" s="652" t="s">
        <v>689</v>
      </c>
      <c r="C14" s="652" t="s">
        <v>689</v>
      </c>
      <c r="D14" s="652" t="s">
        <v>689</v>
      </c>
      <c r="E14" s="652" t="s">
        <v>689</v>
      </c>
      <c r="F14" s="654">
        <f t="shared" si="0"/>
        <v>0</v>
      </c>
    </row>
    <row r="15" spans="1:6" ht="15.9" customHeight="1" x14ac:dyDescent="0.25">
      <c r="A15" s="59"/>
      <c r="B15" s="652" t="s">
        <v>689</v>
      </c>
      <c r="C15" s="652" t="s">
        <v>689</v>
      </c>
      <c r="D15" s="652" t="s">
        <v>689</v>
      </c>
      <c r="E15" s="652" t="s">
        <v>689</v>
      </c>
      <c r="F15" s="654">
        <f t="shared" si="0"/>
        <v>0</v>
      </c>
    </row>
    <row r="16" spans="1:6" ht="15.9" customHeight="1" x14ac:dyDescent="0.25">
      <c r="A16" s="59"/>
      <c r="B16" s="652" t="s">
        <v>689</v>
      </c>
      <c r="C16" s="652" t="s">
        <v>689</v>
      </c>
      <c r="D16" s="652" t="s">
        <v>689</v>
      </c>
      <c r="E16" s="652" t="s">
        <v>689</v>
      </c>
      <c r="F16" s="654">
        <f t="shared" si="0"/>
        <v>0</v>
      </c>
    </row>
    <row r="17" spans="1:6" ht="15.9" customHeight="1" x14ac:dyDescent="0.25">
      <c r="A17" s="59"/>
      <c r="B17" s="652" t="s">
        <v>689</v>
      </c>
      <c r="C17" s="652" t="s">
        <v>689</v>
      </c>
      <c r="D17" s="652" t="s">
        <v>689</v>
      </c>
      <c r="E17" s="652" t="s">
        <v>689</v>
      </c>
      <c r="F17" s="654">
        <f t="shared" si="0"/>
        <v>0</v>
      </c>
    </row>
    <row r="18" spans="1:6" ht="15.9" customHeight="1" x14ac:dyDescent="0.25">
      <c r="A18" s="59"/>
      <c r="B18" s="652" t="s">
        <v>689</v>
      </c>
      <c r="C18" s="652" t="s">
        <v>689</v>
      </c>
      <c r="D18" s="652" t="s">
        <v>689</v>
      </c>
      <c r="E18" s="652" t="s">
        <v>689</v>
      </c>
      <c r="F18" s="654">
        <f t="shared" si="0"/>
        <v>0</v>
      </c>
    </row>
    <row r="19" spans="1:6" ht="15.9" customHeight="1" x14ac:dyDescent="0.25">
      <c r="A19" s="59"/>
      <c r="B19" s="652" t="s">
        <v>689</v>
      </c>
      <c r="C19" s="652" t="s">
        <v>689</v>
      </c>
      <c r="D19" s="652" t="s">
        <v>689</v>
      </c>
      <c r="E19" s="652" t="s">
        <v>689</v>
      </c>
      <c r="F19" s="654">
        <f t="shared" si="0"/>
        <v>0</v>
      </c>
    </row>
    <row r="20" spans="1:6" ht="15.9" customHeight="1" x14ac:dyDescent="0.25">
      <c r="A20" s="59"/>
      <c r="B20" s="652" t="s">
        <v>689</v>
      </c>
      <c r="C20" s="652" t="s">
        <v>689</v>
      </c>
      <c r="D20" s="652" t="s">
        <v>689</v>
      </c>
      <c r="E20" s="652" t="s">
        <v>689</v>
      </c>
      <c r="F20" s="654">
        <f t="shared" si="0"/>
        <v>0</v>
      </c>
    </row>
    <row r="21" spans="1:6" ht="15.9" customHeight="1" x14ac:dyDescent="0.25">
      <c r="A21" s="59"/>
      <c r="B21" s="652" t="s">
        <v>689</v>
      </c>
      <c r="C21" s="652" t="s">
        <v>689</v>
      </c>
      <c r="D21" s="652" t="s">
        <v>689</v>
      </c>
      <c r="E21" s="652" t="s">
        <v>689</v>
      </c>
      <c r="F21" s="654">
        <f t="shared" si="0"/>
        <v>0</v>
      </c>
    </row>
    <row r="22" spans="1:6" ht="15.9" customHeight="1" x14ac:dyDescent="0.25">
      <c r="A22" s="59"/>
      <c r="B22" s="652" t="s">
        <v>689</v>
      </c>
      <c r="C22" s="652" t="s">
        <v>689</v>
      </c>
      <c r="D22" s="652" t="s">
        <v>689</v>
      </c>
      <c r="E22" s="652" t="s">
        <v>689</v>
      </c>
      <c r="F22" s="654">
        <f t="shared" si="0"/>
        <v>0</v>
      </c>
    </row>
    <row r="23" spans="1:6" ht="15.9" customHeight="1" x14ac:dyDescent="0.25">
      <c r="A23" s="59"/>
      <c r="B23" s="652" t="s">
        <v>689</v>
      </c>
      <c r="C23" s="652" t="s">
        <v>689</v>
      </c>
      <c r="D23" s="652" t="s">
        <v>689</v>
      </c>
      <c r="E23" s="652" t="s">
        <v>689</v>
      </c>
      <c r="F23" s="654">
        <f t="shared" si="0"/>
        <v>0</v>
      </c>
    </row>
    <row r="24" spans="1:6" ht="15.9" customHeight="1" thickBot="1" x14ac:dyDescent="0.3">
      <c r="A24" s="62"/>
      <c r="B24" s="653" t="s">
        <v>689</v>
      </c>
      <c r="C24" s="653" t="s">
        <v>689</v>
      </c>
      <c r="D24" s="653" t="s">
        <v>689</v>
      </c>
      <c r="E24" s="653" t="s">
        <v>689</v>
      </c>
      <c r="F24" s="655">
        <f t="shared" si="0"/>
        <v>0</v>
      </c>
    </row>
    <row r="25" spans="1:6" s="58" customFormat="1" ht="18" customHeight="1" thickBot="1" x14ac:dyDescent="0.3">
      <c r="A25" s="169" t="s">
        <v>63</v>
      </c>
      <c r="B25" s="170">
        <f>SUM(B8:B24)</f>
        <v>21310119</v>
      </c>
      <c r="C25" s="111"/>
      <c r="D25" s="734">
        <f>SUM(D8:D24)</f>
        <v>0</v>
      </c>
      <c r="E25" s="734">
        <f>SUM(E8:E24)</f>
        <v>0</v>
      </c>
      <c r="F25" s="63">
        <f>SUM(F8:F24)</f>
        <v>21310119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topLeftCell="B11" zoomScale="120" zoomScaleNormal="120" workbookViewId="0">
      <selection activeCell="F32" sqref="F32"/>
    </sheetView>
  </sheetViews>
  <sheetFormatPr defaultColWidth="9.33203125" defaultRowHeight="13.2" x14ac:dyDescent="0.25"/>
  <cols>
    <col min="1" max="1" width="38.6640625" style="45" customWidth="1"/>
    <col min="2" max="4" width="24.77734375" style="45" customWidth="1"/>
    <col min="5" max="5" width="26.77734375" style="45" customWidth="1"/>
    <col min="6" max="6" width="5" style="45" bestFit="1" customWidth="1"/>
    <col min="7" max="16384" width="9.33203125" style="45"/>
  </cols>
  <sheetData>
    <row r="1" spans="1:6" x14ac:dyDescent="0.25">
      <c r="F1" s="803" t="s">
        <v>719</v>
      </c>
    </row>
    <row r="2" spans="1:6" ht="15.6" x14ac:dyDescent="0.25">
      <c r="A2" s="816" t="s">
        <v>672</v>
      </c>
      <c r="B2" s="816"/>
      <c r="C2" s="816"/>
      <c r="D2" s="816"/>
      <c r="E2" s="816"/>
      <c r="F2" s="803"/>
    </row>
    <row r="3" spans="1:6" ht="14.4" thickBot="1" x14ac:dyDescent="0.3">
      <c r="A3" s="578"/>
      <c r="B3" s="578"/>
      <c r="C3" s="578"/>
      <c r="D3" s="578"/>
      <c r="E3" s="579" t="str">
        <f>'KV_7.sz.mell.'!F5</f>
        <v>Forintban!</v>
      </c>
      <c r="F3" s="803"/>
    </row>
    <row r="4" spans="1:6" ht="13.8" thickBot="1" x14ac:dyDescent="0.3">
      <c r="A4" s="817" t="s">
        <v>137</v>
      </c>
      <c r="B4" s="818"/>
      <c r="C4" s="818"/>
      <c r="D4" s="818"/>
      <c r="E4" s="581" t="s">
        <v>55</v>
      </c>
      <c r="F4" s="803"/>
    </row>
    <row r="5" spans="1:6" x14ac:dyDescent="0.25">
      <c r="A5" s="790"/>
      <c r="B5" s="791"/>
      <c r="C5" s="791"/>
      <c r="D5" s="791"/>
      <c r="E5" s="657" t="s">
        <v>689</v>
      </c>
      <c r="F5" s="803"/>
    </row>
    <row r="6" spans="1:6" ht="13.8" thickBot="1" x14ac:dyDescent="0.3">
      <c r="A6" s="792"/>
      <c r="B6" s="793"/>
      <c r="C6" s="793"/>
      <c r="D6" s="793"/>
      <c r="E6" s="658" t="s">
        <v>689</v>
      </c>
      <c r="F6" s="803"/>
    </row>
    <row r="7" spans="1:6" ht="13.5" customHeight="1" thickBot="1" x14ac:dyDescent="0.3">
      <c r="A7" s="794" t="s">
        <v>673</v>
      </c>
      <c r="B7" s="795"/>
      <c r="C7" s="795"/>
      <c r="D7" s="795"/>
      <c r="E7" s="656">
        <f>SUM(E5:E6)</f>
        <v>0</v>
      </c>
      <c r="F7" s="803"/>
    </row>
    <row r="8" spans="1:6" ht="13.5" customHeight="1" x14ac:dyDescent="0.25">
      <c r="A8" s="584"/>
      <c r="B8" s="584"/>
      <c r="C8" s="584"/>
      <c r="D8" s="584"/>
      <c r="E8" s="585"/>
      <c r="F8" s="803"/>
    </row>
    <row r="9" spans="1:6" ht="15.6" x14ac:dyDescent="0.25">
      <c r="A9" s="797" t="s">
        <v>657</v>
      </c>
      <c r="B9" s="797"/>
      <c r="C9" s="797"/>
      <c r="D9" s="797"/>
      <c r="E9" s="797"/>
      <c r="F9" s="803"/>
    </row>
    <row r="10" spans="1:6" ht="15.6" x14ac:dyDescent="0.25">
      <c r="A10" s="810" t="s">
        <v>681</v>
      </c>
      <c r="B10" s="811"/>
      <c r="C10" s="811"/>
      <c r="D10" s="811"/>
      <c r="E10" s="811"/>
      <c r="F10" s="803"/>
    </row>
    <row r="11" spans="1:6" ht="14.25" customHeight="1" x14ac:dyDescent="0.25">
      <c r="A11" s="798" t="s">
        <v>674</v>
      </c>
      <c r="B11" s="798"/>
      <c r="C11" s="799"/>
      <c r="D11" s="799"/>
      <c r="E11" s="799"/>
      <c r="F11" s="803"/>
    </row>
    <row r="12" spans="1:6" ht="14.4" thickBot="1" x14ac:dyDescent="0.3">
      <c r="A12" s="564"/>
      <c r="B12" s="564"/>
      <c r="C12" s="564"/>
      <c r="D12" s="564"/>
      <c r="E12" s="587" t="str">
        <f>$E$3</f>
        <v>Forintban!</v>
      </c>
      <c r="F12" s="803"/>
    </row>
    <row r="13" spans="1:6" ht="13.5" customHeight="1" thickBot="1" x14ac:dyDescent="0.3">
      <c r="A13" s="800" t="s">
        <v>131</v>
      </c>
      <c r="B13" s="804" t="s">
        <v>669</v>
      </c>
      <c r="C13" s="805"/>
      <c r="D13" s="805"/>
      <c r="E13" s="806"/>
      <c r="F13" s="803"/>
    </row>
    <row r="14" spans="1:6" ht="13.5" customHeight="1" thickBot="1" x14ac:dyDescent="0.3">
      <c r="A14" s="801"/>
      <c r="B14" s="807" t="s">
        <v>682</v>
      </c>
      <c r="C14" s="812" t="s">
        <v>670</v>
      </c>
      <c r="D14" s="813"/>
      <c r="E14" s="814"/>
      <c r="F14" s="803"/>
    </row>
    <row r="15" spans="1:6" ht="12.75" customHeight="1" x14ac:dyDescent="0.25">
      <c r="A15" s="801"/>
      <c r="B15" s="808"/>
      <c r="C15" s="807" t="str">
        <f>CONCATENATE(TARTALOMJEGYZÉK!$A$1,". előtti tervezett forrás, kiadás")</f>
        <v>2020. előtti tervezett forrás, kiadás</v>
      </c>
      <c r="D15" s="807" t="str">
        <f>CONCATENATE(TARTALOMJEGYZÉK!$A$1,". évi eredeti előirányzat")</f>
        <v>2020. évi eredeti előirányzat</v>
      </c>
      <c r="E15" s="807" t="str">
        <f>CONCATENATE(TARTALOMJEGYZÉK!$A$1,". év utáni tervezett forrás, kiadás")</f>
        <v>2020. év utáni tervezett forrás, kiadás</v>
      </c>
      <c r="F15" s="803"/>
    </row>
    <row r="16" spans="1:6" ht="13.8" thickBot="1" x14ac:dyDescent="0.3">
      <c r="A16" s="802"/>
      <c r="B16" s="809"/>
      <c r="C16" s="815"/>
      <c r="D16" s="815"/>
      <c r="E16" s="809"/>
      <c r="F16" s="803"/>
    </row>
    <row r="17" spans="1:6" ht="13.8" thickBot="1" x14ac:dyDescent="0.3">
      <c r="A17" s="565" t="s">
        <v>485</v>
      </c>
      <c r="B17" s="566" t="s">
        <v>671</v>
      </c>
      <c r="C17" s="567" t="s">
        <v>487</v>
      </c>
      <c r="D17" s="568" t="s">
        <v>489</v>
      </c>
      <c r="E17" s="569" t="s">
        <v>488</v>
      </c>
      <c r="F17" s="803"/>
    </row>
    <row r="18" spans="1:6" x14ac:dyDescent="0.25">
      <c r="A18" s="570" t="s">
        <v>132</v>
      </c>
      <c r="B18" s="659">
        <f>C18+D18+E18</f>
        <v>0</v>
      </c>
      <c r="C18" s="659">
        <f>D18+E18+F18</f>
        <v>0</v>
      </c>
      <c r="D18" s="659">
        <f>E18+F18+G18</f>
        <v>0</v>
      </c>
      <c r="E18" s="659">
        <f>F18+G18+H18</f>
        <v>0</v>
      </c>
      <c r="F18" s="803"/>
    </row>
    <row r="19" spans="1:6" x14ac:dyDescent="0.25">
      <c r="A19" s="571" t="s">
        <v>143</v>
      </c>
      <c r="B19" s="660">
        <f t="shared" ref="B19:E29" si="0">C19+D19+E19</f>
        <v>0</v>
      </c>
      <c r="C19" s="660">
        <f t="shared" si="0"/>
        <v>0</v>
      </c>
      <c r="D19" s="660">
        <f t="shared" si="0"/>
        <v>0</v>
      </c>
      <c r="E19" s="660">
        <f t="shared" si="0"/>
        <v>0</v>
      </c>
      <c r="F19" s="803"/>
    </row>
    <row r="20" spans="1:6" x14ac:dyDescent="0.25">
      <c r="A20" s="572" t="s">
        <v>133</v>
      </c>
      <c r="B20" s="661">
        <f t="shared" si="0"/>
        <v>0</v>
      </c>
      <c r="C20" s="661">
        <f t="shared" si="0"/>
        <v>0</v>
      </c>
      <c r="D20" s="661">
        <f t="shared" si="0"/>
        <v>0</v>
      </c>
      <c r="E20" s="661">
        <f t="shared" si="0"/>
        <v>0</v>
      </c>
      <c r="F20" s="803"/>
    </row>
    <row r="21" spans="1:6" x14ac:dyDescent="0.25">
      <c r="A21" s="572" t="s">
        <v>145</v>
      </c>
      <c r="B21" s="661">
        <f t="shared" si="0"/>
        <v>0</v>
      </c>
      <c r="C21" s="661">
        <f t="shared" si="0"/>
        <v>0</v>
      </c>
      <c r="D21" s="661">
        <f t="shared" si="0"/>
        <v>0</v>
      </c>
      <c r="E21" s="661">
        <f t="shared" si="0"/>
        <v>0</v>
      </c>
      <c r="F21" s="803"/>
    </row>
    <row r="22" spans="1:6" x14ac:dyDescent="0.25">
      <c r="A22" s="572" t="s">
        <v>134</v>
      </c>
      <c r="B22" s="661">
        <f t="shared" si="0"/>
        <v>0</v>
      </c>
      <c r="C22" s="661">
        <f t="shared" si="0"/>
        <v>0</v>
      </c>
      <c r="D22" s="661">
        <f t="shared" si="0"/>
        <v>0</v>
      </c>
      <c r="E22" s="661">
        <f t="shared" si="0"/>
        <v>0</v>
      </c>
      <c r="F22" s="803"/>
    </row>
    <row r="23" spans="1:6" ht="13.8" thickBot="1" x14ac:dyDescent="0.3">
      <c r="A23" s="572" t="s">
        <v>135</v>
      </c>
      <c r="B23" s="661">
        <f t="shared" si="0"/>
        <v>0</v>
      </c>
      <c r="C23" s="661">
        <f t="shared" si="0"/>
        <v>0</v>
      </c>
      <c r="D23" s="661">
        <f t="shared" si="0"/>
        <v>0</v>
      </c>
      <c r="E23" s="661">
        <f t="shared" si="0"/>
        <v>0</v>
      </c>
      <c r="F23" s="803"/>
    </row>
    <row r="24" spans="1:6" ht="13.8" thickBot="1" x14ac:dyDescent="0.3">
      <c r="A24" s="573" t="s">
        <v>136</v>
      </c>
      <c r="B24" s="662">
        <f>B18+SUM(B20:B23)</f>
        <v>0</v>
      </c>
      <c r="C24" s="662">
        <f>C18+SUM(C20:C23)</f>
        <v>0</v>
      </c>
      <c r="D24" s="662">
        <f>D18+SUM(D20:D23)</f>
        <v>0</v>
      </c>
      <c r="E24" s="662">
        <f>E18+SUM(E20:E23)</f>
        <v>0</v>
      </c>
      <c r="F24" s="803"/>
    </row>
    <row r="25" spans="1:6" x14ac:dyDescent="0.25">
      <c r="A25" s="574" t="s">
        <v>139</v>
      </c>
      <c r="B25" s="659">
        <f t="shared" si="0"/>
        <v>0</v>
      </c>
      <c r="C25" s="659">
        <f t="shared" si="0"/>
        <v>0</v>
      </c>
      <c r="D25" s="659">
        <f t="shared" si="0"/>
        <v>0</v>
      </c>
      <c r="E25" s="659">
        <f t="shared" si="0"/>
        <v>0</v>
      </c>
      <c r="F25" s="803"/>
    </row>
    <row r="26" spans="1:6" x14ac:dyDescent="0.25">
      <c r="A26" s="575" t="s">
        <v>140</v>
      </c>
      <c r="B26" s="661">
        <f t="shared" si="0"/>
        <v>0</v>
      </c>
      <c r="C26" s="661">
        <f t="shared" si="0"/>
        <v>0</v>
      </c>
      <c r="D26" s="661">
        <f t="shared" si="0"/>
        <v>0</v>
      </c>
      <c r="E26" s="661">
        <f t="shared" si="0"/>
        <v>0</v>
      </c>
      <c r="F26" s="803"/>
    </row>
    <row r="27" spans="1:6" x14ac:dyDescent="0.25">
      <c r="A27" s="575" t="s">
        <v>141</v>
      </c>
      <c r="B27" s="661">
        <f t="shared" si="0"/>
        <v>0</v>
      </c>
      <c r="C27" s="661">
        <f t="shared" si="0"/>
        <v>0</v>
      </c>
      <c r="D27" s="661">
        <f t="shared" si="0"/>
        <v>0</v>
      </c>
      <c r="E27" s="661">
        <f t="shared" si="0"/>
        <v>0</v>
      </c>
      <c r="F27" s="803"/>
    </row>
    <row r="28" spans="1:6" x14ac:dyDescent="0.25">
      <c r="A28" s="575" t="s">
        <v>142</v>
      </c>
      <c r="B28" s="661">
        <f t="shared" si="0"/>
        <v>0</v>
      </c>
      <c r="C28" s="661">
        <f t="shared" si="0"/>
        <v>0</v>
      </c>
      <c r="D28" s="661">
        <f t="shared" si="0"/>
        <v>0</v>
      </c>
      <c r="E28" s="661">
        <f t="shared" si="0"/>
        <v>0</v>
      </c>
      <c r="F28" s="803"/>
    </row>
    <row r="29" spans="1:6" ht="13.8" thickBot="1" x14ac:dyDescent="0.3">
      <c r="A29" s="576"/>
      <c r="B29" s="663">
        <f t="shared" si="0"/>
        <v>0</v>
      </c>
      <c r="C29" s="663">
        <f t="shared" si="0"/>
        <v>0</v>
      </c>
      <c r="D29" s="663">
        <f t="shared" si="0"/>
        <v>0</v>
      </c>
      <c r="E29" s="663">
        <f t="shared" si="0"/>
        <v>0</v>
      </c>
      <c r="F29" s="803"/>
    </row>
    <row r="30" spans="1:6" ht="13.8" thickBot="1" x14ac:dyDescent="0.3">
      <c r="A30" s="577" t="s">
        <v>110</v>
      </c>
      <c r="B30" s="662">
        <f>SUM(B25:B29)</f>
        <v>0</v>
      </c>
      <c r="C30" s="662">
        <f>SUM(C25:C29)</f>
        <v>0</v>
      </c>
      <c r="D30" s="662">
        <f>SUM(D25:D29)</f>
        <v>0</v>
      </c>
      <c r="E30" s="662">
        <f>SUM(E25:E29)</f>
        <v>0</v>
      </c>
      <c r="F30" s="803"/>
    </row>
    <row r="31" spans="1:6" ht="12.75" customHeight="1" x14ac:dyDescent="0.25">
      <c r="A31" s="796" t="s">
        <v>675</v>
      </c>
      <c r="B31" s="796"/>
      <c r="C31" s="796"/>
      <c r="D31" s="796"/>
      <c r="E31" s="796"/>
      <c r="F31" s="803"/>
    </row>
    <row r="32" spans="1:6" x14ac:dyDescent="0.25">
      <c r="A32" s="580"/>
      <c r="B32" s="580"/>
      <c r="C32" s="580"/>
      <c r="D32" s="580"/>
      <c r="E32" s="580"/>
      <c r="F32" s="582"/>
    </row>
  </sheetData>
  <mergeCells count="18">
    <mergeCell ref="F1:F31"/>
    <mergeCell ref="B13:E13"/>
    <mergeCell ref="B14:B16"/>
    <mergeCell ref="A10:E10"/>
    <mergeCell ref="C14:E14"/>
    <mergeCell ref="C15:C16"/>
    <mergeCell ref="D15:D16"/>
    <mergeCell ref="E15:E16"/>
    <mergeCell ref="A2:E2"/>
    <mergeCell ref="A4:D4"/>
    <mergeCell ref="A5:D5"/>
    <mergeCell ref="A6:D6"/>
    <mergeCell ref="A7:D7"/>
    <mergeCell ref="A31:E31"/>
    <mergeCell ref="A9:E9"/>
    <mergeCell ref="A11:B11"/>
    <mergeCell ref="C11:E11"/>
    <mergeCell ref="A13:A1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79"/>
  <sheetViews>
    <sheetView zoomScale="120" zoomScaleNormal="120" zoomScaleSheetLayoutView="85" workbookViewId="0">
      <selection activeCell="B2" sqref="B2"/>
    </sheetView>
  </sheetViews>
  <sheetFormatPr defaultColWidth="9.33203125" defaultRowHeight="13.2" x14ac:dyDescent="0.25"/>
  <cols>
    <col min="1" max="1" width="19.44140625" style="333" customWidth="1"/>
    <col min="2" max="2" width="72" style="334" customWidth="1"/>
    <col min="3" max="3" width="25" style="335" customWidth="1"/>
    <col min="4" max="16384" width="9.33203125" style="3"/>
  </cols>
  <sheetData>
    <row r="1" spans="1:3" s="2" customFormat="1" ht="16.5" customHeight="1" thickBot="1" x14ac:dyDescent="0.3">
      <c r="A1" s="486"/>
      <c r="B1" s="819" t="s">
        <v>720</v>
      </c>
      <c r="C1" s="819"/>
    </row>
    <row r="2" spans="1:3" s="82" customFormat="1" ht="21.15" customHeight="1" x14ac:dyDescent="0.25">
      <c r="A2" s="487" t="s">
        <v>61</v>
      </c>
      <c r="B2" s="488" t="str">
        <f>CONCATENATE(ALAPADATOK!A3)</f>
        <v>ÚJIRÁZ KÖZSÉGI ÖNKORMÁNYZAT</v>
      </c>
      <c r="C2" s="489" t="s">
        <v>54</v>
      </c>
    </row>
    <row r="3" spans="1:3" s="82" customFormat="1" ht="16.2" thickBot="1" x14ac:dyDescent="0.3">
      <c r="A3" s="490" t="s">
        <v>200</v>
      </c>
      <c r="B3" s="491" t="s">
        <v>391</v>
      </c>
      <c r="C3" s="492" t="s">
        <v>54</v>
      </c>
    </row>
    <row r="4" spans="1:3" s="83" customFormat="1" ht="22.5" customHeight="1" thickBot="1" x14ac:dyDescent="0.35">
      <c r="A4" s="493"/>
      <c r="B4" s="493"/>
      <c r="C4" s="494" t="str">
        <f>'KV_7.sz.mell.'!F5</f>
        <v>Forintban!</v>
      </c>
    </row>
    <row r="5" spans="1:3" ht="13.8" thickBot="1" x14ac:dyDescent="0.3">
      <c r="A5" s="495" t="s">
        <v>202</v>
      </c>
      <c r="B5" s="496" t="s">
        <v>552</v>
      </c>
      <c r="C5" s="497" t="s">
        <v>55</v>
      </c>
    </row>
    <row r="6" spans="1:3" s="64" customFormat="1" ht="12.9" customHeight="1" thickBot="1" x14ac:dyDescent="0.3">
      <c r="A6" s="498"/>
      <c r="B6" s="499" t="s">
        <v>485</v>
      </c>
      <c r="C6" s="500" t="s">
        <v>486</v>
      </c>
    </row>
    <row r="7" spans="1:3" s="64" customFormat="1" ht="15.9" customHeight="1" thickBot="1" x14ac:dyDescent="0.3">
      <c r="A7" s="501"/>
      <c r="B7" s="502" t="s">
        <v>56</v>
      </c>
      <c r="C7" s="503"/>
    </row>
    <row r="8" spans="1:3" s="64" customFormat="1" ht="12" customHeight="1" thickBot="1" x14ac:dyDescent="0.3">
      <c r="A8" s="31" t="s">
        <v>18</v>
      </c>
      <c r="B8" s="21" t="s">
        <v>247</v>
      </c>
      <c r="C8" s="252">
        <f>+C9+C10+C11+C12+C13+C14</f>
        <v>93407512</v>
      </c>
    </row>
    <row r="9" spans="1:3" s="84" customFormat="1" ht="12" customHeight="1" x14ac:dyDescent="0.2">
      <c r="A9" s="376" t="s">
        <v>98</v>
      </c>
      <c r="B9" s="357" t="s">
        <v>248</v>
      </c>
      <c r="C9" s="255">
        <v>17602412</v>
      </c>
    </row>
    <row r="10" spans="1:3" s="85" customFormat="1" ht="12" customHeight="1" x14ac:dyDescent="0.2">
      <c r="A10" s="377" t="s">
        <v>99</v>
      </c>
      <c r="B10" s="358" t="s">
        <v>249</v>
      </c>
      <c r="C10" s="254">
        <v>9077580</v>
      </c>
    </row>
    <row r="11" spans="1:3" s="85" customFormat="1" ht="12" customHeight="1" x14ac:dyDescent="0.2">
      <c r="A11" s="377" t="s">
        <v>100</v>
      </c>
      <c r="B11" s="358" t="s">
        <v>539</v>
      </c>
      <c r="C11" s="254">
        <v>64927520</v>
      </c>
    </row>
    <row r="12" spans="1:3" s="85" customFormat="1" ht="12" customHeight="1" x14ac:dyDescent="0.2">
      <c r="A12" s="377" t="s">
        <v>101</v>
      </c>
      <c r="B12" s="358" t="s">
        <v>251</v>
      </c>
      <c r="C12" s="254">
        <v>1800000</v>
      </c>
    </row>
    <row r="13" spans="1:3" s="85" customFormat="1" ht="12" customHeight="1" x14ac:dyDescent="0.2">
      <c r="A13" s="377" t="s">
        <v>146</v>
      </c>
      <c r="B13" s="358" t="s">
        <v>498</v>
      </c>
      <c r="C13" s="612" t="s">
        <v>689</v>
      </c>
    </row>
    <row r="14" spans="1:3" s="84" customFormat="1" ht="12" customHeight="1" thickBot="1" x14ac:dyDescent="0.3">
      <c r="A14" s="378" t="s">
        <v>102</v>
      </c>
      <c r="B14" s="453" t="s">
        <v>563</v>
      </c>
      <c r="C14" s="612" t="s">
        <v>689</v>
      </c>
    </row>
    <row r="15" spans="1:3" s="84" customFormat="1" ht="12" customHeight="1" thickBot="1" x14ac:dyDescent="0.3">
      <c r="A15" s="31" t="s">
        <v>19</v>
      </c>
      <c r="B15" s="247" t="s">
        <v>252</v>
      </c>
      <c r="C15" s="252">
        <f>+C16+C17+C18+C19+C20</f>
        <v>47559610</v>
      </c>
    </row>
    <row r="16" spans="1:3" s="84" customFormat="1" ht="12" customHeight="1" x14ac:dyDescent="0.2">
      <c r="A16" s="376" t="s">
        <v>104</v>
      </c>
      <c r="B16" s="357" t="s">
        <v>253</v>
      </c>
      <c r="C16" s="613" t="s">
        <v>689</v>
      </c>
    </row>
    <row r="17" spans="1:3" s="84" customFormat="1" ht="12" customHeight="1" x14ac:dyDescent="0.2">
      <c r="A17" s="377" t="s">
        <v>105</v>
      </c>
      <c r="B17" s="358" t="s">
        <v>254</v>
      </c>
      <c r="C17" s="612" t="s">
        <v>689</v>
      </c>
    </row>
    <row r="18" spans="1:3" s="84" customFormat="1" ht="12" customHeight="1" x14ac:dyDescent="0.2">
      <c r="A18" s="377" t="s">
        <v>106</v>
      </c>
      <c r="B18" s="358" t="s">
        <v>414</v>
      </c>
      <c r="C18" s="612" t="s">
        <v>689</v>
      </c>
    </row>
    <row r="19" spans="1:3" s="84" customFormat="1" ht="12" customHeight="1" x14ac:dyDescent="0.2">
      <c r="A19" s="377" t="s">
        <v>107</v>
      </c>
      <c r="B19" s="358" t="s">
        <v>415</v>
      </c>
      <c r="C19" s="612" t="s">
        <v>689</v>
      </c>
    </row>
    <row r="20" spans="1:3" s="84" customFormat="1" ht="12" customHeight="1" x14ac:dyDescent="0.2">
      <c r="A20" s="377" t="s">
        <v>108</v>
      </c>
      <c r="B20" s="358" t="s">
        <v>255</v>
      </c>
      <c r="C20" s="254">
        <v>47559610</v>
      </c>
    </row>
    <row r="21" spans="1:3" s="85" customFormat="1" ht="12" customHeight="1" thickBot="1" x14ac:dyDescent="0.3">
      <c r="A21" s="378" t="s">
        <v>117</v>
      </c>
      <c r="B21" s="453" t="s">
        <v>564</v>
      </c>
      <c r="C21" s="614" t="s">
        <v>689</v>
      </c>
    </row>
    <row r="22" spans="1:3" s="85" customFormat="1" ht="12" customHeight="1" thickBot="1" x14ac:dyDescent="0.3">
      <c r="A22" s="31" t="s">
        <v>20</v>
      </c>
      <c r="B22" s="21" t="s">
        <v>257</v>
      </c>
      <c r="C22" s="252">
        <f>+C23+C24+C25+C26+C27</f>
        <v>590190</v>
      </c>
    </row>
    <row r="23" spans="1:3" s="85" customFormat="1" ht="12" customHeight="1" x14ac:dyDescent="0.2">
      <c r="A23" s="376" t="s">
        <v>87</v>
      </c>
      <c r="B23" s="357" t="s">
        <v>258</v>
      </c>
      <c r="C23" s="613" t="s">
        <v>689</v>
      </c>
    </row>
    <row r="24" spans="1:3" s="84" customFormat="1" ht="12" customHeight="1" x14ac:dyDescent="0.2">
      <c r="A24" s="377" t="s">
        <v>88</v>
      </c>
      <c r="B24" s="358" t="s">
        <v>259</v>
      </c>
      <c r="C24" s="612" t="s">
        <v>689</v>
      </c>
    </row>
    <row r="25" spans="1:3" s="85" customFormat="1" ht="12" customHeight="1" x14ac:dyDescent="0.2">
      <c r="A25" s="377" t="s">
        <v>89</v>
      </c>
      <c r="B25" s="358" t="s">
        <v>416</v>
      </c>
      <c r="C25" s="612" t="s">
        <v>689</v>
      </c>
    </row>
    <row r="26" spans="1:3" s="85" customFormat="1" ht="12" customHeight="1" x14ac:dyDescent="0.2">
      <c r="A26" s="377" t="s">
        <v>90</v>
      </c>
      <c r="B26" s="358" t="s">
        <v>417</v>
      </c>
      <c r="C26" s="612" t="s">
        <v>689</v>
      </c>
    </row>
    <row r="27" spans="1:3" s="85" customFormat="1" ht="12" customHeight="1" x14ac:dyDescent="0.2">
      <c r="A27" s="377" t="s">
        <v>169</v>
      </c>
      <c r="B27" s="358" t="s">
        <v>260</v>
      </c>
      <c r="C27" s="254">
        <v>590190</v>
      </c>
    </row>
    <row r="28" spans="1:3" s="85" customFormat="1" ht="12" customHeight="1" thickBot="1" x14ac:dyDescent="0.3">
      <c r="A28" s="378" t="s">
        <v>170</v>
      </c>
      <c r="B28" s="453" t="s">
        <v>556</v>
      </c>
      <c r="C28" s="615" t="s">
        <v>689</v>
      </c>
    </row>
    <row r="29" spans="1:3" s="85" customFormat="1" ht="12" customHeight="1" thickBot="1" x14ac:dyDescent="0.3">
      <c r="A29" s="31" t="s">
        <v>171</v>
      </c>
      <c r="B29" s="21" t="s">
        <v>549</v>
      </c>
      <c r="C29" s="258">
        <f>C30+C31+C32+C33+C34+C35+C36</f>
        <v>8100000</v>
      </c>
    </row>
    <row r="30" spans="1:3" s="85" customFormat="1" ht="12" customHeight="1" x14ac:dyDescent="0.2">
      <c r="A30" s="376" t="s">
        <v>263</v>
      </c>
      <c r="B30" s="357" t="str">
        <f>'KV_1.1.sz.mell.'!B32</f>
        <v>Építményadó</v>
      </c>
      <c r="C30" s="613" t="s">
        <v>689</v>
      </c>
    </row>
    <row r="31" spans="1:3" s="85" customFormat="1" ht="12" customHeight="1" x14ac:dyDescent="0.2">
      <c r="A31" s="377" t="s">
        <v>264</v>
      </c>
      <c r="B31" s="357" t="str">
        <f>'KV_1.1.sz.mell.'!B33</f>
        <v>Idegenforgalmi adó</v>
      </c>
      <c r="C31" s="612" t="s">
        <v>689</v>
      </c>
    </row>
    <row r="32" spans="1:3" s="85" customFormat="1" ht="12" customHeight="1" x14ac:dyDescent="0.2">
      <c r="A32" s="377" t="s">
        <v>265</v>
      </c>
      <c r="B32" s="357" t="str">
        <f>'KV_1.1.sz.mell.'!B34</f>
        <v>Iparűzési adó</v>
      </c>
      <c r="C32" s="254">
        <v>5100000</v>
      </c>
    </row>
    <row r="33" spans="1:3" s="85" customFormat="1" ht="12" customHeight="1" x14ac:dyDescent="0.2">
      <c r="A33" s="377" t="s">
        <v>266</v>
      </c>
      <c r="B33" s="357" t="str">
        <f>'KV_1.1.sz.mell.'!B35</f>
        <v>Talajterhelési díj</v>
      </c>
      <c r="C33" s="254">
        <v>1000000</v>
      </c>
    </row>
    <row r="34" spans="1:3" s="85" customFormat="1" ht="12" customHeight="1" x14ac:dyDescent="0.2">
      <c r="A34" s="377" t="s">
        <v>541</v>
      </c>
      <c r="B34" s="357" t="str">
        <f>'KV_1.1.sz.mell.'!B36</f>
        <v>Gépjárműadó</v>
      </c>
      <c r="C34" s="254">
        <v>1000000</v>
      </c>
    </row>
    <row r="35" spans="1:3" s="85" customFormat="1" ht="12" customHeight="1" x14ac:dyDescent="0.2">
      <c r="A35" s="377" t="s">
        <v>542</v>
      </c>
      <c r="B35" s="357" t="str">
        <f>'KV_1.1.sz.mell.'!B37</f>
        <v>Telekadó</v>
      </c>
      <c r="C35" s="612" t="s">
        <v>689</v>
      </c>
    </row>
    <row r="36" spans="1:3" s="85" customFormat="1" ht="12" customHeight="1" thickBot="1" x14ac:dyDescent="0.25">
      <c r="A36" s="378" t="s">
        <v>543</v>
      </c>
      <c r="B36" s="357" t="str">
        <f>'KV_1.1.sz.mell.'!B38</f>
        <v>Kommunális adó</v>
      </c>
      <c r="C36" s="256">
        <v>1000000</v>
      </c>
    </row>
    <row r="37" spans="1:3" s="85" customFormat="1" ht="12" customHeight="1" thickBot="1" x14ac:dyDescent="0.3">
      <c r="A37" s="31" t="s">
        <v>22</v>
      </c>
      <c r="B37" s="21" t="s">
        <v>426</v>
      </c>
      <c r="C37" s="252">
        <f>SUM(C38:C48)</f>
        <v>5514700</v>
      </c>
    </row>
    <row r="38" spans="1:3" s="85" customFormat="1" ht="12" customHeight="1" x14ac:dyDescent="0.2">
      <c r="A38" s="376" t="s">
        <v>91</v>
      </c>
      <c r="B38" s="357" t="s">
        <v>270</v>
      </c>
      <c r="C38" s="255">
        <v>4000000</v>
      </c>
    </row>
    <row r="39" spans="1:3" s="85" customFormat="1" ht="12" customHeight="1" x14ac:dyDescent="0.2">
      <c r="A39" s="377" t="s">
        <v>92</v>
      </c>
      <c r="B39" s="358" t="s">
        <v>271</v>
      </c>
      <c r="C39" s="612" t="s">
        <v>689</v>
      </c>
    </row>
    <row r="40" spans="1:3" s="85" customFormat="1" ht="12" customHeight="1" x14ac:dyDescent="0.2">
      <c r="A40" s="377" t="s">
        <v>93</v>
      </c>
      <c r="B40" s="358" t="s">
        <v>272</v>
      </c>
      <c r="C40" s="612" t="s">
        <v>689</v>
      </c>
    </row>
    <row r="41" spans="1:3" s="85" customFormat="1" ht="12" customHeight="1" x14ac:dyDescent="0.2">
      <c r="A41" s="377" t="s">
        <v>173</v>
      </c>
      <c r="B41" s="358" t="s">
        <v>273</v>
      </c>
      <c r="C41" s="254">
        <v>1514700</v>
      </c>
    </row>
    <row r="42" spans="1:3" s="85" customFormat="1" ht="12" customHeight="1" x14ac:dyDescent="0.2">
      <c r="A42" s="377" t="s">
        <v>174</v>
      </c>
      <c r="B42" s="358" t="s">
        <v>274</v>
      </c>
      <c r="C42" s="612" t="s">
        <v>689</v>
      </c>
    </row>
    <row r="43" spans="1:3" s="85" customFormat="1" ht="12" customHeight="1" x14ac:dyDescent="0.2">
      <c r="A43" s="377" t="s">
        <v>175</v>
      </c>
      <c r="B43" s="358" t="s">
        <v>275</v>
      </c>
      <c r="C43" s="612" t="s">
        <v>689</v>
      </c>
    </row>
    <row r="44" spans="1:3" s="85" customFormat="1" ht="12" customHeight="1" x14ac:dyDescent="0.2">
      <c r="A44" s="377" t="s">
        <v>176</v>
      </c>
      <c r="B44" s="358" t="s">
        <v>276</v>
      </c>
      <c r="C44" s="612" t="s">
        <v>689</v>
      </c>
    </row>
    <row r="45" spans="1:3" s="85" customFormat="1" ht="12" customHeight="1" x14ac:dyDescent="0.2">
      <c r="A45" s="377" t="s">
        <v>177</v>
      </c>
      <c r="B45" s="358" t="s">
        <v>548</v>
      </c>
      <c r="C45" s="612" t="s">
        <v>689</v>
      </c>
    </row>
    <row r="46" spans="1:3" s="85" customFormat="1" ht="12" customHeight="1" x14ac:dyDescent="0.2">
      <c r="A46" s="377" t="s">
        <v>268</v>
      </c>
      <c r="B46" s="358" t="s">
        <v>278</v>
      </c>
      <c r="C46" s="616" t="s">
        <v>689</v>
      </c>
    </row>
    <row r="47" spans="1:3" s="85" customFormat="1" ht="12" customHeight="1" x14ac:dyDescent="0.2">
      <c r="A47" s="378" t="s">
        <v>269</v>
      </c>
      <c r="B47" s="359" t="s">
        <v>428</v>
      </c>
      <c r="C47" s="617" t="s">
        <v>689</v>
      </c>
    </row>
    <row r="48" spans="1:3" s="85" customFormat="1" ht="12" customHeight="1" thickBot="1" x14ac:dyDescent="0.3">
      <c r="A48" s="378" t="s">
        <v>427</v>
      </c>
      <c r="B48" s="453" t="s">
        <v>565</v>
      </c>
      <c r="C48" s="617" t="s">
        <v>689</v>
      </c>
    </row>
    <row r="49" spans="1:3" s="85" customFormat="1" ht="12" customHeight="1" thickBot="1" x14ac:dyDescent="0.3">
      <c r="A49" s="31" t="s">
        <v>23</v>
      </c>
      <c r="B49" s="21" t="s">
        <v>280</v>
      </c>
      <c r="C49" s="619">
        <v>0</v>
      </c>
    </row>
    <row r="50" spans="1:3" s="85" customFormat="1" ht="12" customHeight="1" x14ac:dyDescent="0.2">
      <c r="A50" s="376" t="s">
        <v>94</v>
      </c>
      <c r="B50" s="357" t="s">
        <v>284</v>
      </c>
      <c r="C50" s="618" t="s">
        <v>689</v>
      </c>
    </row>
    <row r="51" spans="1:3" s="85" customFormat="1" ht="12" customHeight="1" x14ac:dyDescent="0.2">
      <c r="A51" s="377" t="s">
        <v>95</v>
      </c>
      <c r="B51" s="358" t="s">
        <v>285</v>
      </c>
      <c r="C51" s="616">
        <v>0</v>
      </c>
    </row>
    <row r="52" spans="1:3" s="85" customFormat="1" ht="12" customHeight="1" x14ac:dyDescent="0.2">
      <c r="A52" s="377" t="s">
        <v>281</v>
      </c>
      <c r="B52" s="358" t="s">
        <v>286</v>
      </c>
      <c r="C52" s="616" t="s">
        <v>689</v>
      </c>
    </row>
    <row r="53" spans="1:3" s="85" customFormat="1" ht="12" customHeight="1" x14ac:dyDescent="0.2">
      <c r="A53" s="377" t="s">
        <v>282</v>
      </c>
      <c r="B53" s="358" t="s">
        <v>287</v>
      </c>
      <c r="C53" s="616" t="s">
        <v>689</v>
      </c>
    </row>
    <row r="54" spans="1:3" s="85" customFormat="1" ht="12" customHeight="1" thickBot="1" x14ac:dyDescent="0.25">
      <c r="A54" s="378" t="s">
        <v>283</v>
      </c>
      <c r="B54" s="359" t="s">
        <v>288</v>
      </c>
      <c r="C54" s="617" t="s">
        <v>689</v>
      </c>
    </row>
    <row r="55" spans="1:3" s="85" customFormat="1" ht="12" customHeight="1" thickBot="1" x14ac:dyDescent="0.3">
      <c r="A55" s="31" t="s">
        <v>178</v>
      </c>
      <c r="B55" s="21" t="s">
        <v>289</v>
      </c>
      <c r="C55" s="619">
        <f>SUM(C56:C58)</f>
        <v>0</v>
      </c>
    </row>
    <row r="56" spans="1:3" s="85" customFormat="1" ht="12" customHeight="1" x14ac:dyDescent="0.2">
      <c r="A56" s="376" t="s">
        <v>96</v>
      </c>
      <c r="B56" s="357" t="s">
        <v>290</v>
      </c>
      <c r="C56" s="613" t="s">
        <v>689</v>
      </c>
    </row>
    <row r="57" spans="1:3" s="85" customFormat="1" ht="12" customHeight="1" x14ac:dyDescent="0.2">
      <c r="A57" s="377" t="s">
        <v>97</v>
      </c>
      <c r="B57" s="358" t="s">
        <v>418</v>
      </c>
      <c r="C57" s="612" t="s">
        <v>689</v>
      </c>
    </row>
    <row r="58" spans="1:3" s="85" customFormat="1" ht="12" customHeight="1" x14ac:dyDescent="0.2">
      <c r="A58" s="377" t="s">
        <v>293</v>
      </c>
      <c r="B58" s="358" t="s">
        <v>291</v>
      </c>
      <c r="C58" s="612" t="s">
        <v>689</v>
      </c>
    </row>
    <row r="59" spans="1:3" s="85" customFormat="1" ht="12" customHeight="1" thickBot="1" x14ac:dyDescent="0.25">
      <c r="A59" s="378" t="s">
        <v>294</v>
      </c>
      <c r="B59" s="359" t="s">
        <v>292</v>
      </c>
      <c r="C59" s="614" t="s">
        <v>689</v>
      </c>
    </row>
    <row r="60" spans="1:3" s="85" customFormat="1" ht="12" customHeight="1" thickBot="1" x14ac:dyDescent="0.3">
      <c r="A60" s="31" t="s">
        <v>25</v>
      </c>
      <c r="B60" s="247" t="s">
        <v>295</v>
      </c>
      <c r="C60" s="252">
        <f>SUM(C61:C63)</f>
        <v>380000</v>
      </c>
    </row>
    <row r="61" spans="1:3" s="85" customFormat="1" ht="12" customHeight="1" x14ac:dyDescent="0.2">
      <c r="A61" s="376" t="s">
        <v>179</v>
      </c>
      <c r="B61" s="357" t="s">
        <v>297</v>
      </c>
      <c r="C61" s="616" t="s">
        <v>689</v>
      </c>
    </row>
    <row r="62" spans="1:3" s="85" customFormat="1" ht="12" customHeight="1" x14ac:dyDescent="0.2">
      <c r="A62" s="377" t="s">
        <v>180</v>
      </c>
      <c r="B62" s="358" t="s">
        <v>419</v>
      </c>
      <c r="C62" s="616" t="s">
        <v>689</v>
      </c>
    </row>
    <row r="63" spans="1:3" s="85" customFormat="1" ht="12" customHeight="1" x14ac:dyDescent="0.2">
      <c r="A63" s="377" t="s">
        <v>226</v>
      </c>
      <c r="B63" s="358" t="s">
        <v>704</v>
      </c>
      <c r="C63" s="257">
        <v>380000</v>
      </c>
    </row>
    <row r="64" spans="1:3" s="85" customFormat="1" ht="12" customHeight="1" thickBot="1" x14ac:dyDescent="0.25">
      <c r="A64" s="378" t="s">
        <v>296</v>
      </c>
      <c r="B64" s="359" t="s">
        <v>299</v>
      </c>
      <c r="C64" s="616" t="s">
        <v>689</v>
      </c>
    </row>
    <row r="65" spans="1:3" s="85" customFormat="1" ht="12" customHeight="1" thickBot="1" x14ac:dyDescent="0.3">
      <c r="A65" s="31" t="s">
        <v>26</v>
      </c>
      <c r="B65" s="21" t="s">
        <v>300</v>
      </c>
      <c r="C65" s="258">
        <f>+C8+C15+C22+C29+C37+C49+C55+C60</f>
        <v>155552012</v>
      </c>
    </row>
    <row r="66" spans="1:3" s="85" customFormat="1" ht="12" customHeight="1" thickBot="1" x14ac:dyDescent="0.25">
      <c r="A66" s="379" t="s">
        <v>387</v>
      </c>
      <c r="B66" s="247" t="s">
        <v>302</v>
      </c>
      <c r="C66" s="619">
        <f>SUM(C67:C69)</f>
        <v>0</v>
      </c>
    </row>
    <row r="67" spans="1:3" s="85" customFormat="1" ht="12" customHeight="1" x14ac:dyDescent="0.2">
      <c r="A67" s="376" t="s">
        <v>330</v>
      </c>
      <c r="B67" s="357" t="s">
        <v>303</v>
      </c>
      <c r="C67" s="616" t="s">
        <v>689</v>
      </c>
    </row>
    <row r="68" spans="1:3" s="85" customFormat="1" ht="12" customHeight="1" x14ac:dyDescent="0.2">
      <c r="A68" s="377" t="s">
        <v>339</v>
      </c>
      <c r="B68" s="358" t="s">
        <v>304</v>
      </c>
      <c r="C68" s="616" t="s">
        <v>689</v>
      </c>
    </row>
    <row r="69" spans="1:3" s="85" customFormat="1" ht="12" customHeight="1" thickBot="1" x14ac:dyDescent="0.25">
      <c r="A69" s="378" t="s">
        <v>340</v>
      </c>
      <c r="B69" s="360" t="s">
        <v>453</v>
      </c>
      <c r="C69" s="616" t="s">
        <v>689</v>
      </c>
    </row>
    <row r="70" spans="1:3" s="85" customFormat="1" ht="12" customHeight="1" thickBot="1" x14ac:dyDescent="0.25">
      <c r="A70" s="379" t="s">
        <v>306</v>
      </c>
      <c r="B70" s="247" t="s">
        <v>307</v>
      </c>
      <c r="C70" s="619">
        <f>SUM(C71:C74)</f>
        <v>0</v>
      </c>
    </row>
    <row r="71" spans="1:3" s="85" customFormat="1" ht="12" customHeight="1" x14ac:dyDescent="0.2">
      <c r="A71" s="376" t="s">
        <v>147</v>
      </c>
      <c r="B71" s="357" t="s">
        <v>308</v>
      </c>
      <c r="C71" s="616" t="s">
        <v>689</v>
      </c>
    </row>
    <row r="72" spans="1:3" s="85" customFormat="1" ht="12" customHeight="1" x14ac:dyDescent="0.2">
      <c r="A72" s="377" t="s">
        <v>148</v>
      </c>
      <c r="B72" s="358" t="s">
        <v>558</v>
      </c>
      <c r="C72" s="616" t="s">
        <v>689</v>
      </c>
    </row>
    <row r="73" spans="1:3" s="85" customFormat="1" ht="12" customHeight="1" x14ac:dyDescent="0.2">
      <c r="A73" s="377" t="s">
        <v>331</v>
      </c>
      <c r="B73" s="358" t="s">
        <v>309</v>
      </c>
      <c r="C73" s="616" t="s">
        <v>689</v>
      </c>
    </row>
    <row r="74" spans="1:3" s="85" customFormat="1" ht="12" customHeight="1" x14ac:dyDescent="0.25">
      <c r="A74" s="377" t="s">
        <v>332</v>
      </c>
      <c r="B74" s="248" t="s">
        <v>559</v>
      </c>
      <c r="C74" s="616" t="s">
        <v>689</v>
      </c>
    </row>
    <row r="75" spans="1:3" s="85" customFormat="1" ht="12" customHeight="1" thickBot="1" x14ac:dyDescent="0.25">
      <c r="A75" s="383" t="s">
        <v>310</v>
      </c>
      <c r="B75" s="470" t="s">
        <v>311</v>
      </c>
      <c r="C75" s="419">
        <f>SUM(C76:C77)</f>
        <v>48728042</v>
      </c>
    </row>
    <row r="76" spans="1:3" s="85" customFormat="1" ht="12" customHeight="1" x14ac:dyDescent="0.2">
      <c r="A76" s="376" t="s">
        <v>333</v>
      </c>
      <c r="B76" s="357" t="s">
        <v>312</v>
      </c>
      <c r="C76" s="257">
        <v>48728042</v>
      </c>
    </row>
    <row r="77" spans="1:3" s="85" customFormat="1" ht="12" customHeight="1" thickBot="1" x14ac:dyDescent="0.25">
      <c r="A77" s="378" t="s">
        <v>334</v>
      </c>
      <c r="B77" s="359" t="s">
        <v>313</v>
      </c>
      <c r="C77" s="616" t="s">
        <v>689</v>
      </c>
    </row>
    <row r="78" spans="1:3" s="84" customFormat="1" ht="12" customHeight="1" thickBot="1" x14ac:dyDescent="0.25">
      <c r="A78" s="379" t="s">
        <v>314</v>
      </c>
      <c r="B78" s="247" t="s">
        <v>315</v>
      </c>
      <c r="C78" s="619">
        <f>SUM(C79:C81)</f>
        <v>0</v>
      </c>
    </row>
    <row r="79" spans="1:3" s="85" customFormat="1" ht="12" customHeight="1" x14ac:dyDescent="0.2">
      <c r="A79" s="376" t="s">
        <v>335</v>
      </c>
      <c r="B79" s="357" t="s">
        <v>316</v>
      </c>
      <c r="C79" s="616" t="s">
        <v>689</v>
      </c>
    </row>
    <row r="80" spans="1:3" s="85" customFormat="1" ht="12" customHeight="1" x14ac:dyDescent="0.2">
      <c r="A80" s="377" t="s">
        <v>336</v>
      </c>
      <c r="B80" s="358" t="s">
        <v>317</v>
      </c>
      <c r="C80" s="616" t="s">
        <v>689</v>
      </c>
    </row>
    <row r="81" spans="1:3" s="85" customFormat="1" ht="12" customHeight="1" thickBot="1" x14ac:dyDescent="0.25">
      <c r="A81" s="378" t="s">
        <v>337</v>
      </c>
      <c r="B81" s="359" t="s">
        <v>560</v>
      </c>
      <c r="C81" s="616" t="s">
        <v>689</v>
      </c>
    </row>
    <row r="82" spans="1:3" s="85" customFormat="1" ht="12" customHeight="1" thickBot="1" x14ac:dyDescent="0.25">
      <c r="A82" s="379" t="s">
        <v>318</v>
      </c>
      <c r="B82" s="247" t="s">
        <v>338</v>
      </c>
      <c r="C82" s="619">
        <f>SUM(C83:C86)</f>
        <v>0</v>
      </c>
    </row>
    <row r="83" spans="1:3" s="85" customFormat="1" ht="12" customHeight="1" x14ac:dyDescent="0.2">
      <c r="A83" s="380" t="s">
        <v>319</v>
      </c>
      <c r="B83" s="357" t="s">
        <v>320</v>
      </c>
      <c r="C83" s="616" t="s">
        <v>689</v>
      </c>
    </row>
    <row r="84" spans="1:3" s="85" customFormat="1" ht="12" customHeight="1" x14ac:dyDescent="0.2">
      <c r="A84" s="381" t="s">
        <v>321</v>
      </c>
      <c r="B84" s="358" t="s">
        <v>322</v>
      </c>
      <c r="C84" s="616" t="s">
        <v>689</v>
      </c>
    </row>
    <row r="85" spans="1:3" s="85" customFormat="1" ht="12" customHeight="1" x14ac:dyDescent="0.2">
      <c r="A85" s="381" t="s">
        <v>323</v>
      </c>
      <c r="B85" s="358" t="s">
        <v>324</v>
      </c>
      <c r="C85" s="616" t="s">
        <v>689</v>
      </c>
    </row>
    <row r="86" spans="1:3" s="84" customFormat="1" ht="12" customHeight="1" thickBot="1" x14ac:dyDescent="0.25">
      <c r="A86" s="382" t="s">
        <v>325</v>
      </c>
      <c r="B86" s="359" t="s">
        <v>326</v>
      </c>
      <c r="C86" s="616" t="s">
        <v>689</v>
      </c>
    </row>
    <row r="87" spans="1:3" s="84" customFormat="1" ht="12" customHeight="1" thickBot="1" x14ac:dyDescent="0.25">
      <c r="A87" s="379" t="s">
        <v>327</v>
      </c>
      <c r="B87" s="247" t="s">
        <v>467</v>
      </c>
      <c r="C87" s="620" t="s">
        <v>689</v>
      </c>
    </row>
    <row r="88" spans="1:3" s="84" customFormat="1" ht="12" customHeight="1" thickBot="1" x14ac:dyDescent="0.25">
      <c r="A88" s="379" t="s">
        <v>499</v>
      </c>
      <c r="B88" s="247" t="s">
        <v>328</v>
      </c>
      <c r="C88" s="620" t="s">
        <v>689</v>
      </c>
    </row>
    <row r="89" spans="1:3" s="84" customFormat="1" ht="12" customHeight="1" thickBot="1" x14ac:dyDescent="0.25">
      <c r="A89" s="379" t="s">
        <v>500</v>
      </c>
      <c r="B89" s="364" t="s">
        <v>470</v>
      </c>
      <c r="C89" s="258">
        <f>+C66+C70+C75+C78+C82+C88+C87</f>
        <v>48728042</v>
      </c>
    </row>
    <row r="90" spans="1:3" s="84" customFormat="1" ht="12" customHeight="1" thickBot="1" x14ac:dyDescent="0.25">
      <c r="A90" s="383" t="s">
        <v>501</v>
      </c>
      <c r="B90" s="365" t="s">
        <v>502</v>
      </c>
      <c r="C90" s="258">
        <f>+C65+C89</f>
        <v>204280054</v>
      </c>
    </row>
    <row r="91" spans="1:3" s="85" customFormat="1" ht="6.75" customHeight="1" thickBot="1" x14ac:dyDescent="0.3">
      <c r="A91" s="202"/>
      <c r="B91" s="203"/>
      <c r="C91" s="305"/>
    </row>
    <row r="92" spans="1:3" s="64" customFormat="1" ht="16.5" customHeight="1" thickBot="1" x14ac:dyDescent="0.3">
      <c r="A92" s="206"/>
      <c r="B92" s="207" t="s">
        <v>57</v>
      </c>
      <c r="C92" s="307"/>
    </row>
    <row r="93" spans="1:3" s="86" customFormat="1" ht="12" customHeight="1" thickBot="1" x14ac:dyDescent="0.3">
      <c r="A93" s="351" t="s">
        <v>18</v>
      </c>
      <c r="B93" s="27" t="s">
        <v>506</v>
      </c>
      <c r="C93" s="251">
        <f>+C94+C95+C96+C97+C98+C111</f>
        <v>104975281</v>
      </c>
    </row>
    <row r="94" spans="1:3" ht="12" customHeight="1" x14ac:dyDescent="0.25">
      <c r="A94" s="384" t="s">
        <v>98</v>
      </c>
      <c r="B94" s="10" t="s">
        <v>49</v>
      </c>
      <c r="C94" s="253">
        <v>43144470</v>
      </c>
    </row>
    <row r="95" spans="1:3" ht="12" customHeight="1" x14ac:dyDescent="0.25">
      <c r="A95" s="377" t="s">
        <v>99</v>
      </c>
      <c r="B95" s="8" t="s">
        <v>181</v>
      </c>
      <c r="C95" s="254">
        <v>6084871</v>
      </c>
    </row>
    <row r="96" spans="1:3" ht="12" customHeight="1" x14ac:dyDescent="0.25">
      <c r="A96" s="377" t="s">
        <v>100</v>
      </c>
      <c r="B96" s="8" t="s">
        <v>138</v>
      </c>
      <c r="C96" s="256">
        <v>42637545</v>
      </c>
    </row>
    <row r="97" spans="1:3" ht="12" customHeight="1" x14ac:dyDescent="0.25">
      <c r="A97" s="377" t="s">
        <v>101</v>
      </c>
      <c r="B97" s="11" t="s">
        <v>182</v>
      </c>
      <c r="C97" s="256">
        <v>8500000</v>
      </c>
    </row>
    <row r="98" spans="1:3" ht="12" customHeight="1" x14ac:dyDescent="0.25">
      <c r="A98" s="377" t="s">
        <v>112</v>
      </c>
      <c r="B98" s="19" t="s">
        <v>183</v>
      </c>
      <c r="C98" s="256">
        <v>4108395</v>
      </c>
    </row>
    <row r="99" spans="1:3" ht="12" customHeight="1" x14ac:dyDescent="0.25">
      <c r="A99" s="377" t="s">
        <v>102</v>
      </c>
      <c r="B99" s="8" t="s">
        <v>503</v>
      </c>
      <c r="C99" s="614" t="s">
        <v>689</v>
      </c>
    </row>
    <row r="100" spans="1:3" ht="12" customHeight="1" x14ac:dyDescent="0.2">
      <c r="A100" s="377" t="s">
        <v>103</v>
      </c>
      <c r="B100" s="131" t="s">
        <v>433</v>
      </c>
      <c r="C100" s="614" t="s">
        <v>689</v>
      </c>
    </row>
    <row r="101" spans="1:3" ht="12" customHeight="1" x14ac:dyDescent="0.2">
      <c r="A101" s="377" t="s">
        <v>113</v>
      </c>
      <c r="B101" s="131" t="s">
        <v>432</v>
      </c>
      <c r="C101" s="614" t="s">
        <v>689</v>
      </c>
    </row>
    <row r="102" spans="1:3" ht="12" customHeight="1" x14ac:dyDescent="0.2">
      <c r="A102" s="377" t="s">
        <v>114</v>
      </c>
      <c r="B102" s="131" t="s">
        <v>344</v>
      </c>
      <c r="C102" s="614" t="s">
        <v>689</v>
      </c>
    </row>
    <row r="103" spans="1:3" ht="12" customHeight="1" x14ac:dyDescent="0.25">
      <c r="A103" s="377" t="s">
        <v>115</v>
      </c>
      <c r="B103" s="132" t="s">
        <v>345</v>
      </c>
      <c r="C103" s="614" t="s">
        <v>689</v>
      </c>
    </row>
    <row r="104" spans="1:3" ht="12" customHeight="1" x14ac:dyDescent="0.25">
      <c r="A104" s="377" t="s">
        <v>116</v>
      </c>
      <c r="B104" s="132" t="s">
        <v>346</v>
      </c>
      <c r="C104" s="614" t="s">
        <v>689</v>
      </c>
    </row>
    <row r="105" spans="1:3" ht="12" customHeight="1" x14ac:dyDescent="0.2">
      <c r="A105" s="377" t="s">
        <v>118</v>
      </c>
      <c r="B105" s="131" t="s">
        <v>347</v>
      </c>
      <c r="C105" s="256">
        <v>4108395</v>
      </c>
    </row>
    <row r="106" spans="1:3" ht="12" customHeight="1" x14ac:dyDescent="0.2">
      <c r="A106" s="377" t="s">
        <v>184</v>
      </c>
      <c r="B106" s="131" t="s">
        <v>348</v>
      </c>
      <c r="C106" s="614" t="s">
        <v>689</v>
      </c>
    </row>
    <row r="107" spans="1:3" ht="12" customHeight="1" x14ac:dyDescent="0.25">
      <c r="A107" s="377" t="s">
        <v>342</v>
      </c>
      <c r="B107" s="132" t="s">
        <v>349</v>
      </c>
      <c r="C107" s="614" t="s">
        <v>689</v>
      </c>
    </row>
    <row r="108" spans="1:3" ht="12" customHeight="1" x14ac:dyDescent="0.25">
      <c r="A108" s="385" t="s">
        <v>343</v>
      </c>
      <c r="B108" s="133" t="s">
        <v>350</v>
      </c>
      <c r="C108" s="614" t="s">
        <v>689</v>
      </c>
    </row>
    <row r="109" spans="1:3" ht="12" customHeight="1" x14ac:dyDescent="0.25">
      <c r="A109" s="377" t="s">
        <v>430</v>
      </c>
      <c r="B109" s="133" t="s">
        <v>351</v>
      </c>
      <c r="C109" s="614" t="s">
        <v>689</v>
      </c>
    </row>
    <row r="110" spans="1:3" ht="12" customHeight="1" x14ac:dyDescent="0.25">
      <c r="A110" s="377" t="s">
        <v>431</v>
      </c>
      <c r="B110" s="132" t="s">
        <v>352</v>
      </c>
      <c r="C110" s="612" t="s">
        <v>689</v>
      </c>
    </row>
    <row r="111" spans="1:3" ht="12" customHeight="1" x14ac:dyDescent="0.25">
      <c r="A111" s="377" t="s">
        <v>435</v>
      </c>
      <c r="B111" s="11" t="s">
        <v>50</v>
      </c>
      <c r="C111" s="254">
        <v>500000</v>
      </c>
    </row>
    <row r="112" spans="1:3" ht="12" customHeight="1" x14ac:dyDescent="0.25">
      <c r="A112" s="378" t="s">
        <v>436</v>
      </c>
      <c r="B112" s="8" t="s">
        <v>504</v>
      </c>
      <c r="C112" s="256">
        <v>500000</v>
      </c>
    </row>
    <row r="113" spans="1:3" ht="12" customHeight="1" thickBot="1" x14ac:dyDescent="0.3">
      <c r="A113" s="386" t="s">
        <v>437</v>
      </c>
      <c r="B113" s="134" t="s">
        <v>505</v>
      </c>
      <c r="C113" s="621" t="s">
        <v>689</v>
      </c>
    </row>
    <row r="114" spans="1:3" ht="12" customHeight="1" thickBot="1" x14ac:dyDescent="0.3">
      <c r="A114" s="31" t="s">
        <v>19</v>
      </c>
      <c r="B114" s="26" t="s">
        <v>353</v>
      </c>
      <c r="C114" s="252">
        <f>+C115+C117+C119</f>
        <v>26681975</v>
      </c>
    </row>
    <row r="115" spans="1:3" ht="12" customHeight="1" x14ac:dyDescent="0.25">
      <c r="A115" s="376" t="s">
        <v>104</v>
      </c>
      <c r="B115" s="8" t="s">
        <v>225</v>
      </c>
      <c r="C115" s="255">
        <v>5371856</v>
      </c>
    </row>
    <row r="116" spans="1:3" ht="12" customHeight="1" x14ac:dyDescent="0.25">
      <c r="A116" s="376" t="s">
        <v>105</v>
      </c>
      <c r="B116" s="12" t="s">
        <v>357</v>
      </c>
      <c r="C116" s="613" t="s">
        <v>689</v>
      </c>
    </row>
    <row r="117" spans="1:3" ht="12" customHeight="1" x14ac:dyDescent="0.25">
      <c r="A117" s="376" t="s">
        <v>106</v>
      </c>
      <c r="B117" s="12" t="s">
        <v>185</v>
      </c>
      <c r="C117" s="254">
        <v>21310119</v>
      </c>
    </row>
    <row r="118" spans="1:3" ht="12" customHeight="1" x14ac:dyDescent="0.25">
      <c r="A118" s="376" t="s">
        <v>107</v>
      </c>
      <c r="B118" s="12" t="s">
        <v>358</v>
      </c>
      <c r="C118" s="622" t="s">
        <v>689</v>
      </c>
    </row>
    <row r="119" spans="1:3" ht="12" customHeight="1" x14ac:dyDescent="0.25">
      <c r="A119" s="376" t="s">
        <v>108</v>
      </c>
      <c r="B119" s="249" t="s">
        <v>227</v>
      </c>
      <c r="C119" s="622" t="s">
        <v>689</v>
      </c>
    </row>
    <row r="120" spans="1:3" ht="12" customHeight="1" x14ac:dyDescent="0.25">
      <c r="A120" s="376" t="s">
        <v>117</v>
      </c>
      <c r="B120" s="248" t="s">
        <v>420</v>
      </c>
      <c r="C120" s="622" t="s">
        <v>689</v>
      </c>
    </row>
    <row r="121" spans="1:3" ht="12" customHeight="1" x14ac:dyDescent="0.25">
      <c r="A121" s="376" t="s">
        <v>119</v>
      </c>
      <c r="B121" s="353" t="s">
        <v>363</v>
      </c>
      <c r="C121" s="622" t="s">
        <v>689</v>
      </c>
    </row>
    <row r="122" spans="1:3" ht="12" customHeight="1" x14ac:dyDescent="0.25">
      <c r="A122" s="376" t="s">
        <v>186</v>
      </c>
      <c r="B122" s="132" t="s">
        <v>346</v>
      </c>
      <c r="C122" s="622" t="s">
        <v>689</v>
      </c>
    </row>
    <row r="123" spans="1:3" ht="12" customHeight="1" x14ac:dyDescent="0.25">
      <c r="A123" s="376" t="s">
        <v>187</v>
      </c>
      <c r="B123" s="132" t="s">
        <v>362</v>
      </c>
      <c r="C123" s="622" t="s">
        <v>689</v>
      </c>
    </row>
    <row r="124" spans="1:3" ht="12" customHeight="1" x14ac:dyDescent="0.25">
      <c r="A124" s="376" t="s">
        <v>188</v>
      </c>
      <c r="B124" s="132" t="s">
        <v>361</v>
      </c>
      <c r="C124" s="622" t="s">
        <v>689</v>
      </c>
    </row>
    <row r="125" spans="1:3" ht="12" customHeight="1" x14ac:dyDescent="0.25">
      <c r="A125" s="376" t="s">
        <v>354</v>
      </c>
      <c r="B125" s="132" t="s">
        <v>349</v>
      </c>
      <c r="C125" s="622" t="s">
        <v>689</v>
      </c>
    </row>
    <row r="126" spans="1:3" ht="12" customHeight="1" x14ac:dyDescent="0.25">
      <c r="A126" s="376" t="s">
        <v>355</v>
      </c>
      <c r="B126" s="132" t="s">
        <v>360</v>
      </c>
      <c r="C126" s="622" t="s">
        <v>689</v>
      </c>
    </row>
    <row r="127" spans="1:3" ht="12" customHeight="1" thickBot="1" x14ac:dyDescent="0.3">
      <c r="A127" s="385" t="s">
        <v>356</v>
      </c>
      <c r="B127" s="132" t="s">
        <v>359</v>
      </c>
      <c r="C127" s="623" t="s">
        <v>689</v>
      </c>
    </row>
    <row r="128" spans="1:3" ht="12" customHeight="1" thickBot="1" x14ac:dyDescent="0.3">
      <c r="A128" s="31" t="s">
        <v>20</v>
      </c>
      <c r="B128" s="115" t="s">
        <v>440</v>
      </c>
      <c r="C128" s="252">
        <f>+C93+C114</f>
        <v>131657256</v>
      </c>
    </row>
    <row r="129" spans="1:11" ht="12" customHeight="1" thickBot="1" x14ac:dyDescent="0.3">
      <c r="A129" s="31" t="s">
        <v>21</v>
      </c>
      <c r="B129" s="115" t="s">
        <v>441</v>
      </c>
      <c r="C129" s="619">
        <f>+C130+C131+C132</f>
        <v>0</v>
      </c>
    </row>
    <row r="130" spans="1:11" s="86" customFormat="1" ht="12" customHeight="1" x14ac:dyDescent="0.25">
      <c r="A130" s="376" t="s">
        <v>263</v>
      </c>
      <c r="B130" s="9" t="s">
        <v>509</v>
      </c>
      <c r="C130" s="622" t="s">
        <v>689</v>
      </c>
    </row>
    <row r="131" spans="1:11" ht="12" customHeight="1" x14ac:dyDescent="0.25">
      <c r="A131" s="376" t="s">
        <v>264</v>
      </c>
      <c r="B131" s="9" t="s">
        <v>449</v>
      </c>
      <c r="C131" s="622" t="s">
        <v>689</v>
      </c>
    </row>
    <row r="132" spans="1:11" ht="12" customHeight="1" thickBot="1" x14ac:dyDescent="0.3">
      <c r="A132" s="385" t="s">
        <v>265</v>
      </c>
      <c r="B132" s="7" t="s">
        <v>508</v>
      </c>
      <c r="C132" s="622" t="s">
        <v>689</v>
      </c>
    </row>
    <row r="133" spans="1:11" ht="12" customHeight="1" thickBot="1" x14ac:dyDescent="0.3">
      <c r="A133" s="31" t="s">
        <v>22</v>
      </c>
      <c r="B133" s="115" t="s">
        <v>442</v>
      </c>
      <c r="C133" s="619">
        <f>+C134+C135+C136+C137+C138+C139</f>
        <v>0</v>
      </c>
    </row>
    <row r="134" spans="1:11" ht="12" customHeight="1" x14ac:dyDescent="0.25">
      <c r="A134" s="376" t="s">
        <v>91</v>
      </c>
      <c r="B134" s="9" t="s">
        <v>451</v>
      </c>
      <c r="C134" s="622" t="s">
        <v>689</v>
      </c>
    </row>
    <row r="135" spans="1:11" ht="12" customHeight="1" x14ac:dyDescent="0.25">
      <c r="A135" s="376" t="s">
        <v>92</v>
      </c>
      <c r="B135" s="9" t="s">
        <v>443</v>
      </c>
      <c r="C135" s="622" t="s">
        <v>689</v>
      </c>
    </row>
    <row r="136" spans="1:11" ht="12" customHeight="1" x14ac:dyDescent="0.25">
      <c r="A136" s="376" t="s">
        <v>93</v>
      </c>
      <c r="B136" s="9" t="s">
        <v>444</v>
      </c>
      <c r="C136" s="622" t="s">
        <v>689</v>
      </c>
    </row>
    <row r="137" spans="1:11" ht="12" customHeight="1" x14ac:dyDescent="0.25">
      <c r="A137" s="376" t="s">
        <v>173</v>
      </c>
      <c r="B137" s="9" t="s">
        <v>507</v>
      </c>
      <c r="C137" s="622" t="s">
        <v>689</v>
      </c>
    </row>
    <row r="138" spans="1:11" ht="12" customHeight="1" x14ac:dyDescent="0.25">
      <c r="A138" s="376" t="s">
        <v>174</v>
      </c>
      <c r="B138" s="9" t="s">
        <v>446</v>
      </c>
      <c r="C138" s="622" t="s">
        <v>689</v>
      </c>
    </row>
    <row r="139" spans="1:11" s="86" customFormat="1" ht="12" customHeight="1" thickBot="1" x14ac:dyDescent="0.3">
      <c r="A139" s="385" t="s">
        <v>175</v>
      </c>
      <c r="B139" s="7" t="s">
        <v>447</v>
      </c>
      <c r="C139" s="622" t="s">
        <v>689</v>
      </c>
    </row>
    <row r="140" spans="1:11" ht="12" customHeight="1" thickBot="1" x14ac:dyDescent="0.3">
      <c r="A140" s="31" t="s">
        <v>23</v>
      </c>
      <c r="B140" s="115" t="s">
        <v>530</v>
      </c>
      <c r="C140" s="258">
        <f>+C141+C142+C144+C145+C143</f>
        <v>72622798</v>
      </c>
      <c r="K140" s="213"/>
    </row>
    <row r="141" spans="1:11" x14ac:dyDescent="0.25">
      <c r="A141" s="376" t="s">
        <v>94</v>
      </c>
      <c r="B141" s="9" t="s">
        <v>364</v>
      </c>
      <c r="C141" s="622" t="s">
        <v>689</v>
      </c>
    </row>
    <row r="142" spans="1:11" ht="12" customHeight="1" x14ac:dyDescent="0.25">
      <c r="A142" s="376" t="s">
        <v>95</v>
      </c>
      <c r="B142" s="9" t="s">
        <v>365</v>
      </c>
      <c r="C142" s="622" t="s">
        <v>689</v>
      </c>
    </row>
    <row r="143" spans="1:11" ht="12" customHeight="1" x14ac:dyDescent="0.25">
      <c r="A143" s="376" t="s">
        <v>281</v>
      </c>
      <c r="B143" s="9" t="s">
        <v>529</v>
      </c>
      <c r="C143" s="224">
        <v>72622798</v>
      </c>
    </row>
    <row r="144" spans="1:11" s="86" customFormat="1" ht="12" customHeight="1" x14ac:dyDescent="0.25">
      <c r="A144" s="376" t="s">
        <v>282</v>
      </c>
      <c r="B144" s="9" t="s">
        <v>456</v>
      </c>
      <c r="C144" s="622" t="s">
        <v>689</v>
      </c>
    </row>
    <row r="145" spans="1:3" s="86" customFormat="1" ht="12" customHeight="1" thickBot="1" x14ac:dyDescent="0.3">
      <c r="A145" s="385" t="s">
        <v>283</v>
      </c>
      <c r="B145" s="7" t="s">
        <v>383</v>
      </c>
      <c r="C145" s="622" t="s">
        <v>689</v>
      </c>
    </row>
    <row r="146" spans="1:3" s="86" customFormat="1" ht="12" customHeight="1" thickBot="1" x14ac:dyDescent="0.3">
      <c r="A146" s="31" t="s">
        <v>24</v>
      </c>
      <c r="B146" s="115" t="s">
        <v>457</v>
      </c>
      <c r="C146" s="624">
        <f>+C147+C148+C149+C150+C151</f>
        <v>0</v>
      </c>
    </row>
    <row r="147" spans="1:3" s="86" customFormat="1" ht="12" customHeight="1" x14ac:dyDescent="0.25">
      <c r="A147" s="376" t="s">
        <v>96</v>
      </c>
      <c r="B147" s="9" t="s">
        <v>452</v>
      </c>
      <c r="C147" s="622" t="s">
        <v>689</v>
      </c>
    </row>
    <row r="148" spans="1:3" s="86" customFormat="1" ht="12" customHeight="1" x14ac:dyDescent="0.25">
      <c r="A148" s="376" t="s">
        <v>97</v>
      </c>
      <c r="B148" s="9" t="s">
        <v>459</v>
      </c>
      <c r="C148" s="622" t="s">
        <v>689</v>
      </c>
    </row>
    <row r="149" spans="1:3" s="86" customFormat="1" ht="12" customHeight="1" x14ac:dyDescent="0.25">
      <c r="A149" s="376" t="s">
        <v>293</v>
      </c>
      <c r="B149" s="9" t="s">
        <v>454</v>
      </c>
      <c r="C149" s="622" t="s">
        <v>689</v>
      </c>
    </row>
    <row r="150" spans="1:3" s="86" customFormat="1" ht="12" customHeight="1" x14ac:dyDescent="0.25">
      <c r="A150" s="376" t="s">
        <v>294</v>
      </c>
      <c r="B150" s="9" t="s">
        <v>510</v>
      </c>
      <c r="C150" s="622" t="s">
        <v>689</v>
      </c>
    </row>
    <row r="151" spans="1:3" ht="12.75" customHeight="1" thickBot="1" x14ac:dyDescent="0.3">
      <c r="A151" s="385" t="s">
        <v>458</v>
      </c>
      <c r="B151" s="7" t="s">
        <v>461</v>
      </c>
      <c r="C151" s="623" t="s">
        <v>689</v>
      </c>
    </row>
    <row r="152" spans="1:3" ht="12.75" customHeight="1" thickBot="1" x14ac:dyDescent="0.3">
      <c r="A152" s="423" t="s">
        <v>25</v>
      </c>
      <c r="B152" s="115" t="s">
        <v>462</v>
      </c>
      <c r="C152" s="624" t="s">
        <v>689</v>
      </c>
    </row>
    <row r="153" spans="1:3" ht="12.75" customHeight="1" thickBot="1" x14ac:dyDescent="0.3">
      <c r="A153" s="423" t="s">
        <v>26</v>
      </c>
      <c r="B153" s="115" t="s">
        <v>463</v>
      </c>
      <c r="C153" s="624" t="s">
        <v>689</v>
      </c>
    </row>
    <row r="154" spans="1:3" ht="12" customHeight="1" thickBot="1" x14ac:dyDescent="0.3">
      <c r="A154" s="31" t="s">
        <v>27</v>
      </c>
      <c r="B154" s="115" t="s">
        <v>465</v>
      </c>
      <c r="C154" s="367">
        <f>+C129+C133+C140+C146+C152+C153</f>
        <v>72622798</v>
      </c>
    </row>
    <row r="155" spans="1:3" ht="15.15" customHeight="1" thickBot="1" x14ac:dyDescent="0.3">
      <c r="A155" s="387" t="s">
        <v>28</v>
      </c>
      <c r="B155" s="323" t="s">
        <v>464</v>
      </c>
      <c r="C155" s="367">
        <f>+C128+C154</f>
        <v>204280054</v>
      </c>
    </row>
    <row r="156" spans="1:3" ht="13.8" thickBot="1" x14ac:dyDescent="0.3">
      <c r="A156" s="331"/>
      <c r="B156" s="332"/>
      <c r="C156" s="507">
        <f>C90-C155</f>
        <v>0</v>
      </c>
    </row>
    <row r="157" spans="1:3" ht="15.15" customHeight="1" thickBot="1" x14ac:dyDescent="0.3">
      <c r="A157" s="211" t="s">
        <v>511</v>
      </c>
      <c r="B157" s="212"/>
      <c r="C157" s="112">
        <v>5</v>
      </c>
    </row>
    <row r="158" spans="1:3" ht="14.4" customHeight="1" thickBot="1" x14ac:dyDescent="0.3">
      <c r="A158" s="211" t="s">
        <v>203</v>
      </c>
      <c r="B158" s="212"/>
      <c r="C158" s="112">
        <v>22</v>
      </c>
    </row>
    <row r="159" spans="1:3" x14ac:dyDescent="0.25">
      <c r="A159" s="504"/>
      <c r="B159" s="505"/>
      <c r="C159" s="547"/>
    </row>
    <row r="160" spans="1:3" x14ac:dyDescent="0.25">
      <c r="A160" s="504"/>
      <c r="B160" s="505"/>
    </row>
    <row r="161" spans="1:3" x14ac:dyDescent="0.25">
      <c r="A161" s="504"/>
      <c r="B161" s="505"/>
      <c r="C161" s="506"/>
    </row>
    <row r="162" spans="1:3" x14ac:dyDescent="0.25">
      <c r="A162" s="504"/>
      <c r="B162" s="505"/>
      <c r="C162" s="506"/>
    </row>
    <row r="163" spans="1:3" x14ac:dyDescent="0.25">
      <c r="A163" s="504"/>
      <c r="B163" s="505"/>
      <c r="C163" s="506"/>
    </row>
    <row r="164" spans="1:3" x14ac:dyDescent="0.25">
      <c r="A164" s="504"/>
      <c r="B164" s="505"/>
      <c r="C164" s="506"/>
    </row>
    <row r="165" spans="1:3" x14ac:dyDescent="0.25">
      <c r="A165" s="504"/>
      <c r="B165" s="505"/>
      <c r="C165" s="506"/>
    </row>
    <row r="166" spans="1:3" x14ac:dyDescent="0.25">
      <c r="A166" s="504"/>
      <c r="B166" s="505"/>
      <c r="C166" s="506"/>
    </row>
    <row r="167" spans="1:3" x14ac:dyDescent="0.25">
      <c r="A167" s="504"/>
      <c r="B167" s="505"/>
      <c r="C167" s="506"/>
    </row>
    <row r="168" spans="1:3" x14ac:dyDescent="0.25">
      <c r="A168" s="504"/>
      <c r="B168" s="505"/>
      <c r="C168" s="506"/>
    </row>
    <row r="169" spans="1:3" x14ac:dyDescent="0.25">
      <c r="A169" s="504"/>
      <c r="B169" s="505"/>
      <c r="C169" s="506"/>
    </row>
    <row r="170" spans="1:3" x14ac:dyDescent="0.25">
      <c r="A170" s="504"/>
      <c r="B170" s="505"/>
      <c r="C170" s="506"/>
    </row>
    <row r="171" spans="1:3" x14ac:dyDescent="0.25">
      <c r="A171" s="504"/>
      <c r="B171" s="505"/>
      <c r="C171" s="506"/>
    </row>
    <row r="172" spans="1:3" x14ac:dyDescent="0.25">
      <c r="A172" s="504"/>
      <c r="B172" s="505"/>
      <c r="C172" s="506"/>
    </row>
    <row r="173" spans="1:3" x14ac:dyDescent="0.25">
      <c r="A173" s="504"/>
      <c r="B173" s="505"/>
      <c r="C173" s="506"/>
    </row>
    <row r="174" spans="1:3" x14ac:dyDescent="0.25">
      <c r="A174" s="504"/>
      <c r="B174" s="505"/>
      <c r="C174" s="506"/>
    </row>
    <row r="175" spans="1:3" x14ac:dyDescent="0.25">
      <c r="A175" s="504"/>
      <c r="B175" s="505"/>
      <c r="C175" s="506"/>
    </row>
    <row r="176" spans="1:3" x14ac:dyDescent="0.25">
      <c r="A176" s="504"/>
      <c r="B176" s="505"/>
      <c r="C176" s="506"/>
    </row>
    <row r="177" spans="1:3" x14ac:dyDescent="0.25">
      <c r="A177" s="504"/>
      <c r="B177" s="505"/>
      <c r="C177" s="506"/>
    </row>
    <row r="178" spans="1:3" x14ac:dyDescent="0.25">
      <c r="A178" s="504"/>
      <c r="B178" s="505"/>
      <c r="C178" s="506"/>
    </row>
    <row r="179" spans="1:3" x14ac:dyDescent="0.25">
      <c r="A179" s="504"/>
      <c r="B179" s="505"/>
      <c r="C179" s="506"/>
    </row>
  </sheetData>
  <sheetProtection formatCells="0"/>
  <mergeCells count="1">
    <mergeCell ref="B1:C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8"/>
  <sheetViews>
    <sheetView zoomScale="120" zoomScaleNormal="120" zoomScaleSheetLayoutView="85" workbookViewId="0">
      <selection activeCell="B2" sqref="B2"/>
    </sheetView>
  </sheetViews>
  <sheetFormatPr defaultColWidth="9.33203125" defaultRowHeight="13.2" x14ac:dyDescent="0.25"/>
  <cols>
    <col min="1" max="1" width="19.44140625" style="333" customWidth="1"/>
    <col min="2" max="2" width="72" style="334" customWidth="1"/>
    <col min="3" max="3" width="25" style="335" customWidth="1"/>
    <col min="4" max="16384" width="9.33203125" style="3"/>
  </cols>
  <sheetData>
    <row r="1" spans="1:3" s="2" customFormat="1" ht="16.5" customHeight="1" thickBot="1" x14ac:dyDescent="0.3">
      <c r="A1" s="486"/>
      <c r="B1" s="819" t="s">
        <v>721</v>
      </c>
      <c r="C1" s="819"/>
    </row>
    <row r="2" spans="1:3" s="82" customFormat="1" ht="21.15" customHeight="1" x14ac:dyDescent="0.25">
      <c r="A2" s="487" t="s">
        <v>61</v>
      </c>
      <c r="B2" s="488" t="str">
        <f>CONCATENATE(ALAPADATOK!A3)</f>
        <v>ÚJIRÁZ KÖZSÉGI ÖNKORMÁNYZAT</v>
      </c>
      <c r="C2" s="489" t="s">
        <v>54</v>
      </c>
    </row>
    <row r="3" spans="1:3" s="82" customFormat="1" ht="16.2" thickBot="1" x14ac:dyDescent="0.3">
      <c r="A3" s="490" t="s">
        <v>200</v>
      </c>
      <c r="B3" s="491" t="s">
        <v>421</v>
      </c>
      <c r="C3" s="492" t="s">
        <v>59</v>
      </c>
    </row>
    <row r="4" spans="1:3" s="83" customFormat="1" ht="22.5" customHeight="1" thickBot="1" x14ac:dyDescent="0.35">
      <c r="A4" s="493"/>
      <c r="B4" s="493"/>
      <c r="C4" s="494" t="str">
        <f>'KV_9.1.sz.mell'!C4</f>
        <v>Forintban!</v>
      </c>
    </row>
    <row r="5" spans="1:3" ht="13.8" thickBot="1" x14ac:dyDescent="0.3">
      <c r="A5" s="495" t="s">
        <v>202</v>
      </c>
      <c r="B5" s="496" t="s">
        <v>552</v>
      </c>
      <c r="C5" s="497" t="s">
        <v>55</v>
      </c>
    </row>
    <row r="6" spans="1:3" s="64" customFormat="1" ht="12.9" customHeight="1" thickBot="1" x14ac:dyDescent="0.3">
      <c r="A6" s="498"/>
      <c r="B6" s="499" t="s">
        <v>485</v>
      </c>
      <c r="C6" s="500" t="s">
        <v>486</v>
      </c>
    </row>
    <row r="7" spans="1:3" s="64" customFormat="1" ht="15.9" customHeight="1" thickBot="1" x14ac:dyDescent="0.3">
      <c r="A7" s="196"/>
      <c r="B7" s="197" t="s">
        <v>56</v>
      </c>
      <c r="C7" s="303"/>
    </row>
    <row r="8" spans="1:3" s="64" customFormat="1" ht="12" customHeight="1" thickBot="1" x14ac:dyDescent="0.3">
      <c r="A8" s="31" t="s">
        <v>18</v>
      </c>
      <c r="B8" s="21" t="s">
        <v>247</v>
      </c>
      <c r="C8" s="252">
        <f>+C9+C10+C11+C12+C13+C14</f>
        <v>37617032</v>
      </c>
    </row>
    <row r="9" spans="1:3" s="84" customFormat="1" ht="12" customHeight="1" x14ac:dyDescent="0.2">
      <c r="A9" s="376" t="s">
        <v>98</v>
      </c>
      <c r="B9" s="357" t="s">
        <v>248</v>
      </c>
      <c r="C9" s="255">
        <v>17602412</v>
      </c>
    </row>
    <row r="10" spans="1:3" s="85" customFormat="1" ht="12" customHeight="1" x14ac:dyDescent="0.2">
      <c r="A10" s="377" t="s">
        <v>99</v>
      </c>
      <c r="B10" s="358" t="s">
        <v>249</v>
      </c>
      <c r="C10" s="254">
        <v>9077580</v>
      </c>
    </row>
    <row r="11" spans="1:3" s="85" customFormat="1" ht="12" customHeight="1" x14ac:dyDescent="0.2">
      <c r="A11" s="377" t="s">
        <v>100</v>
      </c>
      <c r="B11" s="358" t="s">
        <v>539</v>
      </c>
      <c r="C11" s="254">
        <v>9137040</v>
      </c>
    </row>
    <row r="12" spans="1:3" s="85" customFormat="1" ht="12" customHeight="1" x14ac:dyDescent="0.2">
      <c r="A12" s="377" t="s">
        <v>101</v>
      </c>
      <c r="B12" s="358" t="s">
        <v>251</v>
      </c>
      <c r="C12" s="254">
        <v>1800000</v>
      </c>
    </row>
    <row r="13" spans="1:3" s="85" customFormat="1" ht="12" customHeight="1" x14ac:dyDescent="0.2">
      <c r="A13" s="377" t="s">
        <v>146</v>
      </c>
      <c r="B13" s="358" t="s">
        <v>498</v>
      </c>
      <c r="C13" s="612" t="s">
        <v>689</v>
      </c>
    </row>
    <row r="14" spans="1:3" s="84" customFormat="1" ht="12" customHeight="1" thickBot="1" x14ac:dyDescent="0.25">
      <c r="A14" s="378" t="s">
        <v>102</v>
      </c>
      <c r="B14" s="359" t="s">
        <v>425</v>
      </c>
      <c r="C14" s="612" t="s">
        <v>689</v>
      </c>
    </row>
    <row r="15" spans="1:3" s="84" customFormat="1" ht="12" customHeight="1" thickBot="1" x14ac:dyDescent="0.3">
      <c r="A15" s="31" t="s">
        <v>19</v>
      </c>
      <c r="B15" s="247" t="s">
        <v>252</v>
      </c>
      <c r="C15" s="252">
        <f>+C16+C17+C18+C19+C20</f>
        <v>47559610</v>
      </c>
    </row>
    <row r="16" spans="1:3" s="84" customFormat="1" ht="12" customHeight="1" x14ac:dyDescent="0.2">
      <c r="A16" s="376" t="s">
        <v>104</v>
      </c>
      <c r="B16" s="357" t="s">
        <v>253</v>
      </c>
      <c r="C16" s="613" t="s">
        <v>689</v>
      </c>
    </row>
    <row r="17" spans="1:3" s="84" customFormat="1" ht="12" customHeight="1" x14ac:dyDescent="0.2">
      <c r="A17" s="377" t="s">
        <v>105</v>
      </c>
      <c r="B17" s="358" t="s">
        <v>254</v>
      </c>
      <c r="C17" s="612" t="s">
        <v>689</v>
      </c>
    </row>
    <row r="18" spans="1:3" s="84" customFormat="1" ht="12" customHeight="1" x14ac:dyDescent="0.2">
      <c r="A18" s="377" t="s">
        <v>106</v>
      </c>
      <c r="B18" s="358" t="s">
        <v>414</v>
      </c>
      <c r="C18" s="612" t="s">
        <v>689</v>
      </c>
    </row>
    <row r="19" spans="1:3" s="84" customFormat="1" ht="12" customHeight="1" x14ac:dyDescent="0.2">
      <c r="A19" s="377" t="s">
        <v>107</v>
      </c>
      <c r="B19" s="358" t="s">
        <v>415</v>
      </c>
      <c r="C19" s="612" t="s">
        <v>689</v>
      </c>
    </row>
    <row r="20" spans="1:3" s="84" customFormat="1" ht="12" customHeight="1" x14ac:dyDescent="0.2">
      <c r="A20" s="377" t="s">
        <v>108</v>
      </c>
      <c r="B20" s="358" t="s">
        <v>255</v>
      </c>
      <c r="C20" s="254">
        <v>47559610</v>
      </c>
    </row>
    <row r="21" spans="1:3" s="85" customFormat="1" ht="12" customHeight="1" thickBot="1" x14ac:dyDescent="0.25">
      <c r="A21" s="378" t="s">
        <v>117</v>
      </c>
      <c r="B21" s="359" t="s">
        <v>256</v>
      </c>
      <c r="C21" s="614" t="s">
        <v>689</v>
      </c>
    </row>
    <row r="22" spans="1:3" s="85" customFormat="1" ht="12" customHeight="1" thickBot="1" x14ac:dyDescent="0.3">
      <c r="A22" s="31" t="s">
        <v>20</v>
      </c>
      <c r="B22" s="21" t="s">
        <v>257</v>
      </c>
      <c r="C22" s="252">
        <f>+C23+C24+C25+C26+C27</f>
        <v>590190</v>
      </c>
    </row>
    <row r="23" spans="1:3" s="85" customFormat="1" ht="12" customHeight="1" x14ac:dyDescent="0.2">
      <c r="A23" s="376" t="s">
        <v>87</v>
      </c>
      <c r="B23" s="357" t="s">
        <v>258</v>
      </c>
      <c r="C23" s="613" t="s">
        <v>689</v>
      </c>
    </row>
    <row r="24" spans="1:3" s="84" customFormat="1" ht="12" customHeight="1" x14ac:dyDescent="0.2">
      <c r="A24" s="377" t="s">
        <v>88</v>
      </c>
      <c r="B24" s="358" t="s">
        <v>259</v>
      </c>
      <c r="C24" s="612" t="s">
        <v>689</v>
      </c>
    </row>
    <row r="25" spans="1:3" s="85" customFormat="1" ht="12" customHeight="1" x14ac:dyDescent="0.2">
      <c r="A25" s="377" t="s">
        <v>89</v>
      </c>
      <c r="B25" s="358" t="s">
        <v>416</v>
      </c>
      <c r="C25" s="612" t="s">
        <v>689</v>
      </c>
    </row>
    <row r="26" spans="1:3" s="85" customFormat="1" ht="12" customHeight="1" x14ac:dyDescent="0.2">
      <c r="A26" s="377" t="s">
        <v>90</v>
      </c>
      <c r="B26" s="358" t="s">
        <v>417</v>
      </c>
      <c r="C26" s="612" t="s">
        <v>689</v>
      </c>
    </row>
    <row r="27" spans="1:3" s="85" customFormat="1" ht="12" customHeight="1" x14ac:dyDescent="0.2">
      <c r="A27" s="377" t="s">
        <v>169</v>
      </c>
      <c r="B27" s="358" t="s">
        <v>260</v>
      </c>
      <c r="C27" s="254">
        <v>590190</v>
      </c>
    </row>
    <row r="28" spans="1:3" s="85" customFormat="1" ht="12" customHeight="1" thickBot="1" x14ac:dyDescent="0.25">
      <c r="A28" s="378" t="s">
        <v>170</v>
      </c>
      <c r="B28" s="359" t="s">
        <v>261</v>
      </c>
      <c r="C28" s="614" t="s">
        <v>689</v>
      </c>
    </row>
    <row r="29" spans="1:3" s="85" customFormat="1" ht="12" customHeight="1" thickBot="1" x14ac:dyDescent="0.3">
      <c r="A29" s="31" t="s">
        <v>171</v>
      </c>
      <c r="B29" s="21" t="s">
        <v>549</v>
      </c>
      <c r="C29" s="258">
        <f>SUM(C30:C36)</f>
        <v>8100000</v>
      </c>
    </row>
    <row r="30" spans="1:3" s="85" customFormat="1" ht="12" customHeight="1" x14ac:dyDescent="0.2">
      <c r="A30" s="376" t="s">
        <v>263</v>
      </c>
      <c r="B30" s="357" t="str">
        <f>'KV_1.1.sz.mell.'!B32</f>
        <v>Építményadó</v>
      </c>
      <c r="C30" s="613" t="s">
        <v>689</v>
      </c>
    </row>
    <row r="31" spans="1:3" s="85" customFormat="1" ht="12" customHeight="1" x14ac:dyDescent="0.2">
      <c r="A31" s="377" t="s">
        <v>264</v>
      </c>
      <c r="B31" s="357" t="str">
        <f>'KV_1.1.sz.mell.'!B33</f>
        <v>Idegenforgalmi adó</v>
      </c>
      <c r="C31" s="612" t="s">
        <v>689</v>
      </c>
    </row>
    <row r="32" spans="1:3" s="85" customFormat="1" ht="12" customHeight="1" x14ac:dyDescent="0.2">
      <c r="A32" s="377" t="s">
        <v>265</v>
      </c>
      <c r="B32" s="357" t="str">
        <f>'KV_1.1.sz.mell.'!B34</f>
        <v>Iparűzési adó</v>
      </c>
      <c r="C32" s="254">
        <v>5100000</v>
      </c>
    </row>
    <row r="33" spans="1:3" s="85" customFormat="1" ht="12" customHeight="1" x14ac:dyDescent="0.2">
      <c r="A33" s="377" t="s">
        <v>266</v>
      </c>
      <c r="B33" s="357" t="str">
        <f>'KV_1.1.sz.mell.'!B35</f>
        <v>Talajterhelési díj</v>
      </c>
      <c r="C33" s="254">
        <v>1000000</v>
      </c>
    </row>
    <row r="34" spans="1:3" s="85" customFormat="1" ht="12" customHeight="1" x14ac:dyDescent="0.2">
      <c r="A34" s="377" t="s">
        <v>541</v>
      </c>
      <c r="B34" s="357" t="str">
        <f>'KV_1.1.sz.mell.'!B36</f>
        <v>Gépjárműadó</v>
      </c>
      <c r="C34" s="254">
        <v>1000000</v>
      </c>
    </row>
    <row r="35" spans="1:3" s="85" customFormat="1" ht="12" customHeight="1" x14ac:dyDescent="0.2">
      <c r="A35" s="377" t="s">
        <v>542</v>
      </c>
      <c r="B35" s="357" t="str">
        <f>'KV_1.1.sz.mell.'!B37</f>
        <v>Telekadó</v>
      </c>
      <c r="C35" s="612" t="s">
        <v>689</v>
      </c>
    </row>
    <row r="36" spans="1:3" s="85" customFormat="1" ht="12" customHeight="1" thickBot="1" x14ac:dyDescent="0.25">
      <c r="A36" s="378" t="s">
        <v>543</v>
      </c>
      <c r="B36" s="357" t="str">
        <f>'KV_1.1.sz.mell.'!B38</f>
        <v>Kommunális adó</v>
      </c>
      <c r="C36" s="256">
        <v>1000000</v>
      </c>
    </row>
    <row r="37" spans="1:3" s="85" customFormat="1" ht="12" customHeight="1" thickBot="1" x14ac:dyDescent="0.3">
      <c r="A37" s="31" t="s">
        <v>22</v>
      </c>
      <c r="B37" s="21" t="s">
        <v>426</v>
      </c>
      <c r="C37" s="252">
        <f>SUM(C38:C48)</f>
        <v>5514700</v>
      </c>
    </row>
    <row r="38" spans="1:3" s="85" customFormat="1" ht="12" customHeight="1" x14ac:dyDescent="0.2">
      <c r="A38" s="376" t="s">
        <v>91</v>
      </c>
      <c r="B38" s="357" t="s">
        <v>270</v>
      </c>
      <c r="C38" s="255">
        <v>4000000</v>
      </c>
    </row>
    <row r="39" spans="1:3" s="85" customFormat="1" ht="12" customHeight="1" x14ac:dyDescent="0.2">
      <c r="A39" s="377" t="s">
        <v>92</v>
      </c>
      <c r="B39" s="358" t="s">
        <v>271</v>
      </c>
      <c r="C39" s="612" t="s">
        <v>689</v>
      </c>
    </row>
    <row r="40" spans="1:3" s="85" customFormat="1" ht="12" customHeight="1" x14ac:dyDescent="0.2">
      <c r="A40" s="377" t="s">
        <v>93</v>
      </c>
      <c r="B40" s="358" t="s">
        <v>272</v>
      </c>
      <c r="C40" s="612" t="s">
        <v>689</v>
      </c>
    </row>
    <row r="41" spans="1:3" s="85" customFormat="1" ht="12" customHeight="1" x14ac:dyDescent="0.2">
      <c r="A41" s="377" t="s">
        <v>173</v>
      </c>
      <c r="B41" s="358" t="s">
        <v>273</v>
      </c>
      <c r="C41" s="254">
        <v>1514700</v>
      </c>
    </row>
    <row r="42" spans="1:3" s="85" customFormat="1" ht="12" customHeight="1" x14ac:dyDescent="0.2">
      <c r="A42" s="377" t="s">
        <v>174</v>
      </c>
      <c r="B42" s="358" t="s">
        <v>274</v>
      </c>
      <c r="C42" s="612" t="s">
        <v>689</v>
      </c>
    </row>
    <row r="43" spans="1:3" s="85" customFormat="1" ht="12" customHeight="1" x14ac:dyDescent="0.2">
      <c r="A43" s="377" t="s">
        <v>175</v>
      </c>
      <c r="B43" s="358" t="s">
        <v>275</v>
      </c>
      <c r="C43" s="612" t="s">
        <v>689</v>
      </c>
    </row>
    <row r="44" spans="1:3" s="85" customFormat="1" ht="12" customHeight="1" x14ac:dyDescent="0.2">
      <c r="A44" s="377" t="s">
        <v>176</v>
      </c>
      <c r="B44" s="358" t="s">
        <v>276</v>
      </c>
      <c r="C44" s="612" t="s">
        <v>689</v>
      </c>
    </row>
    <row r="45" spans="1:3" s="85" customFormat="1" ht="12" customHeight="1" x14ac:dyDescent="0.2">
      <c r="A45" s="377" t="s">
        <v>177</v>
      </c>
      <c r="B45" s="358" t="s">
        <v>548</v>
      </c>
      <c r="C45" s="612" t="s">
        <v>689</v>
      </c>
    </row>
    <row r="46" spans="1:3" s="85" customFormat="1" ht="12" customHeight="1" x14ac:dyDescent="0.2">
      <c r="A46" s="377" t="s">
        <v>268</v>
      </c>
      <c r="B46" s="358" t="s">
        <v>278</v>
      </c>
      <c r="C46" s="616" t="s">
        <v>689</v>
      </c>
    </row>
    <row r="47" spans="1:3" s="85" customFormat="1" ht="12" customHeight="1" x14ac:dyDescent="0.2">
      <c r="A47" s="378" t="s">
        <v>269</v>
      </c>
      <c r="B47" s="359" t="s">
        <v>428</v>
      </c>
      <c r="C47" s="617" t="s">
        <v>689</v>
      </c>
    </row>
    <row r="48" spans="1:3" s="85" customFormat="1" ht="12" customHeight="1" thickBot="1" x14ac:dyDescent="0.25">
      <c r="A48" s="378" t="s">
        <v>427</v>
      </c>
      <c r="B48" s="359" t="s">
        <v>279</v>
      </c>
      <c r="C48" s="617" t="s">
        <v>689</v>
      </c>
    </row>
    <row r="49" spans="1:3" s="85" customFormat="1" ht="12" customHeight="1" thickBot="1" x14ac:dyDescent="0.3">
      <c r="A49" s="31" t="s">
        <v>23</v>
      </c>
      <c r="B49" s="21" t="s">
        <v>280</v>
      </c>
      <c r="C49" s="619">
        <f>SUM(C50:C54)</f>
        <v>0</v>
      </c>
    </row>
    <row r="50" spans="1:3" s="85" customFormat="1" ht="12" customHeight="1" x14ac:dyDescent="0.2">
      <c r="A50" s="376" t="s">
        <v>94</v>
      </c>
      <c r="B50" s="357" t="s">
        <v>284</v>
      </c>
      <c r="C50" s="618" t="s">
        <v>689</v>
      </c>
    </row>
    <row r="51" spans="1:3" s="85" customFormat="1" ht="12" customHeight="1" x14ac:dyDescent="0.2">
      <c r="A51" s="377" t="s">
        <v>95</v>
      </c>
      <c r="B51" s="358" t="s">
        <v>285</v>
      </c>
      <c r="C51" s="616">
        <v>0</v>
      </c>
    </row>
    <row r="52" spans="1:3" s="85" customFormat="1" ht="12" customHeight="1" x14ac:dyDescent="0.2">
      <c r="A52" s="377" t="s">
        <v>281</v>
      </c>
      <c r="B52" s="358" t="s">
        <v>286</v>
      </c>
      <c r="C52" s="616" t="s">
        <v>689</v>
      </c>
    </row>
    <row r="53" spans="1:3" s="85" customFormat="1" ht="12" customHeight="1" x14ac:dyDescent="0.2">
      <c r="A53" s="377" t="s">
        <v>282</v>
      </c>
      <c r="B53" s="358" t="s">
        <v>287</v>
      </c>
      <c r="C53" s="616" t="s">
        <v>689</v>
      </c>
    </row>
    <row r="54" spans="1:3" s="85" customFormat="1" ht="12" customHeight="1" thickBot="1" x14ac:dyDescent="0.25">
      <c r="A54" s="378" t="s">
        <v>283</v>
      </c>
      <c r="B54" s="359" t="s">
        <v>288</v>
      </c>
      <c r="C54" s="617" t="s">
        <v>689</v>
      </c>
    </row>
    <row r="55" spans="1:3" s="85" customFormat="1" ht="12" customHeight="1" thickBot="1" x14ac:dyDescent="0.3">
      <c r="A55" s="31" t="s">
        <v>178</v>
      </c>
      <c r="B55" s="21" t="s">
        <v>289</v>
      </c>
      <c r="C55" s="619">
        <f>SUM(C56:C58)</f>
        <v>0</v>
      </c>
    </row>
    <row r="56" spans="1:3" s="85" customFormat="1" ht="12" customHeight="1" x14ac:dyDescent="0.2">
      <c r="A56" s="376" t="s">
        <v>96</v>
      </c>
      <c r="B56" s="357" t="s">
        <v>290</v>
      </c>
      <c r="C56" s="613" t="s">
        <v>689</v>
      </c>
    </row>
    <row r="57" spans="1:3" s="85" customFormat="1" ht="12" customHeight="1" x14ac:dyDescent="0.2">
      <c r="A57" s="377" t="s">
        <v>97</v>
      </c>
      <c r="B57" s="358" t="s">
        <v>418</v>
      </c>
      <c r="C57" s="612" t="s">
        <v>689</v>
      </c>
    </row>
    <row r="58" spans="1:3" s="85" customFormat="1" ht="12" customHeight="1" x14ac:dyDescent="0.2">
      <c r="A58" s="377" t="s">
        <v>293</v>
      </c>
      <c r="B58" s="358" t="s">
        <v>291</v>
      </c>
      <c r="C58" s="612" t="s">
        <v>689</v>
      </c>
    </row>
    <row r="59" spans="1:3" s="85" customFormat="1" ht="12" customHeight="1" thickBot="1" x14ac:dyDescent="0.25">
      <c r="A59" s="378" t="s">
        <v>294</v>
      </c>
      <c r="B59" s="359" t="s">
        <v>292</v>
      </c>
      <c r="C59" s="614" t="s">
        <v>689</v>
      </c>
    </row>
    <row r="60" spans="1:3" s="85" customFormat="1" ht="12" customHeight="1" thickBot="1" x14ac:dyDescent="0.3">
      <c r="A60" s="31" t="s">
        <v>25</v>
      </c>
      <c r="B60" s="247" t="s">
        <v>295</v>
      </c>
      <c r="C60" s="252">
        <f>SUM(C61:C63)</f>
        <v>380000</v>
      </c>
    </row>
    <row r="61" spans="1:3" s="85" customFormat="1" ht="12" customHeight="1" x14ac:dyDescent="0.2">
      <c r="A61" s="376" t="s">
        <v>179</v>
      </c>
      <c r="B61" s="357" t="s">
        <v>297</v>
      </c>
      <c r="C61" s="616" t="s">
        <v>689</v>
      </c>
    </row>
    <row r="62" spans="1:3" s="85" customFormat="1" ht="12" customHeight="1" x14ac:dyDescent="0.2">
      <c r="A62" s="377" t="s">
        <v>180</v>
      </c>
      <c r="B62" s="358" t="s">
        <v>419</v>
      </c>
      <c r="C62" s="616" t="s">
        <v>689</v>
      </c>
    </row>
    <row r="63" spans="1:3" s="85" customFormat="1" ht="12" customHeight="1" x14ac:dyDescent="0.2">
      <c r="A63" s="377" t="s">
        <v>226</v>
      </c>
      <c r="B63" s="358" t="s">
        <v>298</v>
      </c>
      <c r="C63" s="257">
        <v>380000</v>
      </c>
    </row>
    <row r="64" spans="1:3" s="85" customFormat="1" ht="12" customHeight="1" thickBot="1" x14ac:dyDescent="0.25">
      <c r="A64" s="378" t="s">
        <v>296</v>
      </c>
      <c r="B64" s="359" t="s">
        <v>299</v>
      </c>
      <c r="C64" s="616" t="s">
        <v>689</v>
      </c>
    </row>
    <row r="65" spans="1:3" s="85" customFormat="1" ht="12" customHeight="1" thickBot="1" x14ac:dyDescent="0.3">
      <c r="A65" s="31" t="s">
        <v>26</v>
      </c>
      <c r="B65" s="21" t="s">
        <v>300</v>
      </c>
      <c r="C65" s="258">
        <f>+C8+C15+C22+C29+C37+C49+C55+C60</f>
        <v>99761532</v>
      </c>
    </row>
    <row r="66" spans="1:3" s="85" customFormat="1" ht="12" customHeight="1" thickBot="1" x14ac:dyDescent="0.25">
      <c r="A66" s="379" t="s">
        <v>387</v>
      </c>
      <c r="B66" s="247" t="s">
        <v>302</v>
      </c>
      <c r="C66" s="619">
        <f>SUM(C67:C69)</f>
        <v>0</v>
      </c>
    </row>
    <row r="67" spans="1:3" s="85" customFormat="1" ht="12" customHeight="1" x14ac:dyDescent="0.2">
      <c r="A67" s="376" t="s">
        <v>330</v>
      </c>
      <c r="B67" s="357" t="s">
        <v>303</v>
      </c>
      <c r="C67" s="616" t="s">
        <v>689</v>
      </c>
    </row>
    <row r="68" spans="1:3" s="85" customFormat="1" ht="12" customHeight="1" x14ac:dyDescent="0.2">
      <c r="A68" s="377" t="s">
        <v>339</v>
      </c>
      <c r="B68" s="358" t="s">
        <v>304</v>
      </c>
      <c r="C68" s="616" t="s">
        <v>689</v>
      </c>
    </row>
    <row r="69" spans="1:3" s="85" customFormat="1" ht="12" customHeight="1" thickBot="1" x14ac:dyDescent="0.25">
      <c r="A69" s="378" t="s">
        <v>340</v>
      </c>
      <c r="B69" s="360" t="s">
        <v>305</v>
      </c>
      <c r="C69" s="616" t="s">
        <v>689</v>
      </c>
    </row>
    <row r="70" spans="1:3" s="85" customFormat="1" ht="12" customHeight="1" thickBot="1" x14ac:dyDescent="0.25">
      <c r="A70" s="379" t="s">
        <v>306</v>
      </c>
      <c r="B70" s="247" t="s">
        <v>307</v>
      </c>
      <c r="C70" s="619">
        <f>SUM(C71:C74)</f>
        <v>0</v>
      </c>
    </row>
    <row r="71" spans="1:3" s="85" customFormat="1" ht="12" customHeight="1" x14ac:dyDescent="0.2">
      <c r="A71" s="376" t="s">
        <v>147</v>
      </c>
      <c r="B71" s="357" t="s">
        <v>308</v>
      </c>
      <c r="C71" s="616" t="s">
        <v>689</v>
      </c>
    </row>
    <row r="72" spans="1:3" s="85" customFormat="1" ht="12" customHeight="1" x14ac:dyDescent="0.2">
      <c r="A72" s="377" t="s">
        <v>148</v>
      </c>
      <c r="B72" s="358" t="s">
        <v>558</v>
      </c>
      <c r="C72" s="616" t="s">
        <v>689</v>
      </c>
    </row>
    <row r="73" spans="1:3" s="85" customFormat="1" ht="12" customHeight="1" x14ac:dyDescent="0.2">
      <c r="A73" s="377" t="s">
        <v>331</v>
      </c>
      <c r="B73" s="358" t="s">
        <v>309</v>
      </c>
      <c r="C73" s="616" t="s">
        <v>689</v>
      </c>
    </row>
    <row r="74" spans="1:3" s="85" customFormat="1" ht="12" customHeight="1" x14ac:dyDescent="0.25">
      <c r="A74" s="377" t="s">
        <v>332</v>
      </c>
      <c r="B74" s="248" t="s">
        <v>559</v>
      </c>
      <c r="C74" s="616" t="s">
        <v>689</v>
      </c>
    </row>
    <row r="75" spans="1:3" s="85" customFormat="1" ht="12" customHeight="1" thickBot="1" x14ac:dyDescent="0.25">
      <c r="A75" s="383" t="s">
        <v>310</v>
      </c>
      <c r="B75" s="470" t="s">
        <v>311</v>
      </c>
      <c r="C75" s="419">
        <f>SUM(C76:C77)</f>
        <v>48728042</v>
      </c>
    </row>
    <row r="76" spans="1:3" s="85" customFormat="1" ht="12" customHeight="1" x14ac:dyDescent="0.2">
      <c r="A76" s="376" t="s">
        <v>333</v>
      </c>
      <c r="B76" s="357" t="s">
        <v>312</v>
      </c>
      <c r="C76" s="257">
        <v>48728042</v>
      </c>
    </row>
    <row r="77" spans="1:3" s="85" customFormat="1" ht="12" customHeight="1" thickBot="1" x14ac:dyDescent="0.25">
      <c r="A77" s="378" t="s">
        <v>334</v>
      </c>
      <c r="B77" s="359" t="s">
        <v>313</v>
      </c>
      <c r="C77" s="616" t="s">
        <v>689</v>
      </c>
    </row>
    <row r="78" spans="1:3" s="84" customFormat="1" ht="12" customHeight="1" thickBot="1" x14ac:dyDescent="0.25">
      <c r="A78" s="379" t="s">
        <v>314</v>
      </c>
      <c r="B78" s="247" t="s">
        <v>315</v>
      </c>
      <c r="C78" s="619">
        <f>SUM(C79:C81)</f>
        <v>0</v>
      </c>
    </row>
    <row r="79" spans="1:3" s="85" customFormat="1" ht="12" customHeight="1" x14ac:dyDescent="0.2">
      <c r="A79" s="376" t="s">
        <v>335</v>
      </c>
      <c r="B79" s="357" t="s">
        <v>316</v>
      </c>
      <c r="C79" s="616" t="s">
        <v>689</v>
      </c>
    </row>
    <row r="80" spans="1:3" s="85" customFormat="1" ht="12" customHeight="1" x14ac:dyDescent="0.2">
      <c r="A80" s="377" t="s">
        <v>336</v>
      </c>
      <c r="B80" s="358" t="s">
        <v>317</v>
      </c>
      <c r="C80" s="616" t="s">
        <v>689</v>
      </c>
    </row>
    <row r="81" spans="1:3" s="85" customFormat="1" ht="12" customHeight="1" thickBot="1" x14ac:dyDescent="0.25">
      <c r="A81" s="378" t="s">
        <v>337</v>
      </c>
      <c r="B81" s="359" t="s">
        <v>560</v>
      </c>
      <c r="C81" s="616" t="s">
        <v>689</v>
      </c>
    </row>
    <row r="82" spans="1:3" s="85" customFormat="1" ht="12" customHeight="1" thickBot="1" x14ac:dyDescent="0.25">
      <c r="A82" s="379" t="s">
        <v>318</v>
      </c>
      <c r="B82" s="247" t="s">
        <v>338</v>
      </c>
      <c r="C82" s="619">
        <f>SUM(C83:C86)</f>
        <v>0</v>
      </c>
    </row>
    <row r="83" spans="1:3" s="85" customFormat="1" ht="12" customHeight="1" x14ac:dyDescent="0.2">
      <c r="A83" s="380" t="s">
        <v>319</v>
      </c>
      <c r="B83" s="357" t="s">
        <v>320</v>
      </c>
      <c r="C83" s="616" t="s">
        <v>689</v>
      </c>
    </row>
    <row r="84" spans="1:3" s="85" customFormat="1" ht="12" customHeight="1" x14ac:dyDescent="0.2">
      <c r="A84" s="381" t="s">
        <v>321</v>
      </c>
      <c r="B84" s="358" t="s">
        <v>322</v>
      </c>
      <c r="C84" s="616" t="s">
        <v>689</v>
      </c>
    </row>
    <row r="85" spans="1:3" s="85" customFormat="1" ht="12" customHeight="1" x14ac:dyDescent="0.2">
      <c r="A85" s="381" t="s">
        <v>323</v>
      </c>
      <c r="B85" s="358" t="s">
        <v>324</v>
      </c>
      <c r="C85" s="616" t="s">
        <v>689</v>
      </c>
    </row>
    <row r="86" spans="1:3" s="84" customFormat="1" ht="12" customHeight="1" thickBot="1" x14ac:dyDescent="0.25">
      <c r="A86" s="382" t="s">
        <v>325</v>
      </c>
      <c r="B86" s="359" t="s">
        <v>326</v>
      </c>
      <c r="C86" s="616" t="s">
        <v>689</v>
      </c>
    </row>
    <row r="87" spans="1:3" s="84" customFormat="1" ht="12" customHeight="1" thickBot="1" x14ac:dyDescent="0.25">
      <c r="A87" s="379" t="s">
        <v>327</v>
      </c>
      <c r="B87" s="247" t="s">
        <v>467</v>
      </c>
      <c r="C87" s="620" t="s">
        <v>689</v>
      </c>
    </row>
    <row r="88" spans="1:3" s="84" customFormat="1" ht="12" customHeight="1" thickBot="1" x14ac:dyDescent="0.25">
      <c r="A88" s="379" t="s">
        <v>499</v>
      </c>
      <c r="B88" s="247" t="s">
        <v>328</v>
      </c>
      <c r="C88" s="620" t="s">
        <v>689</v>
      </c>
    </row>
    <row r="89" spans="1:3" s="84" customFormat="1" ht="12" customHeight="1" thickBot="1" x14ac:dyDescent="0.25">
      <c r="A89" s="379" t="s">
        <v>500</v>
      </c>
      <c r="B89" s="364" t="s">
        <v>470</v>
      </c>
      <c r="C89" s="258">
        <f>+C66+C70+C75+C78+C82+C88+C87</f>
        <v>48728042</v>
      </c>
    </row>
    <row r="90" spans="1:3" s="84" customFormat="1" ht="12" customHeight="1" thickBot="1" x14ac:dyDescent="0.25">
      <c r="A90" s="383" t="s">
        <v>501</v>
      </c>
      <c r="B90" s="365" t="s">
        <v>502</v>
      </c>
      <c r="C90" s="258">
        <f>+C65+C89</f>
        <v>148489574</v>
      </c>
    </row>
    <row r="91" spans="1:3" s="85" customFormat="1" ht="6.75" customHeight="1" thickBot="1" x14ac:dyDescent="0.3">
      <c r="A91" s="202"/>
      <c r="B91" s="203"/>
      <c r="C91" s="305"/>
    </row>
    <row r="92" spans="1:3" s="64" customFormat="1" ht="16.5" customHeight="1" thickBot="1" x14ac:dyDescent="0.3">
      <c r="A92" s="206"/>
      <c r="B92" s="207" t="s">
        <v>57</v>
      </c>
      <c r="C92" s="307"/>
    </row>
    <row r="93" spans="1:3" s="86" customFormat="1" ht="12" customHeight="1" thickBot="1" x14ac:dyDescent="0.3">
      <c r="A93" s="351" t="s">
        <v>18</v>
      </c>
      <c r="B93" s="27" t="s">
        <v>506</v>
      </c>
      <c r="C93" s="251">
        <f>+C94+C95+C96+C97+C98+C111</f>
        <v>104975281</v>
      </c>
    </row>
    <row r="94" spans="1:3" ht="12" customHeight="1" x14ac:dyDescent="0.25">
      <c r="A94" s="384" t="s">
        <v>98</v>
      </c>
      <c r="B94" s="10" t="s">
        <v>49</v>
      </c>
      <c r="C94" s="253">
        <v>43144470</v>
      </c>
    </row>
    <row r="95" spans="1:3" ht="12" customHeight="1" x14ac:dyDescent="0.25">
      <c r="A95" s="377" t="s">
        <v>99</v>
      </c>
      <c r="B95" s="8" t="s">
        <v>181</v>
      </c>
      <c r="C95" s="254">
        <v>6084871</v>
      </c>
    </row>
    <row r="96" spans="1:3" ht="12" customHeight="1" x14ac:dyDescent="0.25">
      <c r="A96" s="377" t="s">
        <v>100</v>
      </c>
      <c r="B96" s="8" t="s">
        <v>138</v>
      </c>
      <c r="C96" s="256">
        <v>42637545</v>
      </c>
    </row>
    <row r="97" spans="1:3" ht="12" customHeight="1" x14ac:dyDescent="0.25">
      <c r="A97" s="377" t="s">
        <v>101</v>
      </c>
      <c r="B97" s="11" t="s">
        <v>182</v>
      </c>
      <c r="C97" s="256">
        <v>8500000</v>
      </c>
    </row>
    <row r="98" spans="1:3" ht="12" customHeight="1" x14ac:dyDescent="0.25">
      <c r="A98" s="377" t="s">
        <v>112</v>
      </c>
      <c r="B98" s="19" t="s">
        <v>183</v>
      </c>
      <c r="C98" s="256">
        <v>4108395</v>
      </c>
    </row>
    <row r="99" spans="1:3" ht="12" customHeight="1" x14ac:dyDescent="0.25">
      <c r="A99" s="377" t="s">
        <v>102</v>
      </c>
      <c r="B99" s="8" t="s">
        <v>503</v>
      </c>
      <c r="C99" s="614" t="s">
        <v>689</v>
      </c>
    </row>
    <row r="100" spans="1:3" ht="12" customHeight="1" x14ac:dyDescent="0.2">
      <c r="A100" s="377" t="s">
        <v>103</v>
      </c>
      <c r="B100" s="131" t="s">
        <v>433</v>
      </c>
      <c r="C100" s="614" t="s">
        <v>689</v>
      </c>
    </row>
    <row r="101" spans="1:3" ht="12" customHeight="1" x14ac:dyDescent="0.2">
      <c r="A101" s="377" t="s">
        <v>113</v>
      </c>
      <c r="B101" s="131" t="s">
        <v>432</v>
      </c>
      <c r="C101" s="614" t="s">
        <v>689</v>
      </c>
    </row>
    <row r="102" spans="1:3" ht="12" customHeight="1" x14ac:dyDescent="0.2">
      <c r="A102" s="377" t="s">
        <v>114</v>
      </c>
      <c r="B102" s="131" t="s">
        <v>344</v>
      </c>
      <c r="C102" s="614" t="s">
        <v>689</v>
      </c>
    </row>
    <row r="103" spans="1:3" ht="12" customHeight="1" x14ac:dyDescent="0.25">
      <c r="A103" s="377" t="s">
        <v>115</v>
      </c>
      <c r="B103" s="132" t="s">
        <v>345</v>
      </c>
      <c r="C103" s="614" t="s">
        <v>689</v>
      </c>
    </row>
    <row r="104" spans="1:3" ht="12" customHeight="1" x14ac:dyDescent="0.25">
      <c r="A104" s="377" t="s">
        <v>116</v>
      </c>
      <c r="B104" s="132" t="s">
        <v>346</v>
      </c>
      <c r="C104" s="614" t="s">
        <v>689</v>
      </c>
    </row>
    <row r="105" spans="1:3" ht="12" customHeight="1" x14ac:dyDescent="0.2">
      <c r="A105" s="377" t="s">
        <v>118</v>
      </c>
      <c r="B105" s="131" t="s">
        <v>347</v>
      </c>
      <c r="C105" s="256">
        <v>4108395</v>
      </c>
    </row>
    <row r="106" spans="1:3" ht="12" customHeight="1" x14ac:dyDescent="0.2">
      <c r="A106" s="377" t="s">
        <v>184</v>
      </c>
      <c r="B106" s="131" t="s">
        <v>348</v>
      </c>
      <c r="C106" s="614" t="s">
        <v>689</v>
      </c>
    </row>
    <row r="107" spans="1:3" ht="12" customHeight="1" x14ac:dyDescent="0.25">
      <c r="A107" s="377" t="s">
        <v>342</v>
      </c>
      <c r="B107" s="132" t="s">
        <v>349</v>
      </c>
      <c r="C107" s="614" t="s">
        <v>689</v>
      </c>
    </row>
    <row r="108" spans="1:3" ht="12" customHeight="1" x14ac:dyDescent="0.25">
      <c r="A108" s="385" t="s">
        <v>343</v>
      </c>
      <c r="B108" s="133" t="s">
        <v>350</v>
      </c>
      <c r="C108" s="614" t="s">
        <v>689</v>
      </c>
    </row>
    <row r="109" spans="1:3" ht="12" customHeight="1" x14ac:dyDescent="0.25">
      <c r="A109" s="377" t="s">
        <v>430</v>
      </c>
      <c r="B109" s="133" t="s">
        <v>351</v>
      </c>
      <c r="C109" s="614" t="s">
        <v>689</v>
      </c>
    </row>
    <row r="110" spans="1:3" ht="12" customHeight="1" x14ac:dyDescent="0.25">
      <c r="A110" s="377" t="s">
        <v>431</v>
      </c>
      <c r="B110" s="132" t="s">
        <v>352</v>
      </c>
      <c r="C110" s="612" t="s">
        <v>689</v>
      </c>
    </row>
    <row r="111" spans="1:3" ht="12" customHeight="1" x14ac:dyDescent="0.25">
      <c r="A111" s="377" t="s">
        <v>435</v>
      </c>
      <c r="B111" s="11" t="s">
        <v>50</v>
      </c>
      <c r="C111" s="254">
        <v>500000</v>
      </c>
    </row>
    <row r="112" spans="1:3" ht="12" customHeight="1" x14ac:dyDescent="0.25">
      <c r="A112" s="378" t="s">
        <v>436</v>
      </c>
      <c r="B112" s="8" t="s">
        <v>504</v>
      </c>
      <c r="C112" s="256">
        <v>500000</v>
      </c>
    </row>
    <row r="113" spans="1:3" ht="12" customHeight="1" thickBot="1" x14ac:dyDescent="0.3">
      <c r="A113" s="386" t="s">
        <v>437</v>
      </c>
      <c r="B113" s="134" t="s">
        <v>505</v>
      </c>
      <c r="C113" s="621" t="s">
        <v>689</v>
      </c>
    </row>
    <row r="114" spans="1:3" ht="12" customHeight="1" thickBot="1" x14ac:dyDescent="0.3">
      <c r="A114" s="31" t="s">
        <v>19</v>
      </c>
      <c r="B114" s="26" t="s">
        <v>353</v>
      </c>
      <c r="C114" s="252">
        <f>+C115+C117+C119</f>
        <v>26681975</v>
      </c>
    </row>
    <row r="115" spans="1:3" ht="12" customHeight="1" x14ac:dyDescent="0.25">
      <c r="A115" s="376" t="s">
        <v>104</v>
      </c>
      <c r="B115" s="8" t="s">
        <v>225</v>
      </c>
      <c r="C115" s="255">
        <v>5371856</v>
      </c>
    </row>
    <row r="116" spans="1:3" ht="12" customHeight="1" x14ac:dyDescent="0.25">
      <c r="A116" s="376" t="s">
        <v>105</v>
      </c>
      <c r="B116" s="12" t="s">
        <v>357</v>
      </c>
      <c r="C116" s="613" t="s">
        <v>689</v>
      </c>
    </row>
    <row r="117" spans="1:3" ht="12" customHeight="1" x14ac:dyDescent="0.25">
      <c r="A117" s="376" t="s">
        <v>106</v>
      </c>
      <c r="B117" s="12" t="s">
        <v>185</v>
      </c>
      <c r="C117" s="254">
        <v>21310119</v>
      </c>
    </row>
    <row r="118" spans="1:3" ht="12" customHeight="1" x14ac:dyDescent="0.25">
      <c r="A118" s="376" t="s">
        <v>107</v>
      </c>
      <c r="B118" s="12" t="s">
        <v>358</v>
      </c>
      <c r="C118" s="622" t="s">
        <v>689</v>
      </c>
    </row>
    <row r="119" spans="1:3" ht="12" customHeight="1" x14ac:dyDescent="0.25">
      <c r="A119" s="376" t="s">
        <v>108</v>
      </c>
      <c r="B119" s="249" t="s">
        <v>227</v>
      </c>
      <c r="C119" s="622" t="s">
        <v>689</v>
      </c>
    </row>
    <row r="120" spans="1:3" ht="12" customHeight="1" x14ac:dyDescent="0.25">
      <c r="A120" s="376" t="s">
        <v>117</v>
      </c>
      <c r="B120" s="248" t="s">
        <v>420</v>
      </c>
      <c r="C120" s="622" t="s">
        <v>689</v>
      </c>
    </row>
    <row r="121" spans="1:3" ht="12" customHeight="1" x14ac:dyDescent="0.25">
      <c r="A121" s="376" t="s">
        <v>119</v>
      </c>
      <c r="B121" s="353" t="s">
        <v>363</v>
      </c>
      <c r="C121" s="622" t="s">
        <v>689</v>
      </c>
    </row>
    <row r="122" spans="1:3" ht="12" customHeight="1" x14ac:dyDescent="0.25">
      <c r="A122" s="376" t="s">
        <v>186</v>
      </c>
      <c r="B122" s="132" t="s">
        <v>346</v>
      </c>
      <c r="C122" s="622" t="s">
        <v>689</v>
      </c>
    </row>
    <row r="123" spans="1:3" ht="12" customHeight="1" x14ac:dyDescent="0.25">
      <c r="A123" s="376" t="s">
        <v>187</v>
      </c>
      <c r="B123" s="132" t="s">
        <v>362</v>
      </c>
      <c r="C123" s="622" t="s">
        <v>689</v>
      </c>
    </row>
    <row r="124" spans="1:3" ht="12" customHeight="1" x14ac:dyDescent="0.25">
      <c r="A124" s="376" t="s">
        <v>188</v>
      </c>
      <c r="B124" s="132" t="s">
        <v>361</v>
      </c>
      <c r="C124" s="622" t="s">
        <v>689</v>
      </c>
    </row>
    <row r="125" spans="1:3" ht="12" customHeight="1" x14ac:dyDescent="0.25">
      <c r="A125" s="376" t="s">
        <v>354</v>
      </c>
      <c r="B125" s="132" t="s">
        <v>349</v>
      </c>
      <c r="C125" s="622" t="s">
        <v>689</v>
      </c>
    </row>
    <row r="126" spans="1:3" ht="12" customHeight="1" x14ac:dyDescent="0.25">
      <c r="A126" s="376" t="s">
        <v>355</v>
      </c>
      <c r="B126" s="132" t="s">
        <v>360</v>
      </c>
      <c r="C126" s="622" t="s">
        <v>689</v>
      </c>
    </row>
    <row r="127" spans="1:3" ht="12" customHeight="1" thickBot="1" x14ac:dyDescent="0.3">
      <c r="A127" s="385" t="s">
        <v>356</v>
      </c>
      <c r="B127" s="132" t="s">
        <v>359</v>
      </c>
      <c r="C127" s="623" t="s">
        <v>689</v>
      </c>
    </row>
    <row r="128" spans="1:3" ht="12" customHeight="1" thickBot="1" x14ac:dyDescent="0.3">
      <c r="A128" s="31" t="s">
        <v>20</v>
      </c>
      <c r="B128" s="115" t="s">
        <v>440</v>
      </c>
      <c r="C128" s="252">
        <f>+C93+C114</f>
        <v>131657256</v>
      </c>
    </row>
    <row r="129" spans="1:11" ht="12" customHeight="1" thickBot="1" x14ac:dyDescent="0.3">
      <c r="A129" s="31" t="s">
        <v>21</v>
      </c>
      <c r="B129" s="115" t="s">
        <v>441</v>
      </c>
      <c r="C129" s="619">
        <f>+C130+C131+C132</f>
        <v>0</v>
      </c>
    </row>
    <row r="130" spans="1:11" s="86" customFormat="1" ht="12" customHeight="1" x14ac:dyDescent="0.25">
      <c r="A130" s="376" t="s">
        <v>263</v>
      </c>
      <c r="B130" s="9" t="s">
        <v>509</v>
      </c>
      <c r="C130" s="622" t="s">
        <v>689</v>
      </c>
    </row>
    <row r="131" spans="1:11" ht="12" customHeight="1" x14ac:dyDescent="0.25">
      <c r="A131" s="376" t="s">
        <v>264</v>
      </c>
      <c r="B131" s="9" t="s">
        <v>449</v>
      </c>
      <c r="C131" s="622" t="s">
        <v>689</v>
      </c>
    </row>
    <row r="132" spans="1:11" ht="12" customHeight="1" thickBot="1" x14ac:dyDescent="0.3">
      <c r="A132" s="385" t="s">
        <v>265</v>
      </c>
      <c r="B132" s="7" t="s">
        <v>508</v>
      </c>
      <c r="C132" s="622" t="s">
        <v>689</v>
      </c>
    </row>
    <row r="133" spans="1:11" ht="12" customHeight="1" thickBot="1" x14ac:dyDescent="0.3">
      <c r="A133" s="31" t="s">
        <v>22</v>
      </c>
      <c r="B133" s="115" t="s">
        <v>442</v>
      </c>
      <c r="C133" s="619">
        <f>+C134+C135+C136+C137+C138+C139</f>
        <v>0</v>
      </c>
    </row>
    <row r="134" spans="1:11" ht="12" customHeight="1" x14ac:dyDescent="0.25">
      <c r="A134" s="376" t="s">
        <v>91</v>
      </c>
      <c r="B134" s="9" t="s">
        <v>451</v>
      </c>
      <c r="C134" s="622" t="s">
        <v>689</v>
      </c>
    </row>
    <row r="135" spans="1:11" ht="12" customHeight="1" x14ac:dyDescent="0.25">
      <c r="A135" s="376" t="s">
        <v>92</v>
      </c>
      <c r="B135" s="9" t="s">
        <v>443</v>
      </c>
      <c r="C135" s="622" t="s">
        <v>689</v>
      </c>
    </row>
    <row r="136" spans="1:11" ht="12" customHeight="1" x14ac:dyDescent="0.25">
      <c r="A136" s="376" t="s">
        <v>93</v>
      </c>
      <c r="B136" s="9" t="s">
        <v>444</v>
      </c>
      <c r="C136" s="622" t="s">
        <v>689</v>
      </c>
    </row>
    <row r="137" spans="1:11" ht="12" customHeight="1" x14ac:dyDescent="0.25">
      <c r="A137" s="376" t="s">
        <v>173</v>
      </c>
      <c r="B137" s="9" t="s">
        <v>507</v>
      </c>
      <c r="C137" s="622" t="s">
        <v>689</v>
      </c>
    </row>
    <row r="138" spans="1:11" ht="12" customHeight="1" x14ac:dyDescent="0.25">
      <c r="A138" s="376" t="s">
        <v>174</v>
      </c>
      <c r="B138" s="9" t="s">
        <v>446</v>
      </c>
      <c r="C138" s="622" t="s">
        <v>689</v>
      </c>
    </row>
    <row r="139" spans="1:11" s="86" customFormat="1" ht="12" customHeight="1" thickBot="1" x14ac:dyDescent="0.3">
      <c r="A139" s="385" t="s">
        <v>175</v>
      </c>
      <c r="B139" s="7" t="s">
        <v>447</v>
      </c>
      <c r="C139" s="622" t="s">
        <v>689</v>
      </c>
    </row>
    <row r="140" spans="1:11" ht="12" customHeight="1" thickBot="1" x14ac:dyDescent="0.3">
      <c r="A140" s="31" t="s">
        <v>23</v>
      </c>
      <c r="B140" s="115" t="s">
        <v>530</v>
      </c>
      <c r="C140" s="258">
        <f>+C141+C142+C144+C145+C143</f>
        <v>16832318</v>
      </c>
      <c r="K140" s="213"/>
    </row>
    <row r="141" spans="1:11" x14ac:dyDescent="0.25">
      <c r="A141" s="376" t="s">
        <v>94</v>
      </c>
      <c r="B141" s="9" t="s">
        <v>364</v>
      </c>
      <c r="C141" s="622" t="s">
        <v>689</v>
      </c>
    </row>
    <row r="142" spans="1:11" ht="12" customHeight="1" x14ac:dyDescent="0.25">
      <c r="A142" s="376" t="s">
        <v>95</v>
      </c>
      <c r="B142" s="9" t="s">
        <v>365</v>
      </c>
      <c r="C142" s="622" t="s">
        <v>689</v>
      </c>
    </row>
    <row r="143" spans="1:11" s="86" customFormat="1" ht="12" customHeight="1" x14ac:dyDescent="0.25">
      <c r="A143" s="376" t="s">
        <v>281</v>
      </c>
      <c r="B143" s="9" t="s">
        <v>529</v>
      </c>
      <c r="C143" s="224">
        <v>16832318</v>
      </c>
    </row>
    <row r="144" spans="1:11" s="86" customFormat="1" ht="12" customHeight="1" x14ac:dyDescent="0.25">
      <c r="A144" s="376" t="s">
        <v>282</v>
      </c>
      <c r="B144" s="9" t="s">
        <v>456</v>
      </c>
      <c r="C144" s="622" t="s">
        <v>689</v>
      </c>
    </row>
    <row r="145" spans="1:3" s="86" customFormat="1" ht="12" customHeight="1" thickBot="1" x14ac:dyDescent="0.3">
      <c r="A145" s="385" t="s">
        <v>283</v>
      </c>
      <c r="B145" s="7" t="s">
        <v>383</v>
      </c>
      <c r="C145" s="622" t="s">
        <v>689</v>
      </c>
    </row>
    <row r="146" spans="1:3" s="86" customFormat="1" ht="12" customHeight="1" thickBot="1" x14ac:dyDescent="0.3">
      <c r="A146" s="31" t="s">
        <v>24</v>
      </c>
      <c r="B146" s="115" t="s">
        <v>457</v>
      </c>
      <c r="C146" s="624">
        <f>+C147+C148+C149+C150+C151</f>
        <v>0</v>
      </c>
    </row>
    <row r="147" spans="1:3" s="86" customFormat="1" ht="12" customHeight="1" x14ac:dyDescent="0.25">
      <c r="A147" s="376" t="s">
        <v>96</v>
      </c>
      <c r="B147" s="9" t="s">
        <v>452</v>
      </c>
      <c r="C147" s="622" t="s">
        <v>689</v>
      </c>
    </row>
    <row r="148" spans="1:3" s="86" customFormat="1" ht="12" customHeight="1" x14ac:dyDescent="0.25">
      <c r="A148" s="376" t="s">
        <v>97</v>
      </c>
      <c r="B148" s="9" t="s">
        <v>459</v>
      </c>
      <c r="C148" s="622" t="s">
        <v>689</v>
      </c>
    </row>
    <row r="149" spans="1:3" s="86" customFormat="1" ht="12" customHeight="1" x14ac:dyDescent="0.25">
      <c r="A149" s="376" t="s">
        <v>293</v>
      </c>
      <c r="B149" s="9" t="s">
        <v>454</v>
      </c>
      <c r="C149" s="622" t="s">
        <v>689</v>
      </c>
    </row>
    <row r="150" spans="1:3" ht="12.75" customHeight="1" x14ac:dyDescent="0.25">
      <c r="A150" s="376" t="s">
        <v>294</v>
      </c>
      <c r="B150" s="9" t="s">
        <v>510</v>
      </c>
      <c r="C150" s="622" t="s">
        <v>689</v>
      </c>
    </row>
    <row r="151" spans="1:3" ht="12.75" customHeight="1" thickBot="1" x14ac:dyDescent="0.3">
      <c r="A151" s="385" t="s">
        <v>458</v>
      </c>
      <c r="B151" s="7" t="s">
        <v>461</v>
      </c>
      <c r="C151" s="623" t="s">
        <v>689</v>
      </c>
    </row>
    <row r="152" spans="1:3" ht="12.75" customHeight="1" thickBot="1" x14ac:dyDescent="0.3">
      <c r="A152" s="423" t="s">
        <v>25</v>
      </c>
      <c r="B152" s="115" t="s">
        <v>462</v>
      </c>
      <c r="C152" s="624" t="s">
        <v>689</v>
      </c>
    </row>
    <row r="153" spans="1:3" ht="12" customHeight="1" thickBot="1" x14ac:dyDescent="0.3">
      <c r="A153" s="423" t="s">
        <v>26</v>
      </c>
      <c r="B153" s="115" t="s">
        <v>463</v>
      </c>
      <c r="C153" s="624" t="s">
        <v>689</v>
      </c>
    </row>
    <row r="154" spans="1:3" ht="15.15" customHeight="1" thickBot="1" x14ac:dyDescent="0.3">
      <c r="A154" s="31" t="s">
        <v>27</v>
      </c>
      <c r="B154" s="115" t="s">
        <v>465</v>
      </c>
      <c r="C154" s="367">
        <f>+C129+C133+C140+C146+C152+C153</f>
        <v>16832318</v>
      </c>
    </row>
    <row r="155" spans="1:3" ht="13.8" thickBot="1" x14ac:dyDescent="0.3">
      <c r="A155" s="387" t="s">
        <v>28</v>
      </c>
      <c r="B155" s="323" t="s">
        <v>464</v>
      </c>
      <c r="C155" s="367">
        <f>+C128+C154</f>
        <v>148489574</v>
      </c>
    </row>
    <row r="156" spans="1:3" ht="9" customHeight="1" thickBot="1" x14ac:dyDescent="0.3">
      <c r="A156" s="331"/>
      <c r="B156" s="332"/>
      <c r="C156" s="507"/>
    </row>
    <row r="157" spans="1:3" ht="14.4" customHeight="1" thickBot="1" x14ac:dyDescent="0.3">
      <c r="A157" s="211" t="s">
        <v>511</v>
      </c>
      <c r="B157" s="212"/>
      <c r="C157" s="112">
        <v>5</v>
      </c>
    </row>
    <row r="158" spans="1:3" ht="13.8" thickBot="1" x14ac:dyDescent="0.3">
      <c r="A158" s="211" t="s">
        <v>203</v>
      </c>
      <c r="B158" s="212"/>
      <c r="C158" s="112">
        <v>22</v>
      </c>
    </row>
    <row r="159" spans="1:3" x14ac:dyDescent="0.25">
      <c r="A159" s="504"/>
      <c r="B159" s="505"/>
      <c r="C159" s="506"/>
    </row>
    <row r="160" spans="1:3" x14ac:dyDescent="0.25">
      <c r="A160" s="504"/>
      <c r="B160" s="505"/>
    </row>
    <row r="161" spans="1:3" x14ac:dyDescent="0.25">
      <c r="A161" s="504"/>
      <c r="B161" s="505"/>
      <c r="C161" s="506"/>
    </row>
    <row r="162" spans="1:3" x14ac:dyDescent="0.25">
      <c r="A162" s="504"/>
      <c r="B162" s="505"/>
      <c r="C162" s="506"/>
    </row>
    <row r="163" spans="1:3" x14ac:dyDescent="0.25">
      <c r="A163" s="504"/>
      <c r="B163" s="505"/>
      <c r="C163" s="506"/>
    </row>
    <row r="164" spans="1:3" x14ac:dyDescent="0.25">
      <c r="A164" s="504"/>
      <c r="B164" s="505"/>
      <c r="C164" s="506"/>
    </row>
    <row r="165" spans="1:3" x14ac:dyDescent="0.25">
      <c r="A165" s="504"/>
      <c r="B165" s="505"/>
      <c r="C165" s="506"/>
    </row>
    <row r="166" spans="1:3" x14ac:dyDescent="0.25">
      <c r="A166" s="504"/>
      <c r="B166" s="505"/>
      <c r="C166" s="506"/>
    </row>
    <row r="167" spans="1:3" x14ac:dyDescent="0.25">
      <c r="A167" s="504"/>
      <c r="B167" s="505"/>
      <c r="C167" s="506"/>
    </row>
    <row r="168" spans="1:3" x14ac:dyDescent="0.25">
      <c r="A168" s="504"/>
      <c r="B168" s="505"/>
      <c r="C168" s="506"/>
    </row>
    <row r="169" spans="1:3" x14ac:dyDescent="0.25">
      <c r="A169" s="504"/>
      <c r="B169" s="505"/>
      <c r="C169" s="506"/>
    </row>
    <row r="170" spans="1:3" x14ac:dyDescent="0.25">
      <c r="A170" s="504"/>
      <c r="B170" s="505"/>
      <c r="C170" s="506"/>
    </row>
    <row r="171" spans="1:3" x14ac:dyDescent="0.25">
      <c r="A171" s="504"/>
      <c r="B171" s="505"/>
      <c r="C171" s="506"/>
    </row>
    <row r="172" spans="1:3" x14ac:dyDescent="0.25">
      <c r="A172" s="504"/>
      <c r="B172" s="505"/>
      <c r="C172" s="506"/>
    </row>
    <row r="173" spans="1:3" x14ac:dyDescent="0.25">
      <c r="A173" s="504"/>
      <c r="B173" s="505"/>
      <c r="C173" s="506"/>
    </row>
    <row r="174" spans="1:3" x14ac:dyDescent="0.25">
      <c r="A174" s="504"/>
      <c r="B174" s="505"/>
      <c r="C174" s="506"/>
    </row>
    <row r="175" spans="1:3" x14ac:dyDescent="0.25">
      <c r="A175" s="504"/>
      <c r="B175" s="505"/>
      <c r="C175" s="506"/>
    </row>
    <row r="176" spans="1:3" x14ac:dyDescent="0.25">
      <c r="A176" s="504"/>
      <c r="B176" s="505"/>
      <c r="C176" s="506"/>
    </row>
    <row r="177" spans="1:3" x14ac:dyDescent="0.25">
      <c r="A177" s="504"/>
      <c r="B177" s="505"/>
      <c r="C177" s="506"/>
    </row>
    <row r="178" spans="1:3" x14ac:dyDescent="0.25">
      <c r="A178" s="504"/>
      <c r="B178" s="505"/>
      <c r="C178" s="506"/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8"/>
  <sheetViews>
    <sheetView topLeftCell="A3" zoomScale="120" zoomScaleNormal="120" zoomScaleSheetLayoutView="85" workbookViewId="0">
      <selection activeCell="E23" sqref="E23:E24"/>
    </sheetView>
  </sheetViews>
  <sheetFormatPr defaultColWidth="9.33203125" defaultRowHeight="13.2" x14ac:dyDescent="0.25"/>
  <cols>
    <col min="1" max="1" width="19.44140625" style="333" customWidth="1"/>
    <col min="2" max="2" width="72" style="334" customWidth="1"/>
    <col min="3" max="3" width="25" style="335" customWidth="1"/>
    <col min="4" max="16384" width="9.33203125" style="3"/>
  </cols>
  <sheetData>
    <row r="1" spans="1:3" s="2" customFormat="1" ht="16.5" customHeight="1" thickBot="1" x14ac:dyDescent="0.3">
      <c r="A1" s="486"/>
      <c r="B1" s="819" t="s">
        <v>722</v>
      </c>
      <c r="C1" s="819"/>
    </row>
    <row r="2" spans="1:3" s="82" customFormat="1" ht="21.15" customHeight="1" x14ac:dyDescent="0.25">
      <c r="A2" s="487" t="s">
        <v>61</v>
      </c>
      <c r="B2" s="488" t="str">
        <f>CONCATENATE(ALAPADATOK!A3)</f>
        <v>ÚJIRÁZ KÖZSÉGI ÖNKORMÁNYZAT</v>
      </c>
      <c r="C2" s="489" t="s">
        <v>54</v>
      </c>
    </row>
    <row r="3" spans="1:3" s="82" customFormat="1" ht="16.2" thickBot="1" x14ac:dyDescent="0.3">
      <c r="A3" s="490" t="s">
        <v>200</v>
      </c>
      <c r="B3" s="491" t="s">
        <v>422</v>
      </c>
      <c r="C3" s="492" t="s">
        <v>60</v>
      </c>
    </row>
    <row r="4" spans="1:3" s="83" customFormat="1" ht="22.5" customHeight="1" thickBot="1" x14ac:dyDescent="0.35">
      <c r="A4" s="493"/>
      <c r="B4" s="493"/>
      <c r="C4" s="494" t="str">
        <f>'KV_9.1.1.sz.mell'!C4</f>
        <v>Forintban!</v>
      </c>
    </row>
    <row r="5" spans="1:3" ht="13.8" thickBot="1" x14ac:dyDescent="0.3">
      <c r="A5" s="495" t="s">
        <v>202</v>
      </c>
      <c r="B5" s="496" t="s">
        <v>552</v>
      </c>
      <c r="C5" s="497" t="s">
        <v>55</v>
      </c>
    </row>
    <row r="6" spans="1:3" s="64" customFormat="1" ht="12.9" customHeight="1" thickBot="1" x14ac:dyDescent="0.3">
      <c r="A6" s="498"/>
      <c r="B6" s="499" t="s">
        <v>485</v>
      </c>
      <c r="C6" s="500" t="s">
        <v>486</v>
      </c>
    </row>
    <row r="7" spans="1:3" s="64" customFormat="1" ht="15.9" customHeight="1" thickBot="1" x14ac:dyDescent="0.3">
      <c r="A7" s="196"/>
      <c r="B7" s="197" t="s">
        <v>56</v>
      </c>
      <c r="C7" s="303"/>
    </row>
    <row r="8" spans="1:3" s="64" customFormat="1" ht="12" customHeight="1" thickBot="1" x14ac:dyDescent="0.3">
      <c r="A8" s="31" t="s">
        <v>18</v>
      </c>
      <c r="B8" s="21" t="s">
        <v>247</v>
      </c>
      <c r="C8" s="252">
        <f>+C9+C10+C11+C12+C13+C14</f>
        <v>55790480</v>
      </c>
    </row>
    <row r="9" spans="1:3" s="84" customFormat="1" ht="12" customHeight="1" x14ac:dyDescent="0.2">
      <c r="A9" s="376" t="s">
        <v>98</v>
      </c>
      <c r="B9" s="357" t="s">
        <v>248</v>
      </c>
      <c r="C9" s="613" t="s">
        <v>689</v>
      </c>
    </row>
    <row r="10" spans="1:3" s="85" customFormat="1" ht="12" customHeight="1" x14ac:dyDescent="0.2">
      <c r="A10" s="377" t="s">
        <v>99</v>
      </c>
      <c r="B10" s="358" t="s">
        <v>249</v>
      </c>
      <c r="C10" s="612" t="s">
        <v>689</v>
      </c>
    </row>
    <row r="11" spans="1:3" s="85" customFormat="1" ht="12" customHeight="1" x14ac:dyDescent="0.2">
      <c r="A11" s="377" t="s">
        <v>100</v>
      </c>
      <c r="B11" s="358" t="s">
        <v>539</v>
      </c>
      <c r="C11" s="254">
        <v>55790480</v>
      </c>
    </row>
    <row r="12" spans="1:3" s="85" customFormat="1" ht="12" customHeight="1" x14ac:dyDescent="0.2">
      <c r="A12" s="377" t="s">
        <v>101</v>
      </c>
      <c r="B12" s="358" t="s">
        <v>251</v>
      </c>
      <c r="C12" s="612" t="s">
        <v>689</v>
      </c>
    </row>
    <row r="13" spans="1:3" s="85" customFormat="1" ht="12" customHeight="1" x14ac:dyDescent="0.2">
      <c r="A13" s="377" t="s">
        <v>146</v>
      </c>
      <c r="B13" s="358" t="s">
        <v>498</v>
      </c>
      <c r="C13" s="612" t="s">
        <v>689</v>
      </c>
    </row>
    <row r="14" spans="1:3" s="84" customFormat="1" ht="12" customHeight="1" thickBot="1" x14ac:dyDescent="0.25">
      <c r="A14" s="378" t="s">
        <v>102</v>
      </c>
      <c r="B14" s="359" t="s">
        <v>425</v>
      </c>
      <c r="C14" s="612" t="s">
        <v>689</v>
      </c>
    </row>
    <row r="15" spans="1:3" s="84" customFormat="1" ht="12" customHeight="1" thickBot="1" x14ac:dyDescent="0.3">
      <c r="A15" s="31" t="s">
        <v>19</v>
      </c>
      <c r="B15" s="247" t="s">
        <v>252</v>
      </c>
      <c r="C15" s="619">
        <f>+C16+C17+C18+C19+C20</f>
        <v>0</v>
      </c>
    </row>
    <row r="16" spans="1:3" s="84" customFormat="1" ht="12" customHeight="1" x14ac:dyDescent="0.2">
      <c r="A16" s="376" t="s">
        <v>104</v>
      </c>
      <c r="B16" s="357" t="s">
        <v>253</v>
      </c>
      <c r="C16" s="613" t="s">
        <v>689</v>
      </c>
    </row>
    <row r="17" spans="1:3" s="84" customFormat="1" ht="12" customHeight="1" x14ac:dyDescent="0.2">
      <c r="A17" s="377" t="s">
        <v>105</v>
      </c>
      <c r="B17" s="358" t="s">
        <v>254</v>
      </c>
      <c r="C17" s="612" t="s">
        <v>689</v>
      </c>
    </row>
    <row r="18" spans="1:3" s="84" customFormat="1" ht="12" customHeight="1" x14ac:dyDescent="0.2">
      <c r="A18" s="377" t="s">
        <v>106</v>
      </c>
      <c r="B18" s="358" t="s">
        <v>414</v>
      </c>
      <c r="C18" s="612" t="s">
        <v>689</v>
      </c>
    </row>
    <row r="19" spans="1:3" s="84" customFormat="1" ht="12" customHeight="1" x14ac:dyDescent="0.2">
      <c r="A19" s="377" t="s">
        <v>107</v>
      </c>
      <c r="B19" s="358" t="s">
        <v>415</v>
      </c>
      <c r="C19" s="612" t="s">
        <v>689</v>
      </c>
    </row>
    <row r="20" spans="1:3" s="84" customFormat="1" ht="12" customHeight="1" x14ac:dyDescent="0.2">
      <c r="A20" s="377" t="s">
        <v>108</v>
      </c>
      <c r="B20" s="358" t="s">
        <v>255</v>
      </c>
      <c r="C20" s="612" t="s">
        <v>689</v>
      </c>
    </row>
    <row r="21" spans="1:3" s="85" customFormat="1" ht="12" customHeight="1" thickBot="1" x14ac:dyDescent="0.25">
      <c r="A21" s="378" t="s">
        <v>117</v>
      </c>
      <c r="B21" s="359" t="s">
        <v>256</v>
      </c>
      <c r="C21" s="614" t="s">
        <v>689</v>
      </c>
    </row>
    <row r="22" spans="1:3" s="85" customFormat="1" ht="12" customHeight="1" thickBot="1" x14ac:dyDescent="0.3">
      <c r="A22" s="31" t="s">
        <v>20</v>
      </c>
      <c r="B22" s="21" t="s">
        <v>257</v>
      </c>
      <c r="C22" s="619">
        <f>+C23+C24+C25+C26+C27</f>
        <v>0</v>
      </c>
    </row>
    <row r="23" spans="1:3" s="85" customFormat="1" ht="12" customHeight="1" x14ac:dyDescent="0.2">
      <c r="A23" s="376" t="s">
        <v>87</v>
      </c>
      <c r="B23" s="357" t="s">
        <v>258</v>
      </c>
      <c r="C23" s="613" t="s">
        <v>689</v>
      </c>
    </row>
    <row r="24" spans="1:3" s="84" customFormat="1" ht="12" customHeight="1" x14ac:dyDescent="0.2">
      <c r="A24" s="377" t="s">
        <v>88</v>
      </c>
      <c r="B24" s="358" t="s">
        <v>259</v>
      </c>
      <c r="C24" s="612" t="s">
        <v>689</v>
      </c>
    </row>
    <row r="25" spans="1:3" s="85" customFormat="1" ht="12" customHeight="1" x14ac:dyDescent="0.2">
      <c r="A25" s="377" t="s">
        <v>89</v>
      </c>
      <c r="B25" s="358" t="s">
        <v>416</v>
      </c>
      <c r="C25" s="612" t="s">
        <v>689</v>
      </c>
    </row>
    <row r="26" spans="1:3" s="85" customFormat="1" ht="12" customHeight="1" x14ac:dyDescent="0.2">
      <c r="A26" s="377" t="s">
        <v>90</v>
      </c>
      <c r="B26" s="358" t="s">
        <v>417</v>
      </c>
      <c r="C26" s="612" t="s">
        <v>689</v>
      </c>
    </row>
    <row r="27" spans="1:3" s="85" customFormat="1" ht="12" customHeight="1" x14ac:dyDescent="0.2">
      <c r="A27" s="377" t="s">
        <v>169</v>
      </c>
      <c r="B27" s="358" t="s">
        <v>260</v>
      </c>
      <c r="C27" s="612" t="s">
        <v>689</v>
      </c>
    </row>
    <row r="28" spans="1:3" s="85" customFormat="1" ht="12" customHeight="1" thickBot="1" x14ac:dyDescent="0.25">
      <c r="A28" s="378" t="s">
        <v>170</v>
      </c>
      <c r="B28" s="359" t="s">
        <v>261</v>
      </c>
      <c r="C28" s="614" t="s">
        <v>689</v>
      </c>
    </row>
    <row r="29" spans="1:3" s="85" customFormat="1" ht="12" customHeight="1" thickBot="1" x14ac:dyDescent="0.3">
      <c r="A29" s="31" t="s">
        <v>171</v>
      </c>
      <c r="B29" s="21" t="s">
        <v>262</v>
      </c>
      <c r="C29" s="625">
        <f>SUM(C30:C36)</f>
        <v>0</v>
      </c>
    </row>
    <row r="30" spans="1:3" s="85" customFormat="1" ht="12" customHeight="1" x14ac:dyDescent="0.2">
      <c r="A30" s="376" t="s">
        <v>263</v>
      </c>
      <c r="B30" s="357" t="str">
        <f>'KV_1.1.sz.mell.'!B32</f>
        <v>Építményadó</v>
      </c>
      <c r="C30" s="613" t="s">
        <v>689</v>
      </c>
    </row>
    <row r="31" spans="1:3" s="85" customFormat="1" ht="12" customHeight="1" x14ac:dyDescent="0.2">
      <c r="A31" s="377" t="s">
        <v>264</v>
      </c>
      <c r="B31" s="357" t="str">
        <f>'KV_1.1.sz.mell.'!B33</f>
        <v>Idegenforgalmi adó</v>
      </c>
      <c r="C31" s="612" t="s">
        <v>689</v>
      </c>
    </row>
    <row r="32" spans="1:3" s="85" customFormat="1" ht="12" customHeight="1" x14ac:dyDescent="0.2">
      <c r="A32" s="377" t="s">
        <v>265</v>
      </c>
      <c r="B32" s="357" t="str">
        <f>'KV_1.1.sz.mell.'!B34</f>
        <v>Iparűzési adó</v>
      </c>
      <c r="C32" s="612" t="s">
        <v>689</v>
      </c>
    </row>
    <row r="33" spans="1:3" s="85" customFormat="1" ht="12" customHeight="1" x14ac:dyDescent="0.2">
      <c r="A33" s="377" t="s">
        <v>266</v>
      </c>
      <c r="B33" s="357" t="str">
        <f>'KV_1.1.sz.mell.'!B35</f>
        <v>Talajterhelési díj</v>
      </c>
      <c r="C33" s="612" t="s">
        <v>689</v>
      </c>
    </row>
    <row r="34" spans="1:3" s="85" customFormat="1" ht="12" customHeight="1" x14ac:dyDescent="0.2">
      <c r="A34" s="377" t="s">
        <v>541</v>
      </c>
      <c r="B34" s="357" t="str">
        <f>'KV_1.1.sz.mell.'!B36</f>
        <v>Gépjárműadó</v>
      </c>
      <c r="C34" s="612" t="s">
        <v>689</v>
      </c>
    </row>
    <row r="35" spans="1:3" s="85" customFormat="1" ht="12" customHeight="1" x14ac:dyDescent="0.2">
      <c r="A35" s="377" t="s">
        <v>542</v>
      </c>
      <c r="B35" s="357" t="str">
        <f>'KV_1.1.sz.mell.'!B37</f>
        <v>Telekadó</v>
      </c>
      <c r="C35" s="612" t="s">
        <v>689</v>
      </c>
    </row>
    <row r="36" spans="1:3" s="85" customFormat="1" ht="12" customHeight="1" thickBot="1" x14ac:dyDescent="0.25">
      <c r="A36" s="378" t="s">
        <v>543</v>
      </c>
      <c r="B36" s="357" t="str">
        <f>'KV_1.1.sz.mell.'!B38</f>
        <v>Kommunális adó</v>
      </c>
      <c r="C36" s="614" t="s">
        <v>689</v>
      </c>
    </row>
    <row r="37" spans="1:3" s="85" customFormat="1" ht="12" customHeight="1" thickBot="1" x14ac:dyDescent="0.3">
      <c r="A37" s="31" t="s">
        <v>22</v>
      </c>
      <c r="B37" s="21" t="s">
        <v>426</v>
      </c>
      <c r="C37" s="619">
        <f>SUM(C38:C48)</f>
        <v>0</v>
      </c>
    </row>
    <row r="38" spans="1:3" s="85" customFormat="1" ht="12" customHeight="1" x14ac:dyDescent="0.2">
      <c r="A38" s="376" t="s">
        <v>91</v>
      </c>
      <c r="B38" s="357" t="s">
        <v>270</v>
      </c>
      <c r="C38" s="613" t="s">
        <v>689</v>
      </c>
    </row>
    <row r="39" spans="1:3" s="85" customFormat="1" ht="12" customHeight="1" x14ac:dyDescent="0.2">
      <c r="A39" s="377" t="s">
        <v>92</v>
      </c>
      <c r="B39" s="358" t="s">
        <v>271</v>
      </c>
      <c r="C39" s="612" t="s">
        <v>689</v>
      </c>
    </row>
    <row r="40" spans="1:3" s="85" customFormat="1" ht="12" customHeight="1" x14ac:dyDescent="0.2">
      <c r="A40" s="377" t="s">
        <v>93</v>
      </c>
      <c r="B40" s="358" t="s">
        <v>272</v>
      </c>
      <c r="C40" s="612" t="s">
        <v>689</v>
      </c>
    </row>
    <row r="41" spans="1:3" s="85" customFormat="1" ht="12" customHeight="1" x14ac:dyDescent="0.2">
      <c r="A41" s="377" t="s">
        <v>173</v>
      </c>
      <c r="B41" s="358" t="s">
        <v>273</v>
      </c>
      <c r="C41" s="612" t="s">
        <v>689</v>
      </c>
    </row>
    <row r="42" spans="1:3" s="85" customFormat="1" ht="12" customHeight="1" x14ac:dyDescent="0.2">
      <c r="A42" s="377" t="s">
        <v>174</v>
      </c>
      <c r="B42" s="358" t="s">
        <v>274</v>
      </c>
      <c r="C42" s="612" t="s">
        <v>689</v>
      </c>
    </row>
    <row r="43" spans="1:3" s="85" customFormat="1" ht="12" customHeight="1" x14ac:dyDescent="0.2">
      <c r="A43" s="377" t="s">
        <v>175</v>
      </c>
      <c r="B43" s="358" t="s">
        <v>275</v>
      </c>
      <c r="C43" s="612" t="s">
        <v>689</v>
      </c>
    </row>
    <row r="44" spans="1:3" s="85" customFormat="1" ht="12" customHeight="1" x14ac:dyDescent="0.2">
      <c r="A44" s="377" t="s">
        <v>176</v>
      </c>
      <c r="B44" s="358" t="s">
        <v>276</v>
      </c>
      <c r="C44" s="612" t="s">
        <v>689</v>
      </c>
    </row>
    <row r="45" spans="1:3" s="85" customFormat="1" ht="12" customHeight="1" x14ac:dyDescent="0.2">
      <c r="A45" s="377" t="s">
        <v>177</v>
      </c>
      <c r="B45" s="358" t="s">
        <v>550</v>
      </c>
      <c r="C45" s="612" t="s">
        <v>689</v>
      </c>
    </row>
    <row r="46" spans="1:3" s="85" customFormat="1" ht="12" customHeight="1" x14ac:dyDescent="0.2">
      <c r="A46" s="377" t="s">
        <v>268</v>
      </c>
      <c r="B46" s="358" t="s">
        <v>278</v>
      </c>
      <c r="C46" s="616" t="s">
        <v>689</v>
      </c>
    </row>
    <row r="47" spans="1:3" s="85" customFormat="1" ht="12" customHeight="1" x14ac:dyDescent="0.2">
      <c r="A47" s="378" t="s">
        <v>269</v>
      </c>
      <c r="B47" s="359" t="s">
        <v>428</v>
      </c>
      <c r="C47" s="617" t="s">
        <v>689</v>
      </c>
    </row>
    <row r="48" spans="1:3" s="85" customFormat="1" ht="12" customHeight="1" thickBot="1" x14ac:dyDescent="0.25">
      <c r="A48" s="378" t="s">
        <v>427</v>
      </c>
      <c r="B48" s="359" t="s">
        <v>279</v>
      </c>
      <c r="C48" s="617" t="s">
        <v>689</v>
      </c>
    </row>
    <row r="49" spans="1:3" s="85" customFormat="1" ht="12" customHeight="1" thickBot="1" x14ac:dyDescent="0.3">
      <c r="A49" s="31" t="s">
        <v>23</v>
      </c>
      <c r="B49" s="21" t="s">
        <v>280</v>
      </c>
      <c r="C49" s="619">
        <f>SUM(C50:C54)</f>
        <v>0</v>
      </c>
    </row>
    <row r="50" spans="1:3" s="85" customFormat="1" ht="12" customHeight="1" x14ac:dyDescent="0.2">
      <c r="A50" s="376" t="s">
        <v>94</v>
      </c>
      <c r="B50" s="357" t="s">
        <v>284</v>
      </c>
      <c r="C50" s="618" t="s">
        <v>689</v>
      </c>
    </row>
    <row r="51" spans="1:3" s="85" customFormat="1" ht="12" customHeight="1" x14ac:dyDescent="0.2">
      <c r="A51" s="377" t="s">
        <v>95</v>
      </c>
      <c r="B51" s="358" t="s">
        <v>285</v>
      </c>
      <c r="C51" s="616" t="s">
        <v>689</v>
      </c>
    </row>
    <row r="52" spans="1:3" s="85" customFormat="1" ht="12" customHeight="1" x14ac:dyDescent="0.2">
      <c r="A52" s="377" t="s">
        <v>281</v>
      </c>
      <c r="B52" s="358" t="s">
        <v>286</v>
      </c>
      <c r="C52" s="616" t="s">
        <v>689</v>
      </c>
    </row>
    <row r="53" spans="1:3" s="85" customFormat="1" ht="12" customHeight="1" x14ac:dyDescent="0.2">
      <c r="A53" s="377" t="s">
        <v>282</v>
      </c>
      <c r="B53" s="358" t="s">
        <v>287</v>
      </c>
      <c r="C53" s="616" t="s">
        <v>689</v>
      </c>
    </row>
    <row r="54" spans="1:3" s="85" customFormat="1" ht="12" customHeight="1" thickBot="1" x14ac:dyDescent="0.25">
      <c r="A54" s="378" t="s">
        <v>283</v>
      </c>
      <c r="B54" s="359" t="s">
        <v>288</v>
      </c>
      <c r="C54" s="617" t="s">
        <v>689</v>
      </c>
    </row>
    <row r="55" spans="1:3" s="85" customFormat="1" ht="12" customHeight="1" thickBot="1" x14ac:dyDescent="0.3">
      <c r="A55" s="31" t="s">
        <v>178</v>
      </c>
      <c r="B55" s="21" t="s">
        <v>289</v>
      </c>
      <c r="C55" s="619">
        <f>SUM(C56:C58)</f>
        <v>0</v>
      </c>
    </row>
    <row r="56" spans="1:3" s="85" customFormat="1" ht="12" customHeight="1" x14ac:dyDescent="0.2">
      <c r="A56" s="376" t="s">
        <v>96</v>
      </c>
      <c r="B56" s="357" t="s">
        <v>290</v>
      </c>
      <c r="C56" s="613" t="s">
        <v>689</v>
      </c>
    </row>
    <row r="57" spans="1:3" s="85" customFormat="1" ht="12" customHeight="1" x14ac:dyDescent="0.2">
      <c r="A57" s="377" t="s">
        <v>97</v>
      </c>
      <c r="B57" s="358" t="s">
        <v>418</v>
      </c>
      <c r="C57" s="612" t="s">
        <v>689</v>
      </c>
    </row>
    <row r="58" spans="1:3" s="85" customFormat="1" ht="12" customHeight="1" x14ac:dyDescent="0.2">
      <c r="A58" s="377" t="s">
        <v>293</v>
      </c>
      <c r="B58" s="358" t="s">
        <v>291</v>
      </c>
      <c r="C58" s="612" t="s">
        <v>689</v>
      </c>
    </row>
    <row r="59" spans="1:3" s="85" customFormat="1" ht="12" customHeight="1" thickBot="1" x14ac:dyDescent="0.25">
      <c r="A59" s="378" t="s">
        <v>294</v>
      </c>
      <c r="B59" s="359" t="s">
        <v>292</v>
      </c>
      <c r="C59" s="614" t="s">
        <v>689</v>
      </c>
    </row>
    <row r="60" spans="1:3" s="85" customFormat="1" ht="12" customHeight="1" thickBot="1" x14ac:dyDescent="0.3">
      <c r="A60" s="31" t="s">
        <v>25</v>
      </c>
      <c r="B60" s="247" t="s">
        <v>295</v>
      </c>
      <c r="C60" s="619">
        <f>SUM(C61:C63)</f>
        <v>0</v>
      </c>
    </row>
    <row r="61" spans="1:3" s="85" customFormat="1" ht="12" customHeight="1" x14ac:dyDescent="0.2">
      <c r="A61" s="376" t="s">
        <v>179</v>
      </c>
      <c r="B61" s="357" t="s">
        <v>297</v>
      </c>
      <c r="C61" s="616" t="s">
        <v>689</v>
      </c>
    </row>
    <row r="62" spans="1:3" s="85" customFormat="1" ht="12" customHeight="1" x14ac:dyDescent="0.2">
      <c r="A62" s="377" t="s">
        <v>180</v>
      </c>
      <c r="B62" s="358" t="s">
        <v>419</v>
      </c>
      <c r="C62" s="616" t="s">
        <v>689</v>
      </c>
    </row>
    <row r="63" spans="1:3" s="85" customFormat="1" ht="12" customHeight="1" x14ac:dyDescent="0.2">
      <c r="A63" s="377" t="s">
        <v>226</v>
      </c>
      <c r="B63" s="358" t="s">
        <v>298</v>
      </c>
      <c r="C63" s="616" t="s">
        <v>689</v>
      </c>
    </row>
    <row r="64" spans="1:3" s="85" customFormat="1" ht="12" customHeight="1" thickBot="1" x14ac:dyDescent="0.25">
      <c r="A64" s="378" t="s">
        <v>296</v>
      </c>
      <c r="B64" s="359" t="s">
        <v>299</v>
      </c>
      <c r="C64" s="616" t="s">
        <v>689</v>
      </c>
    </row>
    <row r="65" spans="1:3" s="85" customFormat="1" ht="12" customHeight="1" thickBot="1" x14ac:dyDescent="0.3">
      <c r="A65" s="31" t="s">
        <v>26</v>
      </c>
      <c r="B65" s="21" t="s">
        <v>300</v>
      </c>
      <c r="C65" s="258">
        <f>+C8+C15+C22+C29+C37+C49+C55+C60</f>
        <v>55790480</v>
      </c>
    </row>
    <row r="66" spans="1:3" s="85" customFormat="1" ht="12" customHeight="1" thickBot="1" x14ac:dyDescent="0.25">
      <c r="A66" s="379" t="s">
        <v>387</v>
      </c>
      <c r="B66" s="247" t="s">
        <v>302</v>
      </c>
      <c r="C66" s="619">
        <f>SUM(C67:C69)</f>
        <v>0</v>
      </c>
    </row>
    <row r="67" spans="1:3" s="85" customFormat="1" ht="12" customHeight="1" x14ac:dyDescent="0.2">
      <c r="A67" s="376" t="s">
        <v>330</v>
      </c>
      <c r="B67" s="357" t="s">
        <v>303</v>
      </c>
      <c r="C67" s="616" t="s">
        <v>689</v>
      </c>
    </row>
    <row r="68" spans="1:3" s="85" customFormat="1" ht="12" customHeight="1" x14ac:dyDescent="0.2">
      <c r="A68" s="377" t="s">
        <v>339</v>
      </c>
      <c r="B68" s="358" t="s">
        <v>304</v>
      </c>
      <c r="C68" s="616" t="s">
        <v>689</v>
      </c>
    </row>
    <row r="69" spans="1:3" s="85" customFormat="1" ht="12" customHeight="1" thickBot="1" x14ac:dyDescent="0.25">
      <c r="A69" s="378" t="s">
        <v>340</v>
      </c>
      <c r="B69" s="360" t="s">
        <v>305</v>
      </c>
      <c r="C69" s="616" t="s">
        <v>689</v>
      </c>
    </row>
    <row r="70" spans="1:3" s="85" customFormat="1" ht="12" customHeight="1" thickBot="1" x14ac:dyDescent="0.25">
      <c r="A70" s="379" t="s">
        <v>306</v>
      </c>
      <c r="B70" s="247" t="s">
        <v>307</v>
      </c>
      <c r="C70" s="619">
        <f>SUM(C71:C74)</f>
        <v>0</v>
      </c>
    </row>
    <row r="71" spans="1:3" s="85" customFormat="1" ht="12" customHeight="1" x14ac:dyDescent="0.2">
      <c r="A71" s="376" t="s">
        <v>147</v>
      </c>
      <c r="B71" s="357" t="s">
        <v>308</v>
      </c>
      <c r="C71" s="616" t="s">
        <v>689</v>
      </c>
    </row>
    <row r="72" spans="1:3" s="85" customFormat="1" ht="12" customHeight="1" x14ac:dyDescent="0.2">
      <c r="A72" s="377" t="s">
        <v>148</v>
      </c>
      <c r="B72" s="358" t="s">
        <v>558</v>
      </c>
      <c r="C72" s="616" t="s">
        <v>689</v>
      </c>
    </row>
    <row r="73" spans="1:3" s="85" customFormat="1" ht="12" customHeight="1" x14ac:dyDescent="0.2">
      <c r="A73" s="377" t="s">
        <v>331</v>
      </c>
      <c r="B73" s="358" t="s">
        <v>309</v>
      </c>
      <c r="C73" s="616" t="s">
        <v>689</v>
      </c>
    </row>
    <row r="74" spans="1:3" s="85" customFormat="1" ht="12" customHeight="1" x14ac:dyDescent="0.25">
      <c r="A74" s="377" t="s">
        <v>332</v>
      </c>
      <c r="B74" s="248" t="s">
        <v>559</v>
      </c>
      <c r="C74" s="616" t="s">
        <v>689</v>
      </c>
    </row>
    <row r="75" spans="1:3" s="85" customFormat="1" ht="12" customHeight="1" thickBot="1" x14ac:dyDescent="0.25">
      <c r="A75" s="383" t="s">
        <v>310</v>
      </c>
      <c r="B75" s="470" t="s">
        <v>311</v>
      </c>
      <c r="C75" s="626">
        <f>SUM(C76:C77)</f>
        <v>0</v>
      </c>
    </row>
    <row r="76" spans="1:3" s="85" customFormat="1" ht="12" customHeight="1" x14ac:dyDescent="0.2">
      <c r="A76" s="376" t="s">
        <v>333</v>
      </c>
      <c r="B76" s="357" t="s">
        <v>312</v>
      </c>
      <c r="C76" s="616" t="s">
        <v>689</v>
      </c>
    </row>
    <row r="77" spans="1:3" s="85" customFormat="1" ht="12" customHeight="1" thickBot="1" x14ac:dyDescent="0.25">
      <c r="A77" s="378" t="s">
        <v>334</v>
      </c>
      <c r="B77" s="359" t="s">
        <v>313</v>
      </c>
      <c r="C77" s="616" t="s">
        <v>689</v>
      </c>
    </row>
    <row r="78" spans="1:3" s="84" customFormat="1" ht="12" customHeight="1" thickBot="1" x14ac:dyDescent="0.25">
      <c r="A78" s="379" t="s">
        <v>314</v>
      </c>
      <c r="B78" s="247" t="s">
        <v>315</v>
      </c>
      <c r="C78" s="619" t="s">
        <v>689</v>
      </c>
    </row>
    <row r="79" spans="1:3" s="85" customFormat="1" ht="12" customHeight="1" x14ac:dyDescent="0.2">
      <c r="A79" s="376" t="s">
        <v>335</v>
      </c>
      <c r="B79" s="357" t="s">
        <v>316</v>
      </c>
      <c r="C79" s="616" t="s">
        <v>689</v>
      </c>
    </row>
    <row r="80" spans="1:3" s="85" customFormat="1" ht="12" customHeight="1" x14ac:dyDescent="0.2">
      <c r="A80" s="377" t="s">
        <v>336</v>
      </c>
      <c r="B80" s="358" t="s">
        <v>317</v>
      </c>
      <c r="C80" s="616" t="s">
        <v>689</v>
      </c>
    </row>
    <row r="81" spans="1:3" s="85" customFormat="1" ht="12" customHeight="1" thickBot="1" x14ac:dyDescent="0.25">
      <c r="A81" s="378" t="s">
        <v>337</v>
      </c>
      <c r="B81" s="359" t="s">
        <v>560</v>
      </c>
      <c r="C81" s="616" t="s">
        <v>689</v>
      </c>
    </row>
    <row r="82" spans="1:3" s="85" customFormat="1" ht="12" customHeight="1" thickBot="1" x14ac:dyDescent="0.25">
      <c r="A82" s="379" t="s">
        <v>318</v>
      </c>
      <c r="B82" s="247" t="s">
        <v>338</v>
      </c>
      <c r="C82" s="619">
        <f>SUM(C83:C86)</f>
        <v>0</v>
      </c>
    </row>
    <row r="83" spans="1:3" s="85" customFormat="1" ht="12" customHeight="1" x14ac:dyDescent="0.2">
      <c r="A83" s="380" t="s">
        <v>319</v>
      </c>
      <c r="B83" s="357" t="s">
        <v>320</v>
      </c>
      <c r="C83" s="616" t="s">
        <v>689</v>
      </c>
    </row>
    <row r="84" spans="1:3" s="85" customFormat="1" ht="12" customHeight="1" x14ac:dyDescent="0.2">
      <c r="A84" s="381" t="s">
        <v>321</v>
      </c>
      <c r="B84" s="358" t="s">
        <v>322</v>
      </c>
      <c r="C84" s="616" t="s">
        <v>689</v>
      </c>
    </row>
    <row r="85" spans="1:3" s="85" customFormat="1" ht="12" customHeight="1" x14ac:dyDescent="0.2">
      <c r="A85" s="381" t="s">
        <v>323</v>
      </c>
      <c r="B85" s="358" t="s">
        <v>324</v>
      </c>
      <c r="C85" s="616" t="s">
        <v>689</v>
      </c>
    </row>
    <row r="86" spans="1:3" s="84" customFormat="1" ht="12" customHeight="1" thickBot="1" x14ac:dyDescent="0.25">
      <c r="A86" s="382" t="s">
        <v>325</v>
      </c>
      <c r="B86" s="359" t="s">
        <v>326</v>
      </c>
      <c r="C86" s="616" t="s">
        <v>689</v>
      </c>
    </row>
    <row r="87" spans="1:3" s="84" customFormat="1" ht="12" customHeight="1" thickBot="1" x14ac:dyDescent="0.25">
      <c r="A87" s="379" t="s">
        <v>327</v>
      </c>
      <c r="B87" s="247" t="s">
        <v>467</v>
      </c>
      <c r="C87" s="620" t="s">
        <v>689</v>
      </c>
    </row>
    <row r="88" spans="1:3" s="84" customFormat="1" ht="12" customHeight="1" thickBot="1" x14ac:dyDescent="0.25">
      <c r="A88" s="379" t="s">
        <v>499</v>
      </c>
      <c r="B88" s="247" t="s">
        <v>328</v>
      </c>
      <c r="C88" s="620" t="s">
        <v>689</v>
      </c>
    </row>
    <row r="89" spans="1:3" s="84" customFormat="1" ht="12" customHeight="1" thickBot="1" x14ac:dyDescent="0.25">
      <c r="A89" s="379" t="s">
        <v>500</v>
      </c>
      <c r="B89" s="364" t="s">
        <v>470</v>
      </c>
      <c r="C89" s="625">
        <f>+C66+C70+C75+C78+C82+C88+C87</f>
        <v>0</v>
      </c>
    </row>
    <row r="90" spans="1:3" s="84" customFormat="1" ht="12" customHeight="1" thickBot="1" x14ac:dyDescent="0.25">
      <c r="A90" s="383" t="s">
        <v>501</v>
      </c>
      <c r="B90" s="365" t="s">
        <v>502</v>
      </c>
      <c r="C90" s="258">
        <f>+C65+C89</f>
        <v>55790480</v>
      </c>
    </row>
    <row r="91" spans="1:3" s="85" customFormat="1" ht="6.75" customHeight="1" thickBot="1" x14ac:dyDescent="0.3">
      <c r="A91" s="202"/>
      <c r="B91" s="203"/>
      <c r="C91" s="305"/>
    </row>
    <row r="92" spans="1:3" s="64" customFormat="1" ht="16.5" customHeight="1" thickBot="1" x14ac:dyDescent="0.3">
      <c r="A92" s="206"/>
      <c r="B92" s="207" t="s">
        <v>57</v>
      </c>
      <c r="C92" s="307"/>
    </row>
    <row r="93" spans="1:3" s="86" customFormat="1" ht="12" customHeight="1" thickBot="1" x14ac:dyDescent="0.3">
      <c r="A93" s="351" t="s">
        <v>18</v>
      </c>
      <c r="B93" s="27" t="s">
        <v>506</v>
      </c>
      <c r="C93" s="627">
        <f>+C94+C95+C96+C97+C98+C111</f>
        <v>0</v>
      </c>
    </row>
    <row r="94" spans="1:3" ht="12" customHeight="1" x14ac:dyDescent="0.25">
      <c r="A94" s="384" t="s">
        <v>98</v>
      </c>
      <c r="B94" s="10" t="s">
        <v>49</v>
      </c>
      <c r="C94" s="628" t="s">
        <v>689</v>
      </c>
    </row>
    <row r="95" spans="1:3" ht="12" customHeight="1" x14ac:dyDescent="0.25">
      <c r="A95" s="377" t="s">
        <v>99</v>
      </c>
      <c r="B95" s="8" t="s">
        <v>181</v>
      </c>
      <c r="C95" s="612" t="s">
        <v>689</v>
      </c>
    </row>
    <row r="96" spans="1:3" ht="12" customHeight="1" x14ac:dyDescent="0.25">
      <c r="A96" s="377" t="s">
        <v>100</v>
      </c>
      <c r="B96" s="8" t="s">
        <v>138</v>
      </c>
      <c r="C96" s="614" t="s">
        <v>689</v>
      </c>
    </row>
    <row r="97" spans="1:3" ht="12" customHeight="1" x14ac:dyDescent="0.25">
      <c r="A97" s="377" t="s">
        <v>101</v>
      </c>
      <c r="B97" s="11" t="s">
        <v>182</v>
      </c>
      <c r="C97" s="614" t="s">
        <v>689</v>
      </c>
    </row>
    <row r="98" spans="1:3" ht="12" customHeight="1" x14ac:dyDescent="0.25">
      <c r="A98" s="377" t="s">
        <v>112</v>
      </c>
      <c r="B98" s="19" t="s">
        <v>183</v>
      </c>
      <c r="C98" s="614" t="s">
        <v>689</v>
      </c>
    </row>
    <row r="99" spans="1:3" ht="12" customHeight="1" x14ac:dyDescent="0.25">
      <c r="A99" s="377" t="s">
        <v>102</v>
      </c>
      <c r="B99" s="8" t="s">
        <v>503</v>
      </c>
      <c r="C99" s="614" t="s">
        <v>689</v>
      </c>
    </row>
    <row r="100" spans="1:3" ht="12" customHeight="1" x14ac:dyDescent="0.2">
      <c r="A100" s="377" t="s">
        <v>103</v>
      </c>
      <c r="B100" s="131" t="s">
        <v>433</v>
      </c>
      <c r="C100" s="614" t="s">
        <v>689</v>
      </c>
    </row>
    <row r="101" spans="1:3" ht="12" customHeight="1" x14ac:dyDescent="0.2">
      <c r="A101" s="377" t="s">
        <v>113</v>
      </c>
      <c r="B101" s="131" t="s">
        <v>432</v>
      </c>
      <c r="C101" s="614" t="s">
        <v>689</v>
      </c>
    </row>
    <row r="102" spans="1:3" ht="12" customHeight="1" x14ac:dyDescent="0.2">
      <c r="A102" s="377" t="s">
        <v>114</v>
      </c>
      <c r="B102" s="131" t="s">
        <v>344</v>
      </c>
      <c r="C102" s="614" t="s">
        <v>689</v>
      </c>
    </row>
    <row r="103" spans="1:3" ht="12" customHeight="1" x14ac:dyDescent="0.25">
      <c r="A103" s="377" t="s">
        <v>115</v>
      </c>
      <c r="B103" s="132" t="s">
        <v>345</v>
      </c>
      <c r="C103" s="614" t="s">
        <v>689</v>
      </c>
    </row>
    <row r="104" spans="1:3" ht="12" customHeight="1" x14ac:dyDescent="0.25">
      <c r="A104" s="377" t="s">
        <v>116</v>
      </c>
      <c r="B104" s="132" t="s">
        <v>346</v>
      </c>
      <c r="C104" s="614" t="s">
        <v>689</v>
      </c>
    </row>
    <row r="105" spans="1:3" ht="12" customHeight="1" x14ac:dyDescent="0.2">
      <c r="A105" s="377" t="s">
        <v>118</v>
      </c>
      <c r="B105" s="131" t="s">
        <v>347</v>
      </c>
      <c r="C105" s="614" t="s">
        <v>689</v>
      </c>
    </row>
    <row r="106" spans="1:3" ht="12" customHeight="1" x14ac:dyDescent="0.2">
      <c r="A106" s="377" t="s">
        <v>184</v>
      </c>
      <c r="B106" s="131" t="s">
        <v>348</v>
      </c>
      <c r="C106" s="614" t="s">
        <v>689</v>
      </c>
    </row>
    <row r="107" spans="1:3" ht="12" customHeight="1" x14ac:dyDescent="0.25">
      <c r="A107" s="377" t="s">
        <v>342</v>
      </c>
      <c r="B107" s="132" t="s">
        <v>349</v>
      </c>
      <c r="C107" s="614" t="s">
        <v>689</v>
      </c>
    </row>
    <row r="108" spans="1:3" ht="12" customHeight="1" x14ac:dyDescent="0.25">
      <c r="A108" s="385" t="s">
        <v>343</v>
      </c>
      <c r="B108" s="133" t="s">
        <v>350</v>
      </c>
      <c r="C108" s="614" t="s">
        <v>689</v>
      </c>
    </row>
    <row r="109" spans="1:3" ht="12" customHeight="1" x14ac:dyDescent="0.25">
      <c r="A109" s="377" t="s">
        <v>430</v>
      </c>
      <c r="B109" s="133" t="s">
        <v>351</v>
      </c>
      <c r="C109" s="614" t="s">
        <v>689</v>
      </c>
    </row>
    <row r="110" spans="1:3" ht="12" customHeight="1" x14ac:dyDescent="0.25">
      <c r="A110" s="377" t="s">
        <v>431</v>
      </c>
      <c r="B110" s="132" t="s">
        <v>352</v>
      </c>
      <c r="C110" s="612" t="s">
        <v>689</v>
      </c>
    </row>
    <row r="111" spans="1:3" ht="12" customHeight="1" x14ac:dyDescent="0.25">
      <c r="A111" s="377" t="s">
        <v>435</v>
      </c>
      <c r="B111" s="11" t="s">
        <v>50</v>
      </c>
      <c r="C111" s="612" t="s">
        <v>689</v>
      </c>
    </row>
    <row r="112" spans="1:3" ht="12" customHeight="1" x14ac:dyDescent="0.25">
      <c r="A112" s="378" t="s">
        <v>436</v>
      </c>
      <c r="B112" s="8" t="s">
        <v>504</v>
      </c>
      <c r="C112" s="614" t="s">
        <v>689</v>
      </c>
    </row>
    <row r="113" spans="1:3" ht="12" customHeight="1" thickBot="1" x14ac:dyDescent="0.3">
      <c r="A113" s="386" t="s">
        <v>437</v>
      </c>
      <c r="B113" s="134" t="s">
        <v>505</v>
      </c>
      <c r="C113" s="621" t="s">
        <v>689</v>
      </c>
    </row>
    <row r="114" spans="1:3" ht="12" customHeight="1" thickBot="1" x14ac:dyDescent="0.3">
      <c r="A114" s="31" t="s">
        <v>19</v>
      </c>
      <c r="B114" s="26" t="s">
        <v>353</v>
      </c>
      <c r="C114" s="619">
        <f>+C115+C117+C119</f>
        <v>0</v>
      </c>
    </row>
    <row r="115" spans="1:3" ht="12" customHeight="1" x14ac:dyDescent="0.25">
      <c r="A115" s="376" t="s">
        <v>104</v>
      </c>
      <c r="B115" s="8" t="s">
        <v>225</v>
      </c>
      <c r="C115" s="613" t="s">
        <v>689</v>
      </c>
    </row>
    <row r="116" spans="1:3" ht="12" customHeight="1" x14ac:dyDescent="0.25">
      <c r="A116" s="376" t="s">
        <v>105</v>
      </c>
      <c r="B116" s="12" t="s">
        <v>357</v>
      </c>
      <c r="C116" s="613" t="s">
        <v>689</v>
      </c>
    </row>
    <row r="117" spans="1:3" ht="12" customHeight="1" x14ac:dyDescent="0.25">
      <c r="A117" s="376" t="s">
        <v>106</v>
      </c>
      <c r="B117" s="12" t="s">
        <v>185</v>
      </c>
      <c r="C117" s="612" t="s">
        <v>689</v>
      </c>
    </row>
    <row r="118" spans="1:3" ht="12" customHeight="1" x14ac:dyDescent="0.25">
      <c r="A118" s="376" t="s">
        <v>107</v>
      </c>
      <c r="B118" s="12" t="s">
        <v>358</v>
      </c>
      <c r="C118" s="622" t="s">
        <v>689</v>
      </c>
    </row>
    <row r="119" spans="1:3" ht="12" customHeight="1" x14ac:dyDescent="0.25">
      <c r="A119" s="376" t="s">
        <v>108</v>
      </c>
      <c r="B119" s="249" t="s">
        <v>227</v>
      </c>
      <c r="C119" s="622" t="s">
        <v>689</v>
      </c>
    </row>
    <row r="120" spans="1:3" ht="12" customHeight="1" x14ac:dyDescent="0.25">
      <c r="A120" s="376" t="s">
        <v>117</v>
      </c>
      <c r="B120" s="248" t="s">
        <v>420</v>
      </c>
      <c r="C120" s="622" t="s">
        <v>689</v>
      </c>
    </row>
    <row r="121" spans="1:3" ht="12" customHeight="1" x14ac:dyDescent="0.25">
      <c r="A121" s="376" t="s">
        <v>119</v>
      </c>
      <c r="B121" s="353" t="s">
        <v>363</v>
      </c>
      <c r="C121" s="622" t="s">
        <v>689</v>
      </c>
    </row>
    <row r="122" spans="1:3" ht="12" customHeight="1" x14ac:dyDescent="0.25">
      <c r="A122" s="376" t="s">
        <v>186</v>
      </c>
      <c r="B122" s="132" t="s">
        <v>346</v>
      </c>
      <c r="C122" s="622" t="s">
        <v>689</v>
      </c>
    </row>
    <row r="123" spans="1:3" ht="12" customHeight="1" x14ac:dyDescent="0.25">
      <c r="A123" s="376" t="s">
        <v>187</v>
      </c>
      <c r="B123" s="132" t="s">
        <v>362</v>
      </c>
      <c r="C123" s="622" t="s">
        <v>689</v>
      </c>
    </row>
    <row r="124" spans="1:3" ht="12" customHeight="1" x14ac:dyDescent="0.25">
      <c r="A124" s="376" t="s">
        <v>188</v>
      </c>
      <c r="B124" s="132" t="s">
        <v>361</v>
      </c>
      <c r="C124" s="622" t="s">
        <v>689</v>
      </c>
    </row>
    <row r="125" spans="1:3" ht="12" customHeight="1" x14ac:dyDescent="0.25">
      <c r="A125" s="376" t="s">
        <v>354</v>
      </c>
      <c r="B125" s="132" t="s">
        <v>349</v>
      </c>
      <c r="C125" s="622" t="s">
        <v>689</v>
      </c>
    </row>
    <row r="126" spans="1:3" ht="12" customHeight="1" x14ac:dyDescent="0.25">
      <c r="A126" s="376" t="s">
        <v>355</v>
      </c>
      <c r="B126" s="132" t="s">
        <v>360</v>
      </c>
      <c r="C126" s="622" t="s">
        <v>689</v>
      </c>
    </row>
    <row r="127" spans="1:3" ht="12" customHeight="1" thickBot="1" x14ac:dyDescent="0.3">
      <c r="A127" s="385" t="s">
        <v>356</v>
      </c>
      <c r="B127" s="132" t="s">
        <v>359</v>
      </c>
      <c r="C127" s="623" t="s">
        <v>689</v>
      </c>
    </row>
    <row r="128" spans="1:3" ht="12" customHeight="1" thickBot="1" x14ac:dyDescent="0.3">
      <c r="A128" s="31" t="s">
        <v>20</v>
      </c>
      <c r="B128" s="115" t="s">
        <v>440</v>
      </c>
      <c r="C128" s="619">
        <f>+C93+C114</f>
        <v>0</v>
      </c>
    </row>
    <row r="129" spans="1:11" ht="12" customHeight="1" thickBot="1" x14ac:dyDescent="0.3">
      <c r="A129" s="31" t="s">
        <v>21</v>
      </c>
      <c r="B129" s="115" t="s">
        <v>441</v>
      </c>
      <c r="C129" s="619" t="s">
        <v>689</v>
      </c>
    </row>
    <row r="130" spans="1:11" s="86" customFormat="1" ht="12" customHeight="1" x14ac:dyDescent="0.25">
      <c r="A130" s="376" t="s">
        <v>263</v>
      </c>
      <c r="B130" s="9" t="s">
        <v>509</v>
      </c>
      <c r="C130" s="622" t="s">
        <v>689</v>
      </c>
    </row>
    <row r="131" spans="1:11" ht="12" customHeight="1" x14ac:dyDescent="0.25">
      <c r="A131" s="376" t="s">
        <v>264</v>
      </c>
      <c r="B131" s="9" t="s">
        <v>449</v>
      </c>
      <c r="C131" s="622" t="s">
        <v>689</v>
      </c>
    </row>
    <row r="132" spans="1:11" ht="12" customHeight="1" thickBot="1" x14ac:dyDescent="0.3">
      <c r="A132" s="385" t="s">
        <v>265</v>
      </c>
      <c r="B132" s="7" t="s">
        <v>508</v>
      </c>
      <c r="C132" s="622" t="s">
        <v>689</v>
      </c>
    </row>
    <row r="133" spans="1:11" ht="12" customHeight="1" thickBot="1" x14ac:dyDescent="0.3">
      <c r="A133" s="31" t="s">
        <v>22</v>
      </c>
      <c r="B133" s="115" t="s">
        <v>442</v>
      </c>
      <c r="C133" s="619">
        <f>+C134+C135+C136+C137+C138+C139</f>
        <v>0</v>
      </c>
    </row>
    <row r="134" spans="1:11" ht="12" customHeight="1" x14ac:dyDescent="0.25">
      <c r="A134" s="376" t="s">
        <v>91</v>
      </c>
      <c r="B134" s="9" t="s">
        <v>451</v>
      </c>
      <c r="C134" s="622" t="s">
        <v>689</v>
      </c>
    </row>
    <row r="135" spans="1:11" ht="12" customHeight="1" x14ac:dyDescent="0.25">
      <c r="A135" s="376" t="s">
        <v>92</v>
      </c>
      <c r="B135" s="9" t="s">
        <v>443</v>
      </c>
      <c r="C135" s="622" t="s">
        <v>689</v>
      </c>
    </row>
    <row r="136" spans="1:11" ht="12" customHeight="1" x14ac:dyDescent="0.25">
      <c r="A136" s="376" t="s">
        <v>93</v>
      </c>
      <c r="B136" s="9" t="s">
        <v>444</v>
      </c>
      <c r="C136" s="622" t="s">
        <v>689</v>
      </c>
    </row>
    <row r="137" spans="1:11" ht="12" customHeight="1" x14ac:dyDescent="0.25">
      <c r="A137" s="376" t="s">
        <v>173</v>
      </c>
      <c r="B137" s="9" t="s">
        <v>507</v>
      </c>
      <c r="C137" s="622" t="s">
        <v>689</v>
      </c>
    </row>
    <row r="138" spans="1:11" ht="12" customHeight="1" x14ac:dyDescent="0.25">
      <c r="A138" s="376" t="s">
        <v>174</v>
      </c>
      <c r="B138" s="9" t="s">
        <v>446</v>
      </c>
      <c r="C138" s="622" t="s">
        <v>689</v>
      </c>
    </row>
    <row r="139" spans="1:11" s="86" customFormat="1" ht="12" customHeight="1" thickBot="1" x14ac:dyDescent="0.3">
      <c r="A139" s="385" t="s">
        <v>175</v>
      </c>
      <c r="B139" s="7" t="s">
        <v>447</v>
      </c>
      <c r="C139" s="622" t="s">
        <v>689</v>
      </c>
    </row>
    <row r="140" spans="1:11" ht="12" customHeight="1" thickBot="1" x14ac:dyDescent="0.3">
      <c r="A140" s="31" t="s">
        <v>23</v>
      </c>
      <c r="B140" s="115" t="s">
        <v>530</v>
      </c>
      <c r="C140" s="258">
        <f>+C141+C142+C144+C145+C143</f>
        <v>55790480</v>
      </c>
      <c r="K140" s="213"/>
    </row>
    <row r="141" spans="1:11" x14ac:dyDescent="0.25">
      <c r="A141" s="376" t="s">
        <v>94</v>
      </c>
      <c r="B141" s="9" t="s">
        <v>364</v>
      </c>
      <c r="C141" s="622" t="s">
        <v>689</v>
      </c>
    </row>
    <row r="142" spans="1:11" ht="12" customHeight="1" x14ac:dyDescent="0.25">
      <c r="A142" s="376" t="s">
        <v>95</v>
      </c>
      <c r="B142" s="9" t="s">
        <v>365</v>
      </c>
      <c r="C142" s="622" t="s">
        <v>689</v>
      </c>
    </row>
    <row r="143" spans="1:11" s="86" customFormat="1" ht="12" customHeight="1" x14ac:dyDescent="0.25">
      <c r="A143" s="376" t="s">
        <v>281</v>
      </c>
      <c r="B143" s="9" t="s">
        <v>529</v>
      </c>
      <c r="C143" s="224">
        <v>55790480</v>
      </c>
    </row>
    <row r="144" spans="1:11" s="86" customFormat="1" ht="12" customHeight="1" x14ac:dyDescent="0.25">
      <c r="A144" s="376" t="s">
        <v>282</v>
      </c>
      <c r="B144" s="9" t="s">
        <v>456</v>
      </c>
      <c r="C144" s="622" t="s">
        <v>689</v>
      </c>
    </row>
    <row r="145" spans="1:3" s="86" customFormat="1" ht="12" customHeight="1" thickBot="1" x14ac:dyDescent="0.3">
      <c r="A145" s="385" t="s">
        <v>283</v>
      </c>
      <c r="B145" s="7" t="s">
        <v>383</v>
      </c>
      <c r="C145" s="622" t="s">
        <v>689</v>
      </c>
    </row>
    <row r="146" spans="1:3" s="86" customFormat="1" ht="12" customHeight="1" thickBot="1" x14ac:dyDescent="0.3">
      <c r="A146" s="31" t="s">
        <v>24</v>
      </c>
      <c r="B146" s="115" t="s">
        <v>457</v>
      </c>
      <c r="C146" s="624">
        <f>+C147+C148+C149+C150+C151</f>
        <v>0</v>
      </c>
    </row>
    <row r="147" spans="1:3" s="86" customFormat="1" ht="12" customHeight="1" x14ac:dyDescent="0.25">
      <c r="A147" s="376" t="s">
        <v>96</v>
      </c>
      <c r="B147" s="9" t="s">
        <v>452</v>
      </c>
      <c r="C147" s="622" t="s">
        <v>689</v>
      </c>
    </row>
    <row r="148" spans="1:3" s="86" customFormat="1" ht="12" customHeight="1" x14ac:dyDescent="0.25">
      <c r="A148" s="376" t="s">
        <v>97</v>
      </c>
      <c r="B148" s="9" t="s">
        <v>459</v>
      </c>
      <c r="C148" s="622" t="s">
        <v>689</v>
      </c>
    </row>
    <row r="149" spans="1:3" s="86" customFormat="1" ht="12" customHeight="1" x14ac:dyDescent="0.25">
      <c r="A149" s="376" t="s">
        <v>293</v>
      </c>
      <c r="B149" s="9" t="s">
        <v>454</v>
      </c>
      <c r="C149" s="622" t="s">
        <v>689</v>
      </c>
    </row>
    <row r="150" spans="1:3" ht="12.75" customHeight="1" x14ac:dyDescent="0.25">
      <c r="A150" s="376" t="s">
        <v>294</v>
      </c>
      <c r="B150" s="9" t="s">
        <v>510</v>
      </c>
      <c r="C150" s="622" t="s">
        <v>689</v>
      </c>
    </row>
    <row r="151" spans="1:3" ht="12.75" customHeight="1" thickBot="1" x14ac:dyDescent="0.3">
      <c r="A151" s="385" t="s">
        <v>458</v>
      </c>
      <c r="B151" s="7" t="s">
        <v>461</v>
      </c>
      <c r="C151" s="623" t="s">
        <v>689</v>
      </c>
    </row>
    <row r="152" spans="1:3" ht="12.75" customHeight="1" thickBot="1" x14ac:dyDescent="0.3">
      <c r="A152" s="423" t="s">
        <v>25</v>
      </c>
      <c r="B152" s="115" t="s">
        <v>462</v>
      </c>
      <c r="C152" s="624" t="s">
        <v>689</v>
      </c>
    </row>
    <row r="153" spans="1:3" ht="12" customHeight="1" thickBot="1" x14ac:dyDescent="0.3">
      <c r="A153" s="423" t="s">
        <v>26</v>
      </c>
      <c r="B153" s="115" t="s">
        <v>463</v>
      </c>
      <c r="C153" s="624" t="s">
        <v>689</v>
      </c>
    </row>
    <row r="154" spans="1:3" ht="15.15" customHeight="1" thickBot="1" x14ac:dyDescent="0.3">
      <c r="A154" s="31" t="s">
        <v>27</v>
      </c>
      <c r="B154" s="115" t="s">
        <v>465</v>
      </c>
      <c r="C154" s="367">
        <f>+C129+C133+C140+C146+C152+C153</f>
        <v>55790480</v>
      </c>
    </row>
    <row r="155" spans="1:3" ht="13.8" thickBot="1" x14ac:dyDescent="0.3">
      <c r="A155" s="387" t="s">
        <v>28</v>
      </c>
      <c r="B155" s="323" t="s">
        <v>464</v>
      </c>
      <c r="C155" s="367">
        <f>+C128+C154</f>
        <v>55790480</v>
      </c>
    </row>
    <row r="156" spans="1:3" ht="7.5" customHeight="1" thickBot="1" x14ac:dyDescent="0.3">
      <c r="A156" s="331"/>
      <c r="B156" s="332"/>
      <c r="C156" s="507">
        <f>C90-C155</f>
        <v>0</v>
      </c>
    </row>
    <row r="157" spans="1:3" ht="14.4" customHeight="1" thickBot="1" x14ac:dyDescent="0.3">
      <c r="A157" s="211" t="s">
        <v>511</v>
      </c>
      <c r="B157" s="212"/>
      <c r="C157" s="112">
        <v>0</v>
      </c>
    </row>
    <row r="158" spans="1:3" ht="13.8" thickBot="1" x14ac:dyDescent="0.3">
      <c r="A158" s="211" t="s">
        <v>203</v>
      </c>
      <c r="B158" s="212"/>
      <c r="C158" s="112">
        <v>0</v>
      </c>
    </row>
    <row r="159" spans="1:3" x14ac:dyDescent="0.25">
      <c r="A159" s="504"/>
      <c r="B159" s="505"/>
      <c r="C159" s="506"/>
    </row>
    <row r="160" spans="1:3" x14ac:dyDescent="0.25">
      <c r="A160" s="504"/>
      <c r="B160" s="505"/>
    </row>
    <row r="161" spans="1:3" x14ac:dyDescent="0.25">
      <c r="A161" s="504"/>
      <c r="B161" s="505"/>
      <c r="C161" s="506"/>
    </row>
    <row r="162" spans="1:3" x14ac:dyDescent="0.25">
      <c r="A162" s="504"/>
      <c r="B162" s="505"/>
      <c r="C162" s="506"/>
    </row>
    <row r="163" spans="1:3" x14ac:dyDescent="0.25">
      <c r="A163" s="504"/>
      <c r="B163" s="505"/>
      <c r="C163" s="506"/>
    </row>
    <row r="164" spans="1:3" x14ac:dyDescent="0.25">
      <c r="A164" s="504"/>
      <c r="B164" s="505"/>
      <c r="C164" s="506"/>
    </row>
    <row r="165" spans="1:3" x14ac:dyDescent="0.25">
      <c r="A165" s="504"/>
      <c r="B165" s="505"/>
      <c r="C165" s="506"/>
    </row>
    <row r="166" spans="1:3" x14ac:dyDescent="0.25">
      <c r="A166" s="504"/>
      <c r="B166" s="505"/>
      <c r="C166" s="506"/>
    </row>
    <row r="167" spans="1:3" x14ac:dyDescent="0.25">
      <c r="A167" s="504"/>
      <c r="B167" s="505"/>
      <c r="C167" s="506"/>
    </row>
    <row r="168" spans="1:3" x14ac:dyDescent="0.25">
      <c r="A168" s="504"/>
      <c r="B168" s="505"/>
      <c r="C168" s="506"/>
    </row>
    <row r="169" spans="1:3" x14ac:dyDescent="0.25">
      <c r="A169" s="504"/>
      <c r="B169" s="505"/>
      <c r="C169" s="506"/>
    </row>
    <row r="170" spans="1:3" x14ac:dyDescent="0.25">
      <c r="A170" s="504"/>
      <c r="B170" s="505"/>
      <c r="C170" s="506"/>
    </row>
    <row r="171" spans="1:3" x14ac:dyDescent="0.25">
      <c r="A171" s="504"/>
      <c r="B171" s="505"/>
      <c r="C171" s="506"/>
    </row>
    <row r="172" spans="1:3" x14ac:dyDescent="0.25">
      <c r="A172" s="504"/>
      <c r="B172" s="505"/>
      <c r="C172" s="506"/>
    </row>
    <row r="173" spans="1:3" x14ac:dyDescent="0.25">
      <c r="A173" s="504"/>
      <c r="B173" s="505"/>
      <c r="C173" s="506"/>
    </row>
    <row r="174" spans="1:3" x14ac:dyDescent="0.25">
      <c r="A174" s="504"/>
      <c r="B174" s="505"/>
      <c r="C174" s="506"/>
    </row>
    <row r="175" spans="1:3" x14ac:dyDescent="0.25">
      <c r="A175" s="504"/>
      <c r="B175" s="505"/>
      <c r="C175" s="506"/>
    </row>
    <row r="176" spans="1:3" x14ac:dyDescent="0.25">
      <c r="A176" s="504"/>
      <c r="B176" s="505"/>
      <c r="C176" s="506"/>
    </row>
    <row r="177" spans="1:3" x14ac:dyDescent="0.25">
      <c r="A177" s="504"/>
      <c r="B177" s="505"/>
      <c r="C177" s="506"/>
    </row>
    <row r="178" spans="1:3" x14ac:dyDescent="0.25">
      <c r="A178" s="504"/>
      <c r="B178" s="505"/>
      <c r="C178" s="506"/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120" zoomScaleNormal="120" workbookViewId="0">
      <selection activeCell="B16" sqref="B16"/>
    </sheetView>
  </sheetViews>
  <sheetFormatPr defaultRowHeight="13.2" x14ac:dyDescent="0.25"/>
  <cols>
    <col min="1" max="1" width="33.44140625" customWidth="1"/>
    <col min="2" max="2" width="18.77734375" customWidth="1"/>
    <col min="3" max="3" width="1.77734375" bestFit="1" customWidth="1"/>
    <col min="4" max="4" width="6" bestFit="1" customWidth="1"/>
    <col min="5" max="5" width="1.77734375" bestFit="1" customWidth="1"/>
    <col min="6" max="6" width="11" customWidth="1"/>
    <col min="11" max="11" width="12.33203125" customWidth="1"/>
    <col min="13" max="16" width="0" hidden="1" customWidth="1"/>
  </cols>
  <sheetData>
    <row r="1" spans="1:16" ht="17.399999999999999" x14ac:dyDescent="0.3">
      <c r="A1" s="758" t="s">
        <v>572</v>
      </c>
      <c r="B1" s="758"/>
      <c r="C1" s="758"/>
      <c r="D1" s="758"/>
      <c r="E1" s="758"/>
      <c r="F1" s="758"/>
      <c r="G1" s="758"/>
      <c r="H1" s="758"/>
      <c r="I1" s="758"/>
      <c r="J1" s="758"/>
      <c r="K1" s="536"/>
      <c r="L1" s="536"/>
    </row>
    <row r="2" spans="1:16" x14ac:dyDescent="0.25">
      <c r="A2" s="536"/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</row>
    <row r="3" spans="1:16" ht="15.6" x14ac:dyDescent="0.3">
      <c r="A3" s="755" t="s">
        <v>683</v>
      </c>
      <c r="B3" s="755"/>
      <c r="C3" s="755"/>
      <c r="D3" s="755"/>
      <c r="E3" s="755"/>
      <c r="F3" s="755"/>
      <c r="G3" s="755"/>
      <c r="H3" s="755"/>
      <c r="I3" s="755"/>
      <c r="J3" s="755"/>
      <c r="K3" s="536"/>
      <c r="L3" s="536"/>
    </row>
    <row r="4" spans="1:16" x14ac:dyDescent="0.25">
      <c r="A4" s="536"/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</row>
    <row r="5" spans="1:16" x14ac:dyDescent="0.25">
      <c r="A5" s="536"/>
      <c r="B5" s="536"/>
      <c r="C5" s="536"/>
      <c r="D5" s="536"/>
      <c r="E5" s="536"/>
      <c r="F5" s="536"/>
      <c r="G5" s="536"/>
      <c r="H5" s="536"/>
      <c r="I5" s="536"/>
      <c r="J5" s="536"/>
      <c r="K5" s="536"/>
      <c r="L5" s="536"/>
    </row>
    <row r="6" spans="1:16" ht="13.8" x14ac:dyDescent="0.25">
      <c r="A6" s="591" t="s">
        <v>658</v>
      </c>
      <c r="B6" s="536"/>
      <c r="C6" s="536"/>
      <c r="D6" s="536"/>
      <c r="E6" s="536"/>
      <c r="F6" s="536"/>
      <c r="G6" s="536"/>
      <c r="H6" s="536"/>
      <c r="I6" s="536"/>
      <c r="J6" s="536"/>
      <c r="K6" s="536"/>
      <c r="L6" s="536"/>
    </row>
    <row r="7" spans="1:16" x14ac:dyDescent="0.25">
      <c r="A7" s="583" t="s">
        <v>637</v>
      </c>
      <c r="B7" s="589" t="s">
        <v>636</v>
      </c>
      <c r="C7" s="149" t="s">
        <v>633</v>
      </c>
      <c r="D7" s="149">
        <f>TARTALOMJEGYZÉK!A1</f>
        <v>2020</v>
      </c>
      <c r="E7" s="149" t="s">
        <v>634</v>
      </c>
      <c r="F7" s="589" t="s">
        <v>636</v>
      </c>
      <c r="G7" s="149" t="s">
        <v>635</v>
      </c>
      <c r="H7" s="149" t="s">
        <v>638</v>
      </c>
      <c r="I7" s="149"/>
      <c r="J7" s="149"/>
      <c r="K7" s="149"/>
      <c r="L7" s="536"/>
    </row>
    <row r="8" spans="1:16" x14ac:dyDescent="0.25">
      <c r="A8" s="592"/>
      <c r="B8" s="590"/>
      <c r="C8" s="536"/>
      <c r="D8" s="536"/>
      <c r="E8" s="536"/>
      <c r="F8" s="590"/>
      <c r="G8" s="536"/>
      <c r="H8" s="536"/>
      <c r="I8" s="536"/>
      <c r="J8" s="536"/>
      <c r="K8" s="536"/>
      <c r="L8" s="536"/>
    </row>
    <row r="9" spans="1:16" x14ac:dyDescent="0.25">
      <c r="A9" s="592"/>
      <c r="B9" s="590"/>
      <c r="C9" s="536"/>
      <c r="D9" s="536"/>
      <c r="E9" s="536"/>
      <c r="F9" s="590"/>
      <c r="G9" s="536"/>
      <c r="H9" s="536"/>
      <c r="I9" s="536"/>
      <c r="J9" s="536"/>
      <c r="K9" s="536"/>
      <c r="L9" s="536"/>
    </row>
    <row r="10" spans="1:16" ht="13.8" thickBot="1" x14ac:dyDescent="0.3">
      <c r="A10" s="536"/>
      <c r="B10" s="536"/>
      <c r="C10" s="536"/>
      <c r="D10" s="536"/>
      <c r="E10" s="536"/>
      <c r="F10" s="536"/>
      <c r="G10" s="536"/>
      <c r="H10" s="536"/>
      <c r="I10" s="536"/>
      <c r="J10" s="536"/>
      <c r="K10" s="562" t="s">
        <v>665</v>
      </c>
      <c r="L10" s="536"/>
    </row>
    <row r="11" spans="1:16" ht="16.8" thickTop="1" thickBot="1" x14ac:dyDescent="0.35">
      <c r="A11" s="755" t="s">
        <v>660</v>
      </c>
      <c r="B11" s="756"/>
      <c r="C11" s="756"/>
      <c r="D11" s="756"/>
      <c r="E11" s="756"/>
      <c r="F11" s="756"/>
      <c r="G11" s="756"/>
      <c r="H11" s="757"/>
      <c r="I11" s="757"/>
      <c r="J11" s="757"/>
      <c r="K11" s="593" t="s">
        <v>676</v>
      </c>
      <c r="L11" s="536"/>
      <c r="M11" s="563" t="s">
        <v>26</v>
      </c>
      <c r="N11">
        <f>IF($K$11="Nem","",2)</f>
        <v>2</v>
      </c>
      <c r="O11" t="s">
        <v>666</v>
      </c>
      <c r="P11" t="str">
        <f>CONCATENATE(M11,N11,O11)</f>
        <v>9.2.</v>
      </c>
    </row>
    <row r="12" spans="1:16" ht="13.8" thickTop="1" x14ac:dyDescent="0.25">
      <c r="A12" s="536"/>
      <c r="B12" s="536"/>
      <c r="C12" s="536"/>
      <c r="D12" s="536"/>
      <c r="E12" s="536"/>
      <c r="F12" s="536"/>
      <c r="G12" s="536"/>
      <c r="H12" s="536"/>
      <c r="I12" s="536"/>
      <c r="J12" s="536"/>
      <c r="K12" s="536"/>
      <c r="L12" s="536"/>
    </row>
    <row r="13" spans="1:16" ht="13.8" x14ac:dyDescent="0.25">
      <c r="A13" s="594" t="s">
        <v>574</v>
      </c>
      <c r="B13" s="753" t="s">
        <v>684</v>
      </c>
      <c r="C13" s="754"/>
      <c r="D13" s="754"/>
      <c r="E13" s="754"/>
      <c r="F13" s="754"/>
      <c r="G13" s="754"/>
      <c r="H13" s="754"/>
      <c r="I13" s="754"/>
      <c r="J13" s="754"/>
      <c r="K13" s="536"/>
      <c r="L13" s="536"/>
      <c r="M13" s="563" t="s">
        <v>26</v>
      </c>
      <c r="N13">
        <f>IF(K11="Nem",2,3)</f>
        <v>3</v>
      </c>
      <c r="O13" t="s">
        <v>666</v>
      </c>
      <c r="P13" t="str">
        <f>CONCATENATE(M13,N13,O13)</f>
        <v>9.3.</v>
      </c>
    </row>
    <row r="14" spans="1:16" ht="13.8" x14ac:dyDescent="0.25">
      <c r="A14" s="536"/>
      <c r="B14" s="537"/>
      <c r="C14" s="536"/>
      <c r="D14" s="536"/>
      <c r="E14" s="536"/>
      <c r="F14" s="536"/>
      <c r="G14" s="536"/>
      <c r="H14" s="536"/>
      <c r="I14" s="536"/>
      <c r="J14" s="536"/>
      <c r="K14" s="536"/>
      <c r="L14" s="536"/>
    </row>
    <row r="15" spans="1:16" ht="13.8" x14ac:dyDescent="0.25">
      <c r="A15" s="594" t="s">
        <v>575</v>
      </c>
      <c r="B15" s="753" t="s">
        <v>685</v>
      </c>
      <c r="C15" s="754"/>
      <c r="D15" s="754"/>
      <c r="E15" s="754"/>
      <c r="F15" s="754"/>
      <c r="G15" s="754"/>
      <c r="H15" s="754"/>
      <c r="I15" s="754"/>
      <c r="J15" s="754"/>
      <c r="K15" s="536"/>
      <c r="L15" s="536"/>
      <c r="M15" s="563" t="s">
        <v>26</v>
      </c>
      <c r="N15">
        <f>N13+1</f>
        <v>4</v>
      </c>
      <c r="O15" t="s">
        <v>666</v>
      </c>
      <c r="P15" t="str">
        <f>CONCATENATE(M15,N15,O15)</f>
        <v>9.4.</v>
      </c>
    </row>
    <row r="16" spans="1:16" ht="13.8" x14ac:dyDescent="0.25">
      <c r="A16" s="536"/>
      <c r="B16" s="537"/>
      <c r="C16" s="536"/>
      <c r="D16" s="536"/>
      <c r="E16" s="536"/>
      <c r="F16" s="536"/>
      <c r="G16" s="536"/>
      <c r="H16" s="536"/>
      <c r="I16" s="536"/>
      <c r="J16" s="536"/>
      <c r="K16" s="536"/>
      <c r="L16" s="536"/>
    </row>
    <row r="17" spans="1:16" ht="13.8" x14ac:dyDescent="0.25">
      <c r="A17" s="594" t="s">
        <v>576</v>
      </c>
      <c r="B17" s="753" t="s">
        <v>659</v>
      </c>
      <c r="C17" s="754"/>
      <c r="D17" s="754"/>
      <c r="E17" s="754"/>
      <c r="F17" s="754"/>
      <c r="G17" s="754"/>
      <c r="H17" s="754"/>
      <c r="I17" s="754"/>
      <c r="J17" s="754"/>
      <c r="K17" s="536"/>
      <c r="L17" s="536"/>
      <c r="M17" s="563" t="s">
        <v>26</v>
      </c>
      <c r="N17">
        <f>N15+1</f>
        <v>5</v>
      </c>
      <c r="O17" t="s">
        <v>666</v>
      </c>
      <c r="P17" t="str">
        <f>CONCATENATE(M17,N17,O17)</f>
        <v>9.5.</v>
      </c>
    </row>
    <row r="18" spans="1:16" ht="13.8" x14ac:dyDescent="0.25">
      <c r="A18" s="536"/>
      <c r="B18" s="537"/>
      <c r="C18" s="536"/>
      <c r="D18" s="536"/>
      <c r="E18" s="536"/>
      <c r="F18" s="536"/>
      <c r="G18" s="536"/>
      <c r="H18" s="536"/>
      <c r="I18" s="536"/>
      <c r="J18" s="536"/>
      <c r="K18" s="536"/>
      <c r="L18" s="536"/>
    </row>
    <row r="19" spans="1:16" ht="13.8" x14ac:dyDescent="0.25">
      <c r="A19" s="594" t="s">
        <v>577</v>
      </c>
      <c r="B19" s="753" t="s">
        <v>583</v>
      </c>
      <c r="C19" s="754"/>
      <c r="D19" s="754"/>
      <c r="E19" s="754"/>
      <c r="F19" s="754"/>
      <c r="G19" s="754"/>
      <c r="H19" s="754"/>
      <c r="I19" s="754"/>
      <c r="J19" s="754"/>
      <c r="K19" s="536"/>
      <c r="L19" s="536"/>
      <c r="M19" s="563" t="s">
        <v>26</v>
      </c>
      <c r="N19">
        <f>N17+1</f>
        <v>6</v>
      </c>
      <c r="O19" t="s">
        <v>666</v>
      </c>
      <c r="P19" t="str">
        <f>CONCATENATE(M19,N19,O19)</f>
        <v>9.6.</v>
      </c>
    </row>
    <row r="20" spans="1:16" ht="13.8" x14ac:dyDescent="0.25">
      <c r="A20" s="536"/>
      <c r="B20" s="537"/>
      <c r="C20" s="536"/>
      <c r="D20" s="536"/>
      <c r="E20" s="536"/>
      <c r="F20" s="536"/>
      <c r="G20" s="536"/>
      <c r="H20" s="536"/>
      <c r="I20" s="536"/>
      <c r="J20" s="536"/>
      <c r="K20" s="536"/>
      <c r="L20" s="536"/>
    </row>
    <row r="21" spans="1:16" ht="13.8" x14ac:dyDescent="0.25">
      <c r="A21" s="594" t="s">
        <v>578</v>
      </c>
      <c r="B21" s="753" t="s">
        <v>584</v>
      </c>
      <c r="C21" s="754"/>
      <c r="D21" s="754"/>
      <c r="E21" s="754"/>
      <c r="F21" s="754"/>
      <c r="G21" s="754"/>
      <c r="H21" s="754"/>
      <c r="I21" s="754"/>
      <c r="J21" s="754"/>
      <c r="K21" s="536"/>
      <c r="L21" s="536"/>
      <c r="M21" s="563" t="s">
        <v>26</v>
      </c>
      <c r="N21">
        <f>N19+1</f>
        <v>7</v>
      </c>
      <c r="O21" t="s">
        <v>666</v>
      </c>
      <c r="P21" t="str">
        <f>CONCATENATE(M21,N21,O21)</f>
        <v>9.7.</v>
      </c>
    </row>
    <row r="22" spans="1:16" ht="13.8" x14ac:dyDescent="0.25">
      <c r="A22" s="536"/>
      <c r="B22" s="537"/>
      <c r="C22" s="536"/>
      <c r="D22" s="536"/>
      <c r="E22" s="536"/>
      <c r="F22" s="536"/>
      <c r="G22" s="536"/>
      <c r="H22" s="536"/>
      <c r="I22" s="536"/>
      <c r="J22" s="536"/>
      <c r="K22" s="536"/>
      <c r="L22" s="536"/>
    </row>
    <row r="23" spans="1:16" ht="13.8" x14ac:dyDescent="0.25">
      <c r="A23" s="594" t="s">
        <v>579</v>
      </c>
      <c r="B23" s="753" t="s">
        <v>585</v>
      </c>
      <c r="C23" s="754"/>
      <c r="D23" s="754"/>
      <c r="E23" s="754"/>
      <c r="F23" s="754"/>
      <c r="G23" s="754"/>
      <c r="H23" s="754"/>
      <c r="I23" s="754"/>
      <c r="J23" s="754"/>
      <c r="K23" s="536"/>
      <c r="L23" s="536"/>
      <c r="M23" s="563" t="s">
        <v>26</v>
      </c>
      <c r="N23">
        <f>N21+1</f>
        <v>8</v>
      </c>
      <c r="O23" t="s">
        <v>666</v>
      </c>
      <c r="P23" t="str">
        <f>CONCATENATE(M23,N23,O23)</f>
        <v>9.8.</v>
      </c>
    </row>
    <row r="24" spans="1:16" ht="13.8" x14ac:dyDescent="0.25">
      <c r="A24" s="536"/>
      <c r="B24" s="537"/>
      <c r="C24" s="536"/>
      <c r="D24" s="536"/>
      <c r="E24" s="536"/>
      <c r="F24" s="536"/>
      <c r="G24" s="536"/>
      <c r="H24" s="536"/>
      <c r="I24" s="536"/>
      <c r="J24" s="536"/>
      <c r="K24" s="536"/>
      <c r="L24" s="536"/>
    </row>
    <row r="25" spans="1:16" ht="13.8" x14ac:dyDescent="0.25">
      <c r="A25" s="594" t="s">
        <v>580</v>
      </c>
      <c r="B25" s="753" t="s">
        <v>586</v>
      </c>
      <c r="C25" s="754"/>
      <c r="D25" s="754"/>
      <c r="E25" s="754"/>
      <c r="F25" s="754"/>
      <c r="G25" s="754"/>
      <c r="H25" s="754"/>
      <c r="I25" s="754"/>
      <c r="J25" s="754"/>
      <c r="K25" s="536"/>
      <c r="L25" s="536"/>
      <c r="M25" s="563" t="s">
        <v>26</v>
      </c>
      <c r="N25">
        <f>N23+1</f>
        <v>9</v>
      </c>
      <c r="O25" t="s">
        <v>666</v>
      </c>
      <c r="P25" t="str">
        <f>CONCATENATE(M25,N25,O25)</f>
        <v>9.9.</v>
      </c>
    </row>
    <row r="26" spans="1:16" ht="13.8" x14ac:dyDescent="0.25">
      <c r="A26" s="536"/>
      <c r="B26" s="537"/>
      <c r="C26" s="536"/>
      <c r="D26" s="536"/>
      <c r="E26" s="536"/>
      <c r="F26" s="536"/>
      <c r="G26" s="536"/>
      <c r="H26" s="536"/>
      <c r="I26" s="536"/>
      <c r="J26" s="536"/>
      <c r="K26" s="536"/>
      <c r="L26" s="536"/>
    </row>
    <row r="27" spans="1:16" ht="13.8" x14ac:dyDescent="0.25">
      <c r="A27" s="594" t="s">
        <v>581</v>
      </c>
      <c r="B27" s="753" t="s">
        <v>587</v>
      </c>
      <c r="C27" s="754"/>
      <c r="D27" s="754"/>
      <c r="E27" s="754"/>
      <c r="F27" s="754"/>
      <c r="G27" s="754"/>
      <c r="H27" s="754"/>
      <c r="I27" s="754"/>
      <c r="J27" s="754"/>
      <c r="K27" s="536"/>
      <c r="L27" s="536"/>
      <c r="M27" s="563" t="s">
        <v>26</v>
      </c>
      <c r="N27">
        <f>N25+1</f>
        <v>10</v>
      </c>
      <c r="O27" t="s">
        <v>666</v>
      </c>
      <c r="P27" t="str">
        <f>CONCATENATE(M27,N27,O27)</f>
        <v>9.10.</v>
      </c>
    </row>
    <row r="28" spans="1:16" ht="13.8" x14ac:dyDescent="0.25">
      <c r="A28" s="536"/>
      <c r="B28" s="537"/>
      <c r="C28" s="536"/>
      <c r="D28" s="536"/>
      <c r="E28" s="536"/>
      <c r="F28" s="536"/>
      <c r="G28" s="536"/>
      <c r="H28" s="536"/>
      <c r="I28" s="536"/>
      <c r="J28" s="536"/>
      <c r="K28" s="536"/>
      <c r="L28" s="536"/>
    </row>
    <row r="29" spans="1:16" ht="13.8" x14ac:dyDescent="0.25">
      <c r="A29" s="594" t="s">
        <v>581</v>
      </c>
      <c r="B29" s="753" t="s">
        <v>588</v>
      </c>
      <c r="C29" s="754"/>
      <c r="D29" s="754"/>
      <c r="E29" s="754"/>
      <c r="F29" s="754"/>
      <c r="G29" s="754"/>
      <c r="H29" s="754"/>
      <c r="I29" s="754"/>
      <c r="J29" s="754"/>
      <c r="K29" s="536"/>
      <c r="L29" s="536"/>
      <c r="M29" s="563" t="s">
        <v>26</v>
      </c>
      <c r="N29">
        <f>N27+1</f>
        <v>11</v>
      </c>
      <c r="O29" t="s">
        <v>666</v>
      </c>
      <c r="P29" t="str">
        <f>CONCATENATE(M29,N29,O29)</f>
        <v>9.11.</v>
      </c>
    </row>
    <row r="30" spans="1:16" ht="13.8" x14ac:dyDescent="0.25">
      <c r="A30" s="536"/>
      <c r="B30" s="537"/>
      <c r="C30" s="536"/>
      <c r="D30" s="536"/>
      <c r="E30" s="536"/>
      <c r="F30" s="536"/>
      <c r="G30" s="536"/>
      <c r="H30" s="536"/>
      <c r="I30" s="536"/>
      <c r="J30" s="536"/>
      <c r="K30" s="536"/>
      <c r="L30" s="536"/>
    </row>
    <row r="31" spans="1:16" ht="13.8" x14ac:dyDescent="0.25">
      <c r="A31" s="594" t="s">
        <v>582</v>
      </c>
      <c r="B31" s="753" t="s">
        <v>589</v>
      </c>
      <c r="C31" s="754"/>
      <c r="D31" s="754"/>
      <c r="E31" s="754"/>
      <c r="F31" s="754"/>
      <c r="G31" s="754"/>
      <c r="H31" s="754"/>
      <c r="I31" s="754"/>
      <c r="J31" s="754"/>
      <c r="K31" s="536"/>
      <c r="L31" s="536"/>
      <c r="M31" s="563" t="s">
        <v>26</v>
      </c>
      <c r="N31">
        <f>N29+1</f>
        <v>12</v>
      </c>
      <c r="O31" t="s">
        <v>666</v>
      </c>
      <c r="P31" t="str">
        <f>CONCATENATE(M31,N31,O31)</f>
        <v>9.12.</v>
      </c>
    </row>
    <row r="32" spans="1:16" x14ac:dyDescent="0.25">
      <c r="A32" s="536"/>
      <c r="B32" s="536"/>
      <c r="C32" s="536"/>
      <c r="D32" s="536"/>
      <c r="E32" s="536"/>
      <c r="F32" s="536"/>
      <c r="G32" s="536"/>
      <c r="H32" s="536"/>
      <c r="I32" s="536"/>
      <c r="J32" s="536"/>
      <c r="K32" s="536"/>
      <c r="L32" s="536"/>
    </row>
    <row r="33" spans="1:12" ht="13.8" x14ac:dyDescent="0.25">
      <c r="A33" s="594"/>
      <c r="B33" s="536"/>
      <c r="C33" s="536"/>
      <c r="D33" s="536"/>
      <c r="E33" s="536"/>
      <c r="F33" s="536"/>
      <c r="G33" s="536"/>
      <c r="H33" s="536"/>
      <c r="I33" s="536"/>
      <c r="J33" s="536"/>
      <c r="K33" s="536"/>
      <c r="L33" s="536"/>
    </row>
    <row r="34" spans="1:12" x14ac:dyDescent="0.25">
      <c r="A34" s="536"/>
      <c r="B34" s="536"/>
      <c r="C34" s="536"/>
      <c r="D34" s="536"/>
      <c r="E34" s="536"/>
      <c r="F34" s="536"/>
      <c r="G34" s="536"/>
      <c r="H34" s="536"/>
      <c r="I34" s="536"/>
      <c r="J34" s="536"/>
      <c r="K34" s="536"/>
      <c r="L34" s="536"/>
    </row>
  </sheetData>
  <mergeCells count="13">
    <mergeCell ref="A3:J3"/>
    <mergeCell ref="A1:J1"/>
    <mergeCell ref="B21:J21"/>
    <mergeCell ref="B23:J23"/>
    <mergeCell ref="B25:J25"/>
    <mergeCell ref="B27:J27"/>
    <mergeCell ref="B31:J31"/>
    <mergeCell ref="B13:J13"/>
    <mergeCell ref="B15:J15"/>
    <mergeCell ref="B17:J17"/>
    <mergeCell ref="B19:J19"/>
    <mergeCell ref="A11:J11"/>
    <mergeCell ref="B29:J29"/>
  </mergeCells>
  <phoneticPr fontId="29" type="noConversion"/>
  <conditionalFormatting sqref="A11:J11">
    <cfRule type="expression" dxfId="3" priority="1" stopIfTrue="1">
      <formula>$K$11="Nem"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K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6"/>
  <sheetViews>
    <sheetView zoomScale="120" zoomScaleNormal="120" zoomScaleSheetLayoutView="85" workbookViewId="0">
      <selection activeCell="B2" sqref="B2"/>
    </sheetView>
  </sheetViews>
  <sheetFormatPr defaultColWidth="9.33203125" defaultRowHeight="13.2" x14ac:dyDescent="0.25"/>
  <cols>
    <col min="1" max="1" width="19.44140625" style="333" customWidth="1"/>
    <col min="2" max="2" width="72" style="334" customWidth="1"/>
    <col min="3" max="3" width="25" style="335" customWidth="1"/>
    <col min="4" max="16384" width="9.33203125" style="3"/>
  </cols>
  <sheetData>
    <row r="1" spans="1:3" s="2" customFormat="1" ht="16.5" customHeight="1" thickBot="1" x14ac:dyDescent="0.3">
      <c r="A1" s="486"/>
      <c r="B1" s="819" t="s">
        <v>723</v>
      </c>
      <c r="C1" s="819"/>
    </row>
    <row r="2" spans="1:3" s="82" customFormat="1" ht="21.15" customHeight="1" x14ac:dyDescent="0.25">
      <c r="A2" s="487" t="s">
        <v>61</v>
      </c>
      <c r="B2" s="488" t="str">
        <f>CONCATENATE(ALAPADATOK!A3)</f>
        <v>ÚJIRÁZ KÖZSÉGI ÖNKORMÁNYZAT</v>
      </c>
      <c r="C2" s="489" t="s">
        <v>54</v>
      </c>
    </row>
    <row r="3" spans="1:3" s="82" customFormat="1" ht="16.2" thickBot="1" x14ac:dyDescent="0.3">
      <c r="A3" s="490" t="s">
        <v>200</v>
      </c>
      <c r="B3" s="491" t="s">
        <v>517</v>
      </c>
      <c r="C3" s="492" t="s">
        <v>423</v>
      </c>
    </row>
    <row r="4" spans="1:3" s="83" customFormat="1" ht="22.5" customHeight="1" thickBot="1" x14ac:dyDescent="0.35">
      <c r="A4" s="493"/>
      <c r="B4" s="493"/>
      <c r="C4" s="494" t="str">
        <f>'KV_9.1.2.sz.mell.'!C4</f>
        <v>Forintban!</v>
      </c>
    </row>
    <row r="5" spans="1:3" ht="13.8" thickBot="1" x14ac:dyDescent="0.3">
      <c r="A5" s="495" t="s">
        <v>202</v>
      </c>
      <c r="B5" s="496" t="s">
        <v>552</v>
      </c>
      <c r="C5" s="497" t="s">
        <v>55</v>
      </c>
    </row>
    <row r="6" spans="1:3" s="64" customFormat="1" ht="12.9" customHeight="1" thickBot="1" x14ac:dyDescent="0.3">
      <c r="A6" s="498"/>
      <c r="B6" s="499" t="s">
        <v>485</v>
      </c>
      <c r="C6" s="500" t="s">
        <v>486</v>
      </c>
    </row>
    <row r="7" spans="1:3" s="64" customFormat="1" ht="15.9" customHeight="1" thickBot="1" x14ac:dyDescent="0.3">
      <c r="A7" s="196"/>
      <c r="B7" s="197" t="s">
        <v>56</v>
      </c>
      <c r="C7" s="303"/>
    </row>
    <row r="8" spans="1:3" s="64" customFormat="1" ht="12" customHeight="1" thickBot="1" x14ac:dyDescent="0.3">
      <c r="A8" s="31" t="s">
        <v>18</v>
      </c>
      <c r="B8" s="21" t="s">
        <v>247</v>
      </c>
      <c r="C8" s="619">
        <f>+C9+C10+C11+C12+C13+C14</f>
        <v>0</v>
      </c>
    </row>
    <row r="9" spans="1:3" s="84" customFormat="1" ht="12" customHeight="1" x14ac:dyDescent="0.2">
      <c r="A9" s="376" t="s">
        <v>98</v>
      </c>
      <c r="B9" s="357" t="s">
        <v>248</v>
      </c>
      <c r="C9" s="613" t="s">
        <v>689</v>
      </c>
    </row>
    <row r="10" spans="1:3" s="85" customFormat="1" ht="12" customHeight="1" x14ac:dyDescent="0.2">
      <c r="A10" s="377" t="s">
        <v>99</v>
      </c>
      <c r="B10" s="358" t="s">
        <v>249</v>
      </c>
      <c r="C10" s="612" t="s">
        <v>689</v>
      </c>
    </row>
    <row r="11" spans="1:3" s="85" customFormat="1" ht="12" customHeight="1" x14ac:dyDescent="0.2">
      <c r="A11" s="377" t="s">
        <v>100</v>
      </c>
      <c r="B11" s="358" t="s">
        <v>539</v>
      </c>
      <c r="C11" s="612" t="s">
        <v>689</v>
      </c>
    </row>
    <row r="12" spans="1:3" s="85" customFormat="1" ht="12" customHeight="1" x14ac:dyDescent="0.2">
      <c r="A12" s="377" t="s">
        <v>101</v>
      </c>
      <c r="B12" s="358" t="s">
        <v>251</v>
      </c>
      <c r="C12" s="612" t="s">
        <v>689</v>
      </c>
    </row>
    <row r="13" spans="1:3" s="85" customFormat="1" ht="12" customHeight="1" x14ac:dyDescent="0.2">
      <c r="A13" s="377" t="s">
        <v>146</v>
      </c>
      <c r="B13" s="358" t="s">
        <v>498</v>
      </c>
      <c r="C13" s="612" t="s">
        <v>689</v>
      </c>
    </row>
    <row r="14" spans="1:3" s="84" customFormat="1" ht="12" customHeight="1" thickBot="1" x14ac:dyDescent="0.25">
      <c r="A14" s="378" t="s">
        <v>102</v>
      </c>
      <c r="B14" s="359" t="s">
        <v>425</v>
      </c>
      <c r="C14" s="612" t="s">
        <v>689</v>
      </c>
    </row>
    <row r="15" spans="1:3" s="84" customFormat="1" ht="12" customHeight="1" thickBot="1" x14ac:dyDescent="0.3">
      <c r="A15" s="31" t="s">
        <v>19</v>
      </c>
      <c r="B15" s="247" t="s">
        <v>252</v>
      </c>
      <c r="C15" s="619">
        <f>+C16+C17+C18+C19+C20</f>
        <v>0</v>
      </c>
    </row>
    <row r="16" spans="1:3" s="84" customFormat="1" ht="12" customHeight="1" x14ac:dyDescent="0.2">
      <c r="A16" s="376" t="s">
        <v>104</v>
      </c>
      <c r="B16" s="357" t="s">
        <v>253</v>
      </c>
      <c r="C16" s="613" t="s">
        <v>689</v>
      </c>
    </row>
    <row r="17" spans="1:3" s="84" customFormat="1" ht="12" customHeight="1" x14ac:dyDescent="0.2">
      <c r="A17" s="377" t="s">
        <v>105</v>
      </c>
      <c r="B17" s="358" t="s">
        <v>254</v>
      </c>
      <c r="C17" s="612" t="s">
        <v>689</v>
      </c>
    </row>
    <row r="18" spans="1:3" s="84" customFormat="1" ht="12" customHeight="1" x14ac:dyDescent="0.2">
      <c r="A18" s="377" t="s">
        <v>106</v>
      </c>
      <c r="B18" s="358" t="s">
        <v>414</v>
      </c>
      <c r="C18" s="612" t="s">
        <v>689</v>
      </c>
    </row>
    <row r="19" spans="1:3" s="84" customFormat="1" ht="12" customHeight="1" x14ac:dyDescent="0.2">
      <c r="A19" s="377" t="s">
        <v>107</v>
      </c>
      <c r="B19" s="358" t="s">
        <v>415</v>
      </c>
      <c r="C19" s="612" t="s">
        <v>689</v>
      </c>
    </row>
    <row r="20" spans="1:3" s="84" customFormat="1" ht="12" customHeight="1" x14ac:dyDescent="0.2">
      <c r="A20" s="377" t="s">
        <v>108</v>
      </c>
      <c r="B20" s="358" t="s">
        <v>255</v>
      </c>
      <c r="C20" s="612" t="s">
        <v>689</v>
      </c>
    </row>
    <row r="21" spans="1:3" s="85" customFormat="1" ht="12" customHeight="1" thickBot="1" x14ac:dyDescent="0.25">
      <c r="A21" s="378" t="s">
        <v>117</v>
      </c>
      <c r="B21" s="359" t="s">
        <v>256</v>
      </c>
      <c r="C21" s="614" t="s">
        <v>689</v>
      </c>
    </row>
    <row r="22" spans="1:3" s="85" customFormat="1" ht="12" customHeight="1" thickBot="1" x14ac:dyDescent="0.3">
      <c r="A22" s="31" t="s">
        <v>20</v>
      </c>
      <c r="B22" s="21" t="s">
        <v>257</v>
      </c>
      <c r="C22" s="619">
        <f>+C23+C24+C25+C26+C27</f>
        <v>0</v>
      </c>
    </row>
    <row r="23" spans="1:3" s="85" customFormat="1" ht="12" customHeight="1" x14ac:dyDescent="0.2">
      <c r="A23" s="376" t="s">
        <v>87</v>
      </c>
      <c r="B23" s="357" t="s">
        <v>258</v>
      </c>
      <c r="C23" s="613" t="s">
        <v>689</v>
      </c>
    </row>
    <row r="24" spans="1:3" s="84" customFormat="1" ht="12" customHeight="1" x14ac:dyDescent="0.2">
      <c r="A24" s="377" t="s">
        <v>88</v>
      </c>
      <c r="B24" s="358" t="s">
        <v>259</v>
      </c>
      <c r="C24" s="612" t="s">
        <v>689</v>
      </c>
    </row>
    <row r="25" spans="1:3" s="85" customFormat="1" ht="12" customHeight="1" x14ac:dyDescent="0.2">
      <c r="A25" s="377" t="s">
        <v>89</v>
      </c>
      <c r="B25" s="358" t="s">
        <v>416</v>
      </c>
      <c r="C25" s="612" t="s">
        <v>689</v>
      </c>
    </row>
    <row r="26" spans="1:3" s="85" customFormat="1" ht="12" customHeight="1" x14ac:dyDescent="0.2">
      <c r="A26" s="377" t="s">
        <v>90</v>
      </c>
      <c r="B26" s="358" t="s">
        <v>417</v>
      </c>
      <c r="C26" s="612" t="s">
        <v>689</v>
      </c>
    </row>
    <row r="27" spans="1:3" s="85" customFormat="1" ht="12" customHeight="1" x14ac:dyDescent="0.2">
      <c r="A27" s="377" t="s">
        <v>169</v>
      </c>
      <c r="B27" s="358" t="s">
        <v>260</v>
      </c>
      <c r="C27" s="612" t="s">
        <v>689</v>
      </c>
    </row>
    <row r="28" spans="1:3" s="85" customFormat="1" ht="12" customHeight="1" thickBot="1" x14ac:dyDescent="0.25">
      <c r="A28" s="378" t="s">
        <v>170</v>
      </c>
      <c r="B28" s="359" t="s">
        <v>261</v>
      </c>
      <c r="C28" s="614" t="s">
        <v>689</v>
      </c>
    </row>
    <row r="29" spans="1:3" s="85" customFormat="1" ht="12" customHeight="1" thickBot="1" x14ac:dyDescent="0.3">
      <c r="A29" s="31" t="s">
        <v>171</v>
      </c>
      <c r="B29" s="21" t="s">
        <v>262</v>
      </c>
      <c r="C29" s="625">
        <f>SUM(C30:C36)</f>
        <v>0</v>
      </c>
    </row>
    <row r="30" spans="1:3" s="85" customFormat="1" ht="12" customHeight="1" x14ac:dyDescent="0.2">
      <c r="A30" s="376" t="s">
        <v>263</v>
      </c>
      <c r="B30" s="357" t="str">
        <f>'KV_1.1.sz.mell.'!B32</f>
        <v>Építményadó</v>
      </c>
      <c r="C30" s="613" t="s">
        <v>689</v>
      </c>
    </row>
    <row r="31" spans="1:3" s="85" customFormat="1" ht="12" customHeight="1" x14ac:dyDescent="0.2">
      <c r="A31" s="377" t="s">
        <v>264</v>
      </c>
      <c r="B31" s="357" t="str">
        <f>'KV_1.1.sz.mell.'!B33</f>
        <v>Idegenforgalmi adó</v>
      </c>
      <c r="C31" s="612" t="s">
        <v>689</v>
      </c>
    </row>
    <row r="32" spans="1:3" s="85" customFormat="1" ht="12" customHeight="1" x14ac:dyDescent="0.2">
      <c r="A32" s="377" t="s">
        <v>265</v>
      </c>
      <c r="B32" s="357" t="str">
        <f>'KV_1.1.sz.mell.'!B34</f>
        <v>Iparűzési adó</v>
      </c>
      <c r="C32" s="612" t="s">
        <v>689</v>
      </c>
    </row>
    <row r="33" spans="1:3" s="85" customFormat="1" ht="12" customHeight="1" x14ac:dyDescent="0.2">
      <c r="A33" s="377" t="s">
        <v>266</v>
      </c>
      <c r="B33" s="357" t="str">
        <f>'KV_1.1.sz.mell.'!B35</f>
        <v>Talajterhelési díj</v>
      </c>
      <c r="C33" s="612" t="s">
        <v>689</v>
      </c>
    </row>
    <row r="34" spans="1:3" s="85" customFormat="1" ht="12" customHeight="1" x14ac:dyDescent="0.2">
      <c r="A34" s="377" t="s">
        <v>541</v>
      </c>
      <c r="B34" s="357" t="str">
        <f>'KV_1.1.sz.mell.'!B36</f>
        <v>Gépjárműadó</v>
      </c>
      <c r="C34" s="612" t="s">
        <v>689</v>
      </c>
    </row>
    <row r="35" spans="1:3" s="85" customFormat="1" ht="12" customHeight="1" x14ac:dyDescent="0.2">
      <c r="A35" s="377" t="s">
        <v>542</v>
      </c>
      <c r="B35" s="357" t="str">
        <f>'KV_1.1.sz.mell.'!B37</f>
        <v>Telekadó</v>
      </c>
      <c r="C35" s="612" t="s">
        <v>689</v>
      </c>
    </row>
    <row r="36" spans="1:3" s="85" customFormat="1" ht="12" customHeight="1" thickBot="1" x14ac:dyDescent="0.25">
      <c r="A36" s="378" t="s">
        <v>543</v>
      </c>
      <c r="B36" s="357" t="str">
        <f>'KV_1.1.sz.mell.'!B38</f>
        <v>Kommunális adó</v>
      </c>
      <c r="C36" s="614" t="s">
        <v>689</v>
      </c>
    </row>
    <row r="37" spans="1:3" s="85" customFormat="1" ht="12" customHeight="1" thickBot="1" x14ac:dyDescent="0.3">
      <c r="A37" s="31" t="s">
        <v>22</v>
      </c>
      <c r="B37" s="21" t="s">
        <v>426</v>
      </c>
      <c r="C37" s="619">
        <f>SUM(C38:C48)</f>
        <v>0</v>
      </c>
    </row>
    <row r="38" spans="1:3" s="85" customFormat="1" ht="12" customHeight="1" x14ac:dyDescent="0.2">
      <c r="A38" s="376" t="s">
        <v>91</v>
      </c>
      <c r="B38" s="357" t="s">
        <v>270</v>
      </c>
      <c r="C38" s="613" t="s">
        <v>689</v>
      </c>
    </row>
    <row r="39" spans="1:3" s="85" customFormat="1" ht="12" customHeight="1" x14ac:dyDescent="0.2">
      <c r="A39" s="377" t="s">
        <v>92</v>
      </c>
      <c r="B39" s="358" t="s">
        <v>271</v>
      </c>
      <c r="C39" s="612" t="s">
        <v>689</v>
      </c>
    </row>
    <row r="40" spans="1:3" s="85" customFormat="1" ht="12" customHeight="1" x14ac:dyDescent="0.2">
      <c r="A40" s="377" t="s">
        <v>93</v>
      </c>
      <c r="B40" s="358" t="s">
        <v>272</v>
      </c>
      <c r="C40" s="612" t="s">
        <v>689</v>
      </c>
    </row>
    <row r="41" spans="1:3" s="85" customFormat="1" ht="12" customHeight="1" x14ac:dyDescent="0.2">
      <c r="A41" s="377" t="s">
        <v>173</v>
      </c>
      <c r="B41" s="358" t="s">
        <v>273</v>
      </c>
      <c r="C41" s="612" t="s">
        <v>689</v>
      </c>
    </row>
    <row r="42" spans="1:3" s="85" customFormat="1" ht="12" customHeight="1" x14ac:dyDescent="0.2">
      <c r="A42" s="377" t="s">
        <v>174</v>
      </c>
      <c r="B42" s="358" t="s">
        <v>274</v>
      </c>
      <c r="C42" s="612" t="s">
        <v>689</v>
      </c>
    </row>
    <row r="43" spans="1:3" s="85" customFormat="1" ht="12" customHeight="1" x14ac:dyDescent="0.2">
      <c r="A43" s="377" t="s">
        <v>175</v>
      </c>
      <c r="B43" s="358" t="s">
        <v>275</v>
      </c>
      <c r="C43" s="612" t="s">
        <v>689</v>
      </c>
    </row>
    <row r="44" spans="1:3" s="85" customFormat="1" ht="12" customHeight="1" x14ac:dyDescent="0.2">
      <c r="A44" s="377" t="s">
        <v>176</v>
      </c>
      <c r="B44" s="358" t="s">
        <v>276</v>
      </c>
      <c r="C44" s="612" t="s">
        <v>689</v>
      </c>
    </row>
    <row r="45" spans="1:3" s="85" customFormat="1" ht="12" customHeight="1" x14ac:dyDescent="0.2">
      <c r="A45" s="377" t="s">
        <v>177</v>
      </c>
      <c r="B45" s="358" t="s">
        <v>548</v>
      </c>
      <c r="C45" s="612" t="s">
        <v>689</v>
      </c>
    </row>
    <row r="46" spans="1:3" s="85" customFormat="1" ht="12" customHeight="1" x14ac:dyDescent="0.2">
      <c r="A46" s="377" t="s">
        <v>268</v>
      </c>
      <c r="B46" s="358" t="s">
        <v>278</v>
      </c>
      <c r="C46" s="616" t="s">
        <v>689</v>
      </c>
    </row>
    <row r="47" spans="1:3" s="85" customFormat="1" ht="12" customHeight="1" x14ac:dyDescent="0.2">
      <c r="A47" s="378" t="s">
        <v>269</v>
      </c>
      <c r="B47" s="359" t="s">
        <v>428</v>
      </c>
      <c r="C47" s="617" t="s">
        <v>689</v>
      </c>
    </row>
    <row r="48" spans="1:3" s="85" customFormat="1" ht="12" customHeight="1" thickBot="1" x14ac:dyDescent="0.25">
      <c r="A48" s="378" t="s">
        <v>427</v>
      </c>
      <c r="B48" s="359" t="s">
        <v>279</v>
      </c>
      <c r="C48" s="617" t="s">
        <v>689</v>
      </c>
    </row>
    <row r="49" spans="1:3" s="85" customFormat="1" ht="12" customHeight="1" thickBot="1" x14ac:dyDescent="0.3">
      <c r="A49" s="31" t="s">
        <v>23</v>
      </c>
      <c r="B49" s="21" t="s">
        <v>280</v>
      </c>
      <c r="C49" s="619">
        <f>SUM(C50:C54)</f>
        <v>0</v>
      </c>
    </row>
    <row r="50" spans="1:3" s="85" customFormat="1" ht="12" customHeight="1" x14ac:dyDescent="0.2">
      <c r="A50" s="376" t="s">
        <v>94</v>
      </c>
      <c r="B50" s="357" t="s">
        <v>284</v>
      </c>
      <c r="C50" s="618" t="s">
        <v>689</v>
      </c>
    </row>
    <row r="51" spans="1:3" s="85" customFormat="1" ht="12" customHeight="1" x14ac:dyDescent="0.2">
      <c r="A51" s="377" t="s">
        <v>95</v>
      </c>
      <c r="B51" s="358" t="s">
        <v>285</v>
      </c>
      <c r="C51" s="616" t="s">
        <v>689</v>
      </c>
    </row>
    <row r="52" spans="1:3" s="85" customFormat="1" ht="12" customHeight="1" x14ac:dyDescent="0.2">
      <c r="A52" s="377" t="s">
        <v>281</v>
      </c>
      <c r="B52" s="358" t="s">
        <v>286</v>
      </c>
      <c r="C52" s="616" t="s">
        <v>689</v>
      </c>
    </row>
    <row r="53" spans="1:3" s="85" customFormat="1" ht="12" customHeight="1" x14ac:dyDescent="0.2">
      <c r="A53" s="377" t="s">
        <v>282</v>
      </c>
      <c r="B53" s="358" t="s">
        <v>287</v>
      </c>
      <c r="C53" s="616" t="s">
        <v>689</v>
      </c>
    </row>
    <row r="54" spans="1:3" s="85" customFormat="1" ht="12" customHeight="1" thickBot="1" x14ac:dyDescent="0.25">
      <c r="A54" s="378" t="s">
        <v>283</v>
      </c>
      <c r="B54" s="438" t="s">
        <v>288</v>
      </c>
      <c r="C54" s="617" t="s">
        <v>689</v>
      </c>
    </row>
    <row r="55" spans="1:3" s="85" customFormat="1" ht="12" customHeight="1" thickBot="1" x14ac:dyDescent="0.3">
      <c r="A55" s="31" t="s">
        <v>178</v>
      </c>
      <c r="B55" s="21" t="s">
        <v>289</v>
      </c>
      <c r="C55" s="619">
        <f>SUM(C56:C58)</f>
        <v>0</v>
      </c>
    </row>
    <row r="56" spans="1:3" s="85" customFormat="1" ht="12" customHeight="1" x14ac:dyDescent="0.2">
      <c r="A56" s="376" t="s">
        <v>96</v>
      </c>
      <c r="B56" s="357" t="s">
        <v>290</v>
      </c>
      <c r="C56" s="613" t="s">
        <v>689</v>
      </c>
    </row>
    <row r="57" spans="1:3" s="85" customFormat="1" ht="12" customHeight="1" x14ac:dyDescent="0.2">
      <c r="A57" s="377" t="s">
        <v>97</v>
      </c>
      <c r="B57" s="358" t="s">
        <v>418</v>
      </c>
      <c r="C57" s="612" t="s">
        <v>689</v>
      </c>
    </row>
    <row r="58" spans="1:3" s="85" customFormat="1" ht="12" customHeight="1" x14ac:dyDescent="0.2">
      <c r="A58" s="377" t="s">
        <v>293</v>
      </c>
      <c r="B58" s="358" t="s">
        <v>291</v>
      </c>
      <c r="C58" s="612" t="s">
        <v>689</v>
      </c>
    </row>
    <row r="59" spans="1:3" s="85" customFormat="1" ht="12" customHeight="1" thickBot="1" x14ac:dyDescent="0.25">
      <c r="A59" s="378" t="s">
        <v>294</v>
      </c>
      <c r="B59" s="438" t="s">
        <v>292</v>
      </c>
      <c r="C59" s="614" t="s">
        <v>689</v>
      </c>
    </row>
    <row r="60" spans="1:3" s="85" customFormat="1" ht="12" customHeight="1" thickBot="1" x14ac:dyDescent="0.3">
      <c r="A60" s="31" t="s">
        <v>25</v>
      </c>
      <c r="B60" s="247" t="s">
        <v>295</v>
      </c>
      <c r="C60" s="619">
        <f>SUM(C61:C63)</f>
        <v>0</v>
      </c>
    </row>
    <row r="61" spans="1:3" s="85" customFormat="1" ht="12" customHeight="1" x14ac:dyDescent="0.2">
      <c r="A61" s="376" t="s">
        <v>179</v>
      </c>
      <c r="B61" s="357" t="s">
        <v>297</v>
      </c>
      <c r="C61" s="616" t="s">
        <v>689</v>
      </c>
    </row>
    <row r="62" spans="1:3" s="85" customFormat="1" ht="12" customHeight="1" x14ac:dyDescent="0.2">
      <c r="A62" s="377" t="s">
        <v>180</v>
      </c>
      <c r="B62" s="358" t="s">
        <v>419</v>
      </c>
      <c r="C62" s="616" t="s">
        <v>689</v>
      </c>
    </row>
    <row r="63" spans="1:3" s="85" customFormat="1" ht="12" customHeight="1" x14ac:dyDescent="0.2">
      <c r="A63" s="377" t="s">
        <v>226</v>
      </c>
      <c r="B63" s="358" t="s">
        <v>298</v>
      </c>
      <c r="C63" s="616" t="s">
        <v>689</v>
      </c>
    </row>
    <row r="64" spans="1:3" s="85" customFormat="1" ht="12" customHeight="1" thickBot="1" x14ac:dyDescent="0.25">
      <c r="A64" s="378" t="s">
        <v>296</v>
      </c>
      <c r="B64" s="438" t="s">
        <v>299</v>
      </c>
      <c r="C64" s="616" t="s">
        <v>689</v>
      </c>
    </row>
    <row r="65" spans="1:3" s="85" customFormat="1" ht="12" customHeight="1" thickBot="1" x14ac:dyDescent="0.3">
      <c r="A65" s="31" t="s">
        <v>26</v>
      </c>
      <c r="B65" s="21" t="s">
        <v>300</v>
      </c>
      <c r="C65" s="625">
        <f>+C8+C15+C22+C29+C37+C49+C55+C60</f>
        <v>0</v>
      </c>
    </row>
    <row r="66" spans="1:3" s="85" customFormat="1" ht="12" customHeight="1" thickBot="1" x14ac:dyDescent="0.25">
      <c r="A66" s="379" t="s">
        <v>387</v>
      </c>
      <c r="B66" s="247" t="s">
        <v>302</v>
      </c>
      <c r="C66" s="619">
        <f>SUM(C67:C69)</f>
        <v>0</v>
      </c>
    </row>
    <row r="67" spans="1:3" s="85" customFormat="1" ht="12" customHeight="1" x14ac:dyDescent="0.2">
      <c r="A67" s="376" t="s">
        <v>330</v>
      </c>
      <c r="B67" s="357" t="s">
        <v>303</v>
      </c>
      <c r="C67" s="616" t="s">
        <v>689</v>
      </c>
    </row>
    <row r="68" spans="1:3" s="85" customFormat="1" ht="12" customHeight="1" x14ac:dyDescent="0.2">
      <c r="A68" s="377" t="s">
        <v>339</v>
      </c>
      <c r="B68" s="358" t="s">
        <v>304</v>
      </c>
      <c r="C68" s="616" t="s">
        <v>689</v>
      </c>
    </row>
    <row r="69" spans="1:3" s="85" customFormat="1" ht="12" customHeight="1" thickBot="1" x14ac:dyDescent="0.25">
      <c r="A69" s="378" t="s">
        <v>340</v>
      </c>
      <c r="B69" s="441" t="s">
        <v>305</v>
      </c>
      <c r="C69" s="616" t="s">
        <v>689</v>
      </c>
    </row>
    <row r="70" spans="1:3" s="85" customFormat="1" ht="12" customHeight="1" thickBot="1" x14ac:dyDescent="0.25">
      <c r="A70" s="379" t="s">
        <v>306</v>
      </c>
      <c r="B70" s="247" t="s">
        <v>307</v>
      </c>
      <c r="C70" s="619">
        <f>SUM(C71:C74)</f>
        <v>0</v>
      </c>
    </row>
    <row r="71" spans="1:3" s="85" customFormat="1" ht="12" customHeight="1" x14ac:dyDescent="0.2">
      <c r="A71" s="376" t="s">
        <v>147</v>
      </c>
      <c r="B71" s="357" t="s">
        <v>308</v>
      </c>
      <c r="C71" s="616" t="s">
        <v>689</v>
      </c>
    </row>
    <row r="72" spans="1:3" s="85" customFormat="1" ht="12" customHeight="1" x14ac:dyDescent="0.2">
      <c r="A72" s="377" t="s">
        <v>148</v>
      </c>
      <c r="B72" s="358" t="s">
        <v>558</v>
      </c>
      <c r="C72" s="616" t="s">
        <v>689</v>
      </c>
    </row>
    <row r="73" spans="1:3" s="85" customFormat="1" ht="12" customHeight="1" x14ac:dyDescent="0.2">
      <c r="A73" s="377" t="s">
        <v>331</v>
      </c>
      <c r="B73" s="358" t="s">
        <v>309</v>
      </c>
      <c r="C73" s="616" t="s">
        <v>689</v>
      </c>
    </row>
    <row r="74" spans="1:3" s="85" customFormat="1" ht="12" customHeight="1" x14ac:dyDescent="0.25">
      <c r="A74" s="377" t="s">
        <v>332</v>
      </c>
      <c r="B74" s="248" t="s">
        <v>559</v>
      </c>
      <c r="C74" s="616" t="s">
        <v>689</v>
      </c>
    </row>
    <row r="75" spans="1:3" s="85" customFormat="1" ht="12" customHeight="1" thickBot="1" x14ac:dyDescent="0.25">
      <c r="A75" s="383" t="s">
        <v>310</v>
      </c>
      <c r="B75" s="470" t="s">
        <v>311</v>
      </c>
      <c r="C75" s="626">
        <f>SUM(C76:C77)</f>
        <v>0</v>
      </c>
    </row>
    <row r="76" spans="1:3" s="85" customFormat="1" ht="12" customHeight="1" x14ac:dyDescent="0.2">
      <c r="A76" s="376" t="s">
        <v>333</v>
      </c>
      <c r="B76" s="357" t="s">
        <v>312</v>
      </c>
      <c r="C76" s="616" t="s">
        <v>689</v>
      </c>
    </row>
    <row r="77" spans="1:3" s="85" customFormat="1" ht="12" customHeight="1" thickBot="1" x14ac:dyDescent="0.25">
      <c r="A77" s="378" t="s">
        <v>334</v>
      </c>
      <c r="B77" s="359" t="s">
        <v>313</v>
      </c>
      <c r="C77" s="616" t="s">
        <v>689</v>
      </c>
    </row>
    <row r="78" spans="1:3" s="84" customFormat="1" ht="12" customHeight="1" thickBot="1" x14ac:dyDescent="0.25">
      <c r="A78" s="379" t="s">
        <v>314</v>
      </c>
      <c r="B78" s="247" t="s">
        <v>315</v>
      </c>
      <c r="C78" s="619">
        <f>SUM(C79:C81)</f>
        <v>0</v>
      </c>
    </row>
    <row r="79" spans="1:3" s="85" customFormat="1" ht="12" customHeight="1" x14ac:dyDescent="0.2">
      <c r="A79" s="376" t="s">
        <v>335</v>
      </c>
      <c r="B79" s="357" t="s">
        <v>316</v>
      </c>
      <c r="C79" s="616" t="s">
        <v>689</v>
      </c>
    </row>
    <row r="80" spans="1:3" s="85" customFormat="1" ht="12" customHeight="1" x14ac:dyDescent="0.2">
      <c r="A80" s="377" t="s">
        <v>336</v>
      </c>
      <c r="B80" s="358" t="s">
        <v>317</v>
      </c>
      <c r="C80" s="616" t="s">
        <v>689</v>
      </c>
    </row>
    <row r="81" spans="1:3" s="85" customFormat="1" ht="12" customHeight="1" thickBot="1" x14ac:dyDescent="0.25">
      <c r="A81" s="378" t="s">
        <v>337</v>
      </c>
      <c r="B81" s="359" t="s">
        <v>560</v>
      </c>
      <c r="C81" s="616" t="s">
        <v>689</v>
      </c>
    </row>
    <row r="82" spans="1:3" s="85" customFormat="1" ht="12" customHeight="1" thickBot="1" x14ac:dyDescent="0.25">
      <c r="A82" s="379" t="s">
        <v>318</v>
      </c>
      <c r="B82" s="247" t="s">
        <v>338</v>
      </c>
      <c r="C82" s="619">
        <f>SUM(C83:C86)</f>
        <v>0</v>
      </c>
    </row>
    <row r="83" spans="1:3" s="85" customFormat="1" ht="12" customHeight="1" x14ac:dyDescent="0.2">
      <c r="A83" s="380" t="s">
        <v>319</v>
      </c>
      <c r="B83" s="357" t="s">
        <v>320</v>
      </c>
      <c r="C83" s="616" t="s">
        <v>689</v>
      </c>
    </row>
    <row r="84" spans="1:3" s="85" customFormat="1" ht="12" customHeight="1" x14ac:dyDescent="0.2">
      <c r="A84" s="381" t="s">
        <v>321</v>
      </c>
      <c r="B84" s="358" t="s">
        <v>322</v>
      </c>
      <c r="C84" s="616" t="s">
        <v>689</v>
      </c>
    </row>
    <row r="85" spans="1:3" s="85" customFormat="1" ht="12" customHeight="1" x14ac:dyDescent="0.2">
      <c r="A85" s="381" t="s">
        <v>323</v>
      </c>
      <c r="B85" s="358" t="s">
        <v>324</v>
      </c>
      <c r="C85" s="616" t="s">
        <v>689</v>
      </c>
    </row>
    <row r="86" spans="1:3" s="84" customFormat="1" ht="12" customHeight="1" thickBot="1" x14ac:dyDescent="0.25">
      <c r="A86" s="382" t="s">
        <v>325</v>
      </c>
      <c r="B86" s="359" t="s">
        <v>326</v>
      </c>
      <c r="C86" s="616" t="s">
        <v>689</v>
      </c>
    </row>
    <row r="87" spans="1:3" s="84" customFormat="1" ht="12" customHeight="1" thickBot="1" x14ac:dyDescent="0.25">
      <c r="A87" s="379" t="s">
        <v>327</v>
      </c>
      <c r="B87" s="247" t="s">
        <v>467</v>
      </c>
      <c r="C87" s="620" t="s">
        <v>689</v>
      </c>
    </row>
    <row r="88" spans="1:3" s="84" customFormat="1" ht="12" customHeight="1" thickBot="1" x14ac:dyDescent="0.25">
      <c r="A88" s="379" t="s">
        <v>499</v>
      </c>
      <c r="B88" s="247" t="s">
        <v>328</v>
      </c>
      <c r="C88" s="620" t="s">
        <v>689</v>
      </c>
    </row>
    <row r="89" spans="1:3" s="84" customFormat="1" ht="12" customHeight="1" thickBot="1" x14ac:dyDescent="0.25">
      <c r="A89" s="379" t="s">
        <v>500</v>
      </c>
      <c r="B89" s="364" t="s">
        <v>470</v>
      </c>
      <c r="C89" s="625">
        <f>+C66+C70+C75+C78+C82+C88+C87</f>
        <v>0</v>
      </c>
    </row>
    <row r="90" spans="1:3" s="84" customFormat="1" ht="12" customHeight="1" thickBot="1" x14ac:dyDescent="0.25">
      <c r="A90" s="383" t="s">
        <v>501</v>
      </c>
      <c r="B90" s="365" t="s">
        <v>502</v>
      </c>
      <c r="C90" s="625">
        <f>+C65+C89</f>
        <v>0</v>
      </c>
    </row>
    <row r="91" spans="1:3" s="85" customFormat="1" ht="6.75" customHeight="1" thickBot="1" x14ac:dyDescent="0.3">
      <c r="A91" s="202"/>
      <c r="B91" s="203"/>
      <c r="C91" s="305"/>
    </row>
    <row r="92" spans="1:3" s="64" customFormat="1" ht="16.5" customHeight="1" thickBot="1" x14ac:dyDescent="0.3">
      <c r="A92" s="206"/>
      <c r="B92" s="207" t="s">
        <v>57</v>
      </c>
      <c r="C92" s="307"/>
    </row>
    <row r="93" spans="1:3" s="86" customFormat="1" ht="12" customHeight="1" thickBot="1" x14ac:dyDescent="0.3">
      <c r="A93" s="351" t="s">
        <v>18</v>
      </c>
      <c r="B93" s="27" t="s">
        <v>506</v>
      </c>
      <c r="C93" s="627">
        <f>+C94+C95+C96+C97+C98+C111</f>
        <v>0</v>
      </c>
    </row>
    <row r="94" spans="1:3" ht="12" customHeight="1" x14ac:dyDescent="0.25">
      <c r="A94" s="384" t="s">
        <v>98</v>
      </c>
      <c r="B94" s="10" t="s">
        <v>49</v>
      </c>
      <c r="C94" s="628" t="s">
        <v>689</v>
      </c>
    </row>
    <row r="95" spans="1:3" ht="12" customHeight="1" x14ac:dyDescent="0.25">
      <c r="A95" s="377" t="s">
        <v>99</v>
      </c>
      <c r="B95" s="8" t="s">
        <v>181</v>
      </c>
      <c r="C95" s="612" t="s">
        <v>689</v>
      </c>
    </row>
    <row r="96" spans="1:3" ht="12" customHeight="1" x14ac:dyDescent="0.25">
      <c r="A96" s="377" t="s">
        <v>100</v>
      </c>
      <c r="B96" s="8" t="s">
        <v>138</v>
      </c>
      <c r="C96" s="614" t="s">
        <v>689</v>
      </c>
    </row>
    <row r="97" spans="1:3" ht="12" customHeight="1" x14ac:dyDescent="0.25">
      <c r="A97" s="377" t="s">
        <v>101</v>
      </c>
      <c r="B97" s="11" t="s">
        <v>182</v>
      </c>
      <c r="C97" s="614" t="s">
        <v>689</v>
      </c>
    </row>
    <row r="98" spans="1:3" ht="12" customHeight="1" x14ac:dyDescent="0.25">
      <c r="A98" s="377" t="s">
        <v>112</v>
      </c>
      <c r="B98" s="19" t="s">
        <v>183</v>
      </c>
      <c r="C98" s="614" t="s">
        <v>689</v>
      </c>
    </row>
    <row r="99" spans="1:3" ht="12" customHeight="1" x14ac:dyDescent="0.25">
      <c r="A99" s="377" t="s">
        <v>102</v>
      </c>
      <c r="B99" s="8" t="s">
        <v>503</v>
      </c>
      <c r="C99" s="614" t="s">
        <v>689</v>
      </c>
    </row>
    <row r="100" spans="1:3" ht="12" customHeight="1" x14ac:dyDescent="0.2">
      <c r="A100" s="377" t="s">
        <v>103</v>
      </c>
      <c r="B100" s="131" t="s">
        <v>433</v>
      </c>
      <c r="C100" s="614" t="s">
        <v>689</v>
      </c>
    </row>
    <row r="101" spans="1:3" ht="12" customHeight="1" x14ac:dyDescent="0.2">
      <c r="A101" s="377" t="s">
        <v>113</v>
      </c>
      <c r="B101" s="131" t="s">
        <v>432</v>
      </c>
      <c r="C101" s="614" t="s">
        <v>689</v>
      </c>
    </row>
    <row r="102" spans="1:3" ht="12" customHeight="1" x14ac:dyDescent="0.2">
      <c r="A102" s="377" t="s">
        <v>114</v>
      </c>
      <c r="B102" s="131" t="s">
        <v>344</v>
      </c>
      <c r="C102" s="614" t="s">
        <v>689</v>
      </c>
    </row>
    <row r="103" spans="1:3" ht="12" customHeight="1" x14ac:dyDescent="0.25">
      <c r="A103" s="377" t="s">
        <v>115</v>
      </c>
      <c r="B103" s="132" t="s">
        <v>345</v>
      </c>
      <c r="C103" s="614" t="s">
        <v>689</v>
      </c>
    </row>
    <row r="104" spans="1:3" ht="12" customHeight="1" x14ac:dyDescent="0.25">
      <c r="A104" s="377" t="s">
        <v>116</v>
      </c>
      <c r="B104" s="132" t="s">
        <v>346</v>
      </c>
      <c r="C104" s="614" t="s">
        <v>689</v>
      </c>
    </row>
    <row r="105" spans="1:3" ht="12" customHeight="1" x14ac:dyDescent="0.2">
      <c r="A105" s="377" t="s">
        <v>118</v>
      </c>
      <c r="B105" s="131" t="s">
        <v>347</v>
      </c>
      <c r="C105" s="614" t="s">
        <v>689</v>
      </c>
    </row>
    <row r="106" spans="1:3" ht="12" customHeight="1" x14ac:dyDescent="0.2">
      <c r="A106" s="377" t="s">
        <v>184</v>
      </c>
      <c r="B106" s="131" t="s">
        <v>348</v>
      </c>
      <c r="C106" s="614" t="s">
        <v>689</v>
      </c>
    </row>
    <row r="107" spans="1:3" ht="12" customHeight="1" x14ac:dyDescent="0.25">
      <c r="A107" s="377" t="s">
        <v>342</v>
      </c>
      <c r="B107" s="132" t="s">
        <v>349</v>
      </c>
      <c r="C107" s="614" t="s">
        <v>689</v>
      </c>
    </row>
    <row r="108" spans="1:3" ht="12" customHeight="1" x14ac:dyDescent="0.25">
      <c r="A108" s="385" t="s">
        <v>343</v>
      </c>
      <c r="B108" s="133" t="s">
        <v>350</v>
      </c>
      <c r="C108" s="614" t="s">
        <v>689</v>
      </c>
    </row>
    <row r="109" spans="1:3" ht="12" customHeight="1" x14ac:dyDescent="0.25">
      <c r="A109" s="377" t="s">
        <v>430</v>
      </c>
      <c r="B109" s="133" t="s">
        <v>351</v>
      </c>
      <c r="C109" s="614" t="s">
        <v>689</v>
      </c>
    </row>
    <row r="110" spans="1:3" ht="12" customHeight="1" x14ac:dyDescent="0.25">
      <c r="A110" s="377" t="s">
        <v>431</v>
      </c>
      <c r="B110" s="132" t="s">
        <v>352</v>
      </c>
      <c r="C110" s="612" t="s">
        <v>689</v>
      </c>
    </row>
    <row r="111" spans="1:3" ht="12" customHeight="1" x14ac:dyDescent="0.25">
      <c r="A111" s="377" t="s">
        <v>435</v>
      </c>
      <c r="B111" s="11" t="s">
        <v>50</v>
      </c>
      <c r="C111" s="612" t="s">
        <v>689</v>
      </c>
    </row>
    <row r="112" spans="1:3" ht="12" customHeight="1" x14ac:dyDescent="0.25">
      <c r="A112" s="378" t="s">
        <v>436</v>
      </c>
      <c r="B112" s="8" t="s">
        <v>504</v>
      </c>
      <c r="C112" s="614" t="s">
        <v>689</v>
      </c>
    </row>
    <row r="113" spans="1:3" ht="12" customHeight="1" thickBot="1" x14ac:dyDescent="0.3">
      <c r="A113" s="386" t="s">
        <v>437</v>
      </c>
      <c r="B113" s="134" t="s">
        <v>505</v>
      </c>
      <c r="C113" s="621" t="s">
        <v>689</v>
      </c>
    </row>
    <row r="114" spans="1:3" ht="12" customHeight="1" thickBot="1" x14ac:dyDescent="0.3">
      <c r="A114" s="31" t="s">
        <v>19</v>
      </c>
      <c r="B114" s="26" t="s">
        <v>353</v>
      </c>
      <c r="C114" s="619">
        <f>+C115+C117+C119</f>
        <v>0</v>
      </c>
    </row>
    <row r="115" spans="1:3" ht="12" customHeight="1" x14ac:dyDescent="0.25">
      <c r="A115" s="376" t="s">
        <v>104</v>
      </c>
      <c r="B115" s="8" t="s">
        <v>225</v>
      </c>
      <c r="C115" s="613" t="s">
        <v>689</v>
      </c>
    </row>
    <row r="116" spans="1:3" ht="12" customHeight="1" x14ac:dyDescent="0.25">
      <c r="A116" s="376" t="s">
        <v>105</v>
      </c>
      <c r="B116" s="12" t="s">
        <v>357</v>
      </c>
      <c r="C116" s="613" t="s">
        <v>689</v>
      </c>
    </row>
    <row r="117" spans="1:3" ht="12" customHeight="1" x14ac:dyDescent="0.25">
      <c r="A117" s="376" t="s">
        <v>106</v>
      </c>
      <c r="B117" s="12" t="s">
        <v>185</v>
      </c>
      <c r="C117" s="612" t="s">
        <v>689</v>
      </c>
    </row>
    <row r="118" spans="1:3" ht="12" customHeight="1" x14ac:dyDescent="0.25">
      <c r="A118" s="376" t="s">
        <v>107</v>
      </c>
      <c r="B118" s="12" t="s">
        <v>358</v>
      </c>
      <c r="C118" s="622" t="s">
        <v>689</v>
      </c>
    </row>
    <row r="119" spans="1:3" ht="12" customHeight="1" x14ac:dyDescent="0.25">
      <c r="A119" s="376" t="s">
        <v>108</v>
      </c>
      <c r="B119" s="249" t="s">
        <v>227</v>
      </c>
      <c r="C119" s="622" t="s">
        <v>689</v>
      </c>
    </row>
    <row r="120" spans="1:3" ht="12" customHeight="1" x14ac:dyDescent="0.25">
      <c r="A120" s="376" t="s">
        <v>117</v>
      </c>
      <c r="B120" s="248" t="s">
        <v>420</v>
      </c>
      <c r="C120" s="622" t="s">
        <v>689</v>
      </c>
    </row>
    <row r="121" spans="1:3" ht="12" customHeight="1" x14ac:dyDescent="0.25">
      <c r="A121" s="376" t="s">
        <v>119</v>
      </c>
      <c r="B121" s="353" t="s">
        <v>363</v>
      </c>
      <c r="C121" s="622" t="s">
        <v>689</v>
      </c>
    </row>
    <row r="122" spans="1:3" ht="12" customHeight="1" x14ac:dyDescent="0.25">
      <c r="A122" s="376" t="s">
        <v>186</v>
      </c>
      <c r="B122" s="132" t="s">
        <v>346</v>
      </c>
      <c r="C122" s="622" t="s">
        <v>689</v>
      </c>
    </row>
    <row r="123" spans="1:3" ht="12" customHeight="1" x14ac:dyDescent="0.25">
      <c r="A123" s="376" t="s">
        <v>187</v>
      </c>
      <c r="B123" s="132" t="s">
        <v>362</v>
      </c>
      <c r="C123" s="622" t="s">
        <v>689</v>
      </c>
    </row>
    <row r="124" spans="1:3" ht="12" customHeight="1" x14ac:dyDescent="0.25">
      <c r="A124" s="376" t="s">
        <v>188</v>
      </c>
      <c r="B124" s="132" t="s">
        <v>361</v>
      </c>
      <c r="C124" s="622" t="s">
        <v>689</v>
      </c>
    </row>
    <row r="125" spans="1:3" ht="12" customHeight="1" x14ac:dyDescent="0.25">
      <c r="A125" s="376" t="s">
        <v>354</v>
      </c>
      <c r="B125" s="132" t="s">
        <v>349</v>
      </c>
      <c r="C125" s="622" t="s">
        <v>689</v>
      </c>
    </row>
    <row r="126" spans="1:3" ht="12" customHeight="1" x14ac:dyDescent="0.25">
      <c r="A126" s="376" t="s">
        <v>355</v>
      </c>
      <c r="B126" s="132" t="s">
        <v>360</v>
      </c>
      <c r="C126" s="622" t="s">
        <v>689</v>
      </c>
    </row>
    <row r="127" spans="1:3" ht="12" customHeight="1" thickBot="1" x14ac:dyDescent="0.3">
      <c r="A127" s="385" t="s">
        <v>356</v>
      </c>
      <c r="B127" s="132" t="s">
        <v>359</v>
      </c>
      <c r="C127" s="623" t="s">
        <v>689</v>
      </c>
    </row>
    <row r="128" spans="1:3" ht="12" customHeight="1" thickBot="1" x14ac:dyDescent="0.3">
      <c r="A128" s="31" t="s">
        <v>20</v>
      </c>
      <c r="B128" s="115" t="s">
        <v>440</v>
      </c>
      <c r="C128" s="619">
        <f>+C93+C114</f>
        <v>0</v>
      </c>
    </row>
    <row r="129" spans="1:11" ht="12" customHeight="1" thickBot="1" x14ac:dyDescent="0.3">
      <c r="A129" s="31" t="s">
        <v>21</v>
      </c>
      <c r="B129" s="115" t="s">
        <v>441</v>
      </c>
      <c r="C129" s="619">
        <f>+C130+C131+C132</f>
        <v>0</v>
      </c>
    </row>
    <row r="130" spans="1:11" s="86" customFormat="1" ht="12" customHeight="1" x14ac:dyDescent="0.25">
      <c r="A130" s="376" t="s">
        <v>263</v>
      </c>
      <c r="B130" s="9" t="s">
        <v>509</v>
      </c>
      <c r="C130" s="622" t="s">
        <v>689</v>
      </c>
    </row>
    <row r="131" spans="1:11" ht="12" customHeight="1" x14ac:dyDescent="0.25">
      <c r="A131" s="376" t="s">
        <v>264</v>
      </c>
      <c r="B131" s="9" t="s">
        <v>449</v>
      </c>
      <c r="C131" s="622" t="s">
        <v>689</v>
      </c>
    </row>
    <row r="132" spans="1:11" ht="12" customHeight="1" thickBot="1" x14ac:dyDescent="0.3">
      <c r="A132" s="385" t="s">
        <v>265</v>
      </c>
      <c r="B132" s="7" t="s">
        <v>508</v>
      </c>
      <c r="C132" s="622" t="s">
        <v>689</v>
      </c>
    </row>
    <row r="133" spans="1:11" ht="12" customHeight="1" thickBot="1" x14ac:dyDescent="0.3">
      <c r="A133" s="31" t="s">
        <v>22</v>
      </c>
      <c r="B133" s="115" t="s">
        <v>442</v>
      </c>
      <c r="C133" s="619">
        <f>+C134+C135+C136+C137+C138+C139</f>
        <v>0</v>
      </c>
    </row>
    <row r="134" spans="1:11" ht="12" customHeight="1" x14ac:dyDescent="0.25">
      <c r="A134" s="376" t="s">
        <v>91</v>
      </c>
      <c r="B134" s="9" t="s">
        <v>451</v>
      </c>
      <c r="C134" s="622" t="s">
        <v>689</v>
      </c>
    </row>
    <row r="135" spans="1:11" ht="12" customHeight="1" x14ac:dyDescent="0.25">
      <c r="A135" s="376" t="s">
        <v>92</v>
      </c>
      <c r="B135" s="9" t="s">
        <v>443</v>
      </c>
      <c r="C135" s="622" t="s">
        <v>689</v>
      </c>
    </row>
    <row r="136" spans="1:11" ht="12" customHeight="1" x14ac:dyDescent="0.25">
      <c r="A136" s="376" t="s">
        <v>93</v>
      </c>
      <c r="B136" s="9" t="s">
        <v>444</v>
      </c>
      <c r="C136" s="622" t="s">
        <v>689</v>
      </c>
    </row>
    <row r="137" spans="1:11" ht="12" customHeight="1" x14ac:dyDescent="0.25">
      <c r="A137" s="376" t="s">
        <v>173</v>
      </c>
      <c r="B137" s="9" t="s">
        <v>507</v>
      </c>
      <c r="C137" s="622" t="s">
        <v>689</v>
      </c>
    </row>
    <row r="138" spans="1:11" ht="12" customHeight="1" x14ac:dyDescent="0.25">
      <c r="A138" s="376" t="s">
        <v>174</v>
      </c>
      <c r="B138" s="9" t="s">
        <v>446</v>
      </c>
      <c r="C138" s="622" t="s">
        <v>689</v>
      </c>
    </row>
    <row r="139" spans="1:11" s="86" customFormat="1" ht="12" customHeight="1" thickBot="1" x14ac:dyDescent="0.3">
      <c r="A139" s="385" t="s">
        <v>175</v>
      </c>
      <c r="B139" s="7" t="s">
        <v>447</v>
      </c>
      <c r="C139" s="622" t="s">
        <v>689</v>
      </c>
    </row>
    <row r="140" spans="1:11" ht="12" customHeight="1" thickBot="1" x14ac:dyDescent="0.3">
      <c r="A140" s="31" t="s">
        <v>23</v>
      </c>
      <c r="B140" s="115" t="s">
        <v>530</v>
      </c>
      <c r="C140" s="625">
        <f>+C141+C142+C144+C145+C143</f>
        <v>0</v>
      </c>
      <c r="K140" s="213"/>
    </row>
    <row r="141" spans="1:11" x14ac:dyDescent="0.25">
      <c r="A141" s="376" t="s">
        <v>94</v>
      </c>
      <c r="B141" s="9" t="s">
        <v>364</v>
      </c>
      <c r="C141" s="622" t="s">
        <v>689</v>
      </c>
    </row>
    <row r="142" spans="1:11" ht="12" customHeight="1" x14ac:dyDescent="0.25">
      <c r="A142" s="376" t="s">
        <v>95</v>
      </c>
      <c r="B142" s="9" t="s">
        <v>365</v>
      </c>
      <c r="C142" s="622" t="s">
        <v>689</v>
      </c>
    </row>
    <row r="143" spans="1:11" s="86" customFormat="1" ht="12" customHeight="1" x14ac:dyDescent="0.25">
      <c r="A143" s="376" t="s">
        <v>281</v>
      </c>
      <c r="B143" s="9" t="s">
        <v>529</v>
      </c>
      <c r="C143" s="622" t="s">
        <v>689</v>
      </c>
    </row>
    <row r="144" spans="1:11" s="86" customFormat="1" ht="12" customHeight="1" x14ac:dyDescent="0.25">
      <c r="A144" s="376" t="s">
        <v>282</v>
      </c>
      <c r="B144" s="9" t="s">
        <v>456</v>
      </c>
      <c r="C144" s="622" t="s">
        <v>689</v>
      </c>
    </row>
    <row r="145" spans="1:3" s="86" customFormat="1" ht="12" customHeight="1" thickBot="1" x14ac:dyDescent="0.3">
      <c r="A145" s="385" t="s">
        <v>283</v>
      </c>
      <c r="B145" s="7" t="s">
        <v>383</v>
      </c>
      <c r="C145" s="622" t="s">
        <v>689</v>
      </c>
    </row>
    <row r="146" spans="1:3" s="86" customFormat="1" ht="12" customHeight="1" thickBot="1" x14ac:dyDescent="0.3">
      <c r="A146" s="31" t="s">
        <v>24</v>
      </c>
      <c r="B146" s="115" t="s">
        <v>457</v>
      </c>
      <c r="C146" s="624">
        <f>+C147+C148+C149+C150+C151</f>
        <v>0</v>
      </c>
    </row>
    <row r="147" spans="1:3" s="86" customFormat="1" ht="12" customHeight="1" x14ac:dyDescent="0.25">
      <c r="A147" s="376" t="s">
        <v>96</v>
      </c>
      <c r="B147" s="9" t="s">
        <v>452</v>
      </c>
      <c r="C147" s="622" t="s">
        <v>689</v>
      </c>
    </row>
    <row r="148" spans="1:3" s="86" customFormat="1" ht="12" customHeight="1" x14ac:dyDescent="0.25">
      <c r="A148" s="376" t="s">
        <v>97</v>
      </c>
      <c r="B148" s="9" t="s">
        <v>459</v>
      </c>
      <c r="C148" s="622" t="s">
        <v>689</v>
      </c>
    </row>
    <row r="149" spans="1:3" s="86" customFormat="1" ht="12" customHeight="1" x14ac:dyDescent="0.25">
      <c r="A149" s="376" t="s">
        <v>293</v>
      </c>
      <c r="B149" s="9" t="s">
        <v>454</v>
      </c>
      <c r="C149" s="622" t="s">
        <v>689</v>
      </c>
    </row>
    <row r="150" spans="1:3" ht="12.75" customHeight="1" x14ac:dyDescent="0.25">
      <c r="A150" s="376" t="s">
        <v>294</v>
      </c>
      <c r="B150" s="9" t="s">
        <v>510</v>
      </c>
      <c r="C150" s="622" t="s">
        <v>689</v>
      </c>
    </row>
    <row r="151" spans="1:3" ht="12.75" customHeight="1" thickBot="1" x14ac:dyDescent="0.3">
      <c r="A151" s="385" t="s">
        <v>458</v>
      </c>
      <c r="B151" s="7" t="s">
        <v>461</v>
      </c>
      <c r="C151" s="623" t="s">
        <v>689</v>
      </c>
    </row>
    <row r="152" spans="1:3" ht="12.75" customHeight="1" thickBot="1" x14ac:dyDescent="0.3">
      <c r="A152" s="423" t="s">
        <v>25</v>
      </c>
      <c r="B152" s="115" t="s">
        <v>462</v>
      </c>
      <c r="C152" s="624" t="s">
        <v>689</v>
      </c>
    </row>
    <row r="153" spans="1:3" ht="12" customHeight="1" thickBot="1" x14ac:dyDescent="0.3">
      <c r="A153" s="423" t="s">
        <v>26</v>
      </c>
      <c r="B153" s="115" t="s">
        <v>463</v>
      </c>
      <c r="C153" s="624" t="s">
        <v>689</v>
      </c>
    </row>
    <row r="154" spans="1:3" ht="15.15" customHeight="1" thickBot="1" x14ac:dyDescent="0.3">
      <c r="A154" s="31" t="s">
        <v>27</v>
      </c>
      <c r="B154" s="115" t="s">
        <v>465</v>
      </c>
      <c r="C154" s="629">
        <f>+C129+C133+C140+C146+C152+C153</f>
        <v>0</v>
      </c>
    </row>
    <row r="155" spans="1:3" ht="13.8" thickBot="1" x14ac:dyDescent="0.3">
      <c r="A155" s="387" t="s">
        <v>28</v>
      </c>
      <c r="B155" s="323" t="s">
        <v>464</v>
      </c>
      <c r="C155" s="629">
        <f>+C128+C154</f>
        <v>0</v>
      </c>
    </row>
    <row r="156" spans="1:3" ht="9" customHeight="1" thickBot="1" x14ac:dyDescent="0.3">
      <c r="A156" s="331"/>
      <c r="B156" s="332"/>
      <c r="C156" s="630">
        <f>C90-C155</f>
        <v>0</v>
      </c>
    </row>
    <row r="157" spans="1:3" ht="14.4" customHeight="1" thickBot="1" x14ac:dyDescent="0.3">
      <c r="A157" s="211" t="s">
        <v>511</v>
      </c>
      <c r="B157" s="212"/>
      <c r="C157" s="611" t="s">
        <v>689</v>
      </c>
    </row>
    <row r="158" spans="1:3" ht="13.8" thickBot="1" x14ac:dyDescent="0.3">
      <c r="A158" s="211" t="s">
        <v>203</v>
      </c>
      <c r="B158" s="212"/>
      <c r="C158" s="611" t="s">
        <v>689</v>
      </c>
    </row>
    <row r="159" spans="1:3" x14ac:dyDescent="0.25">
      <c r="A159" s="504"/>
      <c r="B159" s="505"/>
      <c r="C159" s="506"/>
    </row>
    <row r="160" spans="1:3" x14ac:dyDescent="0.25">
      <c r="A160" s="504"/>
      <c r="B160" s="505"/>
    </row>
    <row r="161" spans="1:3" x14ac:dyDescent="0.25">
      <c r="A161" s="504"/>
      <c r="B161" s="505"/>
      <c r="C161" s="506"/>
    </row>
    <row r="162" spans="1:3" x14ac:dyDescent="0.25">
      <c r="A162" s="504"/>
      <c r="B162" s="505"/>
      <c r="C162" s="506"/>
    </row>
    <row r="163" spans="1:3" x14ac:dyDescent="0.25">
      <c r="A163" s="504"/>
      <c r="B163" s="505"/>
      <c r="C163" s="506"/>
    </row>
    <row r="164" spans="1:3" x14ac:dyDescent="0.25">
      <c r="A164" s="504"/>
      <c r="B164" s="505"/>
      <c r="C164" s="506"/>
    </row>
    <row r="165" spans="1:3" x14ac:dyDescent="0.25">
      <c r="A165" s="504"/>
      <c r="B165" s="505"/>
      <c r="C165" s="506"/>
    </row>
    <row r="166" spans="1:3" x14ac:dyDescent="0.25">
      <c r="A166" s="504"/>
      <c r="B166" s="505"/>
      <c r="C166" s="506"/>
    </row>
    <row r="167" spans="1:3" x14ac:dyDescent="0.25">
      <c r="A167" s="504"/>
      <c r="B167" s="505"/>
      <c r="C167" s="506"/>
    </row>
    <row r="168" spans="1:3" x14ac:dyDescent="0.25">
      <c r="A168" s="504"/>
      <c r="B168" s="505"/>
      <c r="C168" s="506"/>
    </row>
    <row r="169" spans="1:3" x14ac:dyDescent="0.25">
      <c r="A169" s="504"/>
      <c r="B169" s="505"/>
      <c r="C169" s="506"/>
    </row>
    <row r="170" spans="1:3" x14ac:dyDescent="0.25">
      <c r="A170" s="504"/>
      <c r="B170" s="505"/>
      <c r="C170" s="506"/>
    </row>
    <row r="171" spans="1:3" x14ac:dyDescent="0.25">
      <c r="A171" s="504"/>
      <c r="B171" s="505"/>
      <c r="C171" s="506"/>
    </row>
    <row r="172" spans="1:3" x14ac:dyDescent="0.25">
      <c r="A172" s="504"/>
      <c r="B172" s="505"/>
      <c r="C172" s="506"/>
    </row>
    <row r="173" spans="1:3" x14ac:dyDescent="0.25">
      <c r="A173" s="504"/>
      <c r="B173" s="505"/>
      <c r="C173" s="506"/>
    </row>
    <row r="174" spans="1:3" x14ac:dyDescent="0.25">
      <c r="A174" s="504"/>
      <c r="B174" s="505"/>
      <c r="C174" s="506"/>
    </row>
    <row r="175" spans="1:3" x14ac:dyDescent="0.25">
      <c r="A175" s="504"/>
      <c r="B175" s="505"/>
      <c r="C175" s="506"/>
    </row>
    <row r="176" spans="1:3" x14ac:dyDescent="0.25">
      <c r="A176" s="504"/>
      <c r="B176" s="505"/>
      <c r="C176" s="506"/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1" sqref="B1:C1"/>
    </sheetView>
  </sheetViews>
  <sheetFormatPr defaultColWidth="9.33203125" defaultRowHeight="13.2" x14ac:dyDescent="0.25"/>
  <cols>
    <col min="1" max="1" width="13.77734375" style="209" customWidth="1"/>
    <col min="2" max="2" width="79.109375" style="210" customWidth="1"/>
    <col min="3" max="3" width="25" style="210" customWidth="1"/>
    <col min="4" max="16384" width="9.33203125" style="210"/>
  </cols>
  <sheetData>
    <row r="1" spans="1:3" s="191" customFormat="1" ht="21.15" customHeight="1" thickBot="1" x14ac:dyDescent="0.3">
      <c r="A1" s="190"/>
      <c r="B1" s="819" t="s">
        <v>724</v>
      </c>
      <c r="C1" s="819"/>
    </row>
    <row r="2" spans="1:3" s="396" customFormat="1" ht="34.200000000000003" x14ac:dyDescent="0.25">
      <c r="A2" s="349" t="s">
        <v>201</v>
      </c>
      <c r="B2" s="530" t="str">
        <f>CONCATENATE(ALAPADATOK!B13)</f>
        <v>GONDOZÁSI KÖZPONT</v>
      </c>
      <c r="C2" s="309" t="s">
        <v>60</v>
      </c>
    </row>
    <row r="3" spans="1:3" s="396" customFormat="1" ht="23.4" thickBot="1" x14ac:dyDescent="0.3">
      <c r="A3" s="390" t="s">
        <v>200</v>
      </c>
      <c r="B3" s="483" t="s">
        <v>391</v>
      </c>
      <c r="C3" s="310" t="s">
        <v>54</v>
      </c>
    </row>
    <row r="4" spans="1:3" s="397" customFormat="1" ht="15.9" customHeight="1" thickBot="1" x14ac:dyDescent="0.35">
      <c r="A4" s="192"/>
      <c r="B4" s="192"/>
      <c r="C4" s="193" t="s">
        <v>553</v>
      </c>
    </row>
    <row r="5" spans="1:3" ht="13.8" thickBot="1" x14ac:dyDescent="0.3">
      <c r="A5" s="350" t="s">
        <v>202</v>
      </c>
      <c r="B5" s="194" t="s">
        <v>552</v>
      </c>
      <c r="C5" s="195" t="s">
        <v>690</v>
      </c>
    </row>
    <row r="6" spans="1:3" s="398" customFormat="1" ht="12.9" customHeight="1" thickBot="1" x14ac:dyDescent="0.3">
      <c r="A6" s="174"/>
      <c r="B6" s="175" t="s">
        <v>485</v>
      </c>
      <c r="C6" s="176" t="s">
        <v>486</v>
      </c>
    </row>
    <row r="7" spans="1:3" s="398" customFormat="1" ht="15.9" customHeight="1" thickBot="1" x14ac:dyDescent="0.3">
      <c r="A7" s="196"/>
      <c r="B7" s="197" t="s">
        <v>56</v>
      </c>
      <c r="C7" s="198"/>
    </row>
    <row r="8" spans="1:3" s="311" customFormat="1" ht="12" customHeight="1" thickBot="1" x14ac:dyDescent="0.3">
      <c r="A8" s="174" t="s">
        <v>18</v>
      </c>
      <c r="B8" s="199" t="s">
        <v>512</v>
      </c>
      <c r="C8" s="267">
        <f>SUM(C9:C19)</f>
        <v>41297357</v>
      </c>
    </row>
    <row r="9" spans="1:3" s="311" customFormat="1" ht="12" customHeight="1" x14ac:dyDescent="0.25">
      <c r="A9" s="391" t="s">
        <v>98</v>
      </c>
      <c r="B9" s="10" t="s">
        <v>270</v>
      </c>
      <c r="C9" s="596">
        <v>0</v>
      </c>
    </row>
    <row r="10" spans="1:3" s="311" customFormat="1" ht="12" customHeight="1" x14ac:dyDescent="0.25">
      <c r="A10" s="392" t="s">
        <v>99</v>
      </c>
      <c r="B10" s="8" t="s">
        <v>271</v>
      </c>
      <c r="C10" s="266">
        <v>3081594</v>
      </c>
    </row>
    <row r="11" spans="1:3" s="311" customFormat="1" ht="12" customHeight="1" x14ac:dyDescent="0.25">
      <c r="A11" s="392" t="s">
        <v>100</v>
      </c>
      <c r="B11" s="8" t="s">
        <v>272</v>
      </c>
      <c r="C11" s="597" t="s">
        <v>689</v>
      </c>
    </row>
    <row r="12" spans="1:3" s="311" customFormat="1" ht="12" customHeight="1" x14ac:dyDescent="0.25">
      <c r="A12" s="392" t="s">
        <v>101</v>
      </c>
      <c r="B12" s="8" t="s">
        <v>273</v>
      </c>
      <c r="C12" s="597" t="s">
        <v>689</v>
      </c>
    </row>
    <row r="13" spans="1:3" s="311" customFormat="1" ht="12" customHeight="1" x14ac:dyDescent="0.25">
      <c r="A13" s="392" t="s">
        <v>146</v>
      </c>
      <c r="B13" s="8" t="s">
        <v>274</v>
      </c>
      <c r="C13" s="266">
        <v>37383733</v>
      </c>
    </row>
    <row r="14" spans="1:3" s="311" customFormat="1" ht="12" customHeight="1" x14ac:dyDescent="0.25">
      <c r="A14" s="392" t="s">
        <v>102</v>
      </c>
      <c r="B14" s="8" t="s">
        <v>392</v>
      </c>
      <c r="C14" s="266">
        <v>832030</v>
      </c>
    </row>
    <row r="15" spans="1:3" s="311" customFormat="1" ht="12" customHeight="1" x14ac:dyDescent="0.25">
      <c r="A15" s="392" t="s">
        <v>103</v>
      </c>
      <c r="B15" s="7" t="s">
        <v>393</v>
      </c>
      <c r="C15" s="597" t="s">
        <v>689</v>
      </c>
    </row>
    <row r="16" spans="1:3" s="311" customFormat="1" ht="12" customHeight="1" x14ac:dyDescent="0.25">
      <c r="A16" s="392" t="s">
        <v>113</v>
      </c>
      <c r="B16" s="8" t="s">
        <v>277</v>
      </c>
      <c r="C16" s="598" t="s">
        <v>689</v>
      </c>
    </row>
    <row r="17" spans="1:3" s="399" customFormat="1" ht="12" customHeight="1" x14ac:dyDescent="0.25">
      <c r="A17" s="392" t="s">
        <v>114</v>
      </c>
      <c r="B17" s="8" t="s">
        <v>278</v>
      </c>
      <c r="C17" s="597" t="s">
        <v>689</v>
      </c>
    </row>
    <row r="18" spans="1:3" s="399" customFormat="1" ht="12" customHeight="1" x14ac:dyDescent="0.25">
      <c r="A18" s="392" t="s">
        <v>115</v>
      </c>
      <c r="B18" s="8" t="s">
        <v>428</v>
      </c>
      <c r="C18" s="599" t="s">
        <v>689</v>
      </c>
    </row>
    <row r="19" spans="1:3" s="399" customFormat="1" ht="12" customHeight="1" thickBot="1" x14ac:dyDescent="0.3">
      <c r="A19" s="392" t="s">
        <v>116</v>
      </c>
      <c r="B19" s="7" t="s">
        <v>279</v>
      </c>
      <c r="C19" s="599" t="s">
        <v>689</v>
      </c>
    </row>
    <row r="20" spans="1:3" s="311" customFormat="1" ht="12" customHeight="1" thickBot="1" x14ac:dyDescent="0.3">
      <c r="A20" s="174" t="s">
        <v>19</v>
      </c>
      <c r="B20" s="199" t="s">
        <v>394</v>
      </c>
      <c r="C20" s="600">
        <f>SUM(C21:C23)</f>
        <v>0</v>
      </c>
    </row>
    <row r="21" spans="1:3" s="399" customFormat="1" ht="12" customHeight="1" x14ac:dyDescent="0.25">
      <c r="A21" s="392" t="s">
        <v>104</v>
      </c>
      <c r="B21" s="9" t="s">
        <v>253</v>
      </c>
      <c r="C21" s="597" t="s">
        <v>689</v>
      </c>
    </row>
    <row r="22" spans="1:3" s="399" customFormat="1" ht="12" customHeight="1" x14ac:dyDescent="0.25">
      <c r="A22" s="392" t="s">
        <v>105</v>
      </c>
      <c r="B22" s="8" t="s">
        <v>395</v>
      </c>
      <c r="C22" s="597" t="s">
        <v>689</v>
      </c>
    </row>
    <row r="23" spans="1:3" s="399" customFormat="1" ht="12" customHeight="1" x14ac:dyDescent="0.25">
      <c r="A23" s="392" t="s">
        <v>106</v>
      </c>
      <c r="B23" s="8" t="s">
        <v>396</v>
      </c>
      <c r="C23" s="597" t="s">
        <v>689</v>
      </c>
    </row>
    <row r="24" spans="1:3" s="399" customFormat="1" ht="12" customHeight="1" thickBot="1" x14ac:dyDescent="0.3">
      <c r="A24" s="392" t="s">
        <v>107</v>
      </c>
      <c r="B24" s="8" t="s">
        <v>514</v>
      </c>
      <c r="C24" s="597" t="s">
        <v>689</v>
      </c>
    </row>
    <row r="25" spans="1:3" s="399" customFormat="1" ht="12" customHeight="1" thickBot="1" x14ac:dyDescent="0.3">
      <c r="A25" s="182" t="s">
        <v>20</v>
      </c>
      <c r="B25" s="115" t="s">
        <v>172</v>
      </c>
      <c r="C25" s="601" t="s">
        <v>689</v>
      </c>
    </row>
    <row r="26" spans="1:3" s="399" customFormat="1" ht="12" customHeight="1" thickBot="1" x14ac:dyDescent="0.3">
      <c r="A26" s="182" t="s">
        <v>21</v>
      </c>
      <c r="B26" s="115" t="s">
        <v>397</v>
      </c>
      <c r="C26" s="600">
        <f>+C27+C28</f>
        <v>0</v>
      </c>
    </row>
    <row r="27" spans="1:3" s="399" customFormat="1" ht="12" customHeight="1" x14ac:dyDescent="0.25">
      <c r="A27" s="393" t="s">
        <v>263</v>
      </c>
      <c r="B27" s="394" t="s">
        <v>395</v>
      </c>
      <c r="C27" s="602" t="s">
        <v>689</v>
      </c>
    </row>
    <row r="28" spans="1:3" s="399" customFormat="1" ht="12" customHeight="1" x14ac:dyDescent="0.25">
      <c r="A28" s="393" t="s">
        <v>264</v>
      </c>
      <c r="B28" s="395" t="s">
        <v>398</v>
      </c>
      <c r="C28" s="603" t="s">
        <v>689</v>
      </c>
    </row>
    <row r="29" spans="1:3" s="399" customFormat="1" ht="12" customHeight="1" thickBot="1" x14ac:dyDescent="0.3">
      <c r="A29" s="392" t="s">
        <v>265</v>
      </c>
      <c r="B29" s="130" t="s">
        <v>515</v>
      </c>
      <c r="C29" s="604" t="s">
        <v>689</v>
      </c>
    </row>
    <row r="30" spans="1:3" s="399" customFormat="1" ht="12" customHeight="1" thickBot="1" x14ac:dyDescent="0.3">
      <c r="A30" s="182" t="s">
        <v>22</v>
      </c>
      <c r="B30" s="115" t="s">
        <v>399</v>
      </c>
      <c r="C30" s="600">
        <f>+C31+C32+C33</f>
        <v>0</v>
      </c>
    </row>
    <row r="31" spans="1:3" s="399" customFormat="1" ht="12" customHeight="1" x14ac:dyDescent="0.25">
      <c r="A31" s="393" t="s">
        <v>91</v>
      </c>
      <c r="B31" s="394" t="s">
        <v>284</v>
      </c>
      <c r="C31" s="602" t="s">
        <v>689</v>
      </c>
    </row>
    <row r="32" spans="1:3" s="399" customFormat="1" ht="12" customHeight="1" x14ac:dyDescent="0.25">
      <c r="A32" s="393" t="s">
        <v>92</v>
      </c>
      <c r="B32" s="395" t="s">
        <v>285</v>
      </c>
      <c r="C32" s="603" t="s">
        <v>689</v>
      </c>
    </row>
    <row r="33" spans="1:3" s="399" customFormat="1" ht="12" customHeight="1" thickBot="1" x14ac:dyDescent="0.3">
      <c r="A33" s="392" t="s">
        <v>93</v>
      </c>
      <c r="B33" s="130" t="s">
        <v>286</v>
      </c>
      <c r="C33" s="604" t="s">
        <v>689</v>
      </c>
    </row>
    <row r="34" spans="1:3" s="311" customFormat="1" ht="12" customHeight="1" thickBot="1" x14ac:dyDescent="0.3">
      <c r="A34" s="182" t="s">
        <v>23</v>
      </c>
      <c r="B34" s="115" t="s">
        <v>369</v>
      </c>
      <c r="C34" s="601" t="s">
        <v>689</v>
      </c>
    </row>
    <row r="35" spans="1:3" s="311" customFormat="1" ht="12" customHeight="1" thickBot="1" x14ac:dyDescent="0.3">
      <c r="A35" s="182" t="s">
        <v>24</v>
      </c>
      <c r="B35" s="115" t="s">
        <v>400</v>
      </c>
      <c r="C35" s="605" t="s">
        <v>689</v>
      </c>
    </row>
    <row r="36" spans="1:3" s="311" customFormat="1" ht="12" customHeight="1" thickBot="1" x14ac:dyDescent="0.3">
      <c r="A36" s="174" t="s">
        <v>25</v>
      </c>
      <c r="B36" s="115" t="s">
        <v>516</v>
      </c>
      <c r="C36" s="304">
        <f>+C8+C20+C25+C26+C30+C34+C35</f>
        <v>41297357</v>
      </c>
    </row>
    <row r="37" spans="1:3" s="311" customFormat="1" ht="12" customHeight="1" thickBot="1" x14ac:dyDescent="0.3">
      <c r="A37" s="200" t="s">
        <v>26</v>
      </c>
      <c r="B37" s="115" t="s">
        <v>401</v>
      </c>
      <c r="C37" s="304">
        <f>+C38+C39+C40</f>
        <v>59430833</v>
      </c>
    </row>
    <row r="38" spans="1:3" s="311" customFormat="1" ht="12" customHeight="1" x14ac:dyDescent="0.25">
      <c r="A38" s="393" t="s">
        <v>402</v>
      </c>
      <c r="B38" s="394" t="s">
        <v>231</v>
      </c>
      <c r="C38" s="72">
        <v>332313</v>
      </c>
    </row>
    <row r="39" spans="1:3" s="311" customFormat="1" ht="12" customHeight="1" x14ac:dyDescent="0.25">
      <c r="A39" s="393" t="s">
        <v>403</v>
      </c>
      <c r="B39" s="395" t="s">
        <v>2</v>
      </c>
      <c r="C39" s="603" t="s">
        <v>689</v>
      </c>
    </row>
    <row r="40" spans="1:3" s="399" customFormat="1" ht="12" customHeight="1" thickBot="1" x14ac:dyDescent="0.3">
      <c r="A40" s="392" t="s">
        <v>404</v>
      </c>
      <c r="B40" s="130" t="s">
        <v>405</v>
      </c>
      <c r="C40" s="78">
        <v>59098520</v>
      </c>
    </row>
    <row r="41" spans="1:3" s="399" customFormat="1" ht="15.15" customHeight="1" thickBot="1" x14ac:dyDescent="0.25">
      <c r="A41" s="200" t="s">
        <v>27</v>
      </c>
      <c r="B41" s="201" t="s">
        <v>406</v>
      </c>
      <c r="C41" s="307">
        <f>+C36+C37</f>
        <v>100728190</v>
      </c>
    </row>
    <row r="42" spans="1:3" s="399" customFormat="1" ht="15.15" customHeight="1" x14ac:dyDescent="0.25">
      <c r="A42" s="202"/>
      <c r="B42" s="203"/>
      <c r="C42" s="305"/>
    </row>
    <row r="43" spans="1:3" ht="13.8" thickBot="1" x14ac:dyDescent="0.3">
      <c r="A43" s="204"/>
      <c r="B43" s="205"/>
      <c r="C43" s="306"/>
    </row>
    <row r="44" spans="1:3" s="398" customFormat="1" ht="16.5" customHeight="1" thickBot="1" x14ac:dyDescent="0.3">
      <c r="A44" s="206"/>
      <c r="B44" s="207" t="s">
        <v>57</v>
      </c>
      <c r="C44" s="307"/>
    </row>
    <row r="45" spans="1:3" s="400" customFormat="1" ht="12" customHeight="1" thickBot="1" x14ac:dyDescent="0.3">
      <c r="A45" s="182" t="s">
        <v>18</v>
      </c>
      <c r="B45" s="115" t="s">
        <v>407</v>
      </c>
      <c r="C45" s="267">
        <f>SUM(C46:C50)</f>
        <v>99458190</v>
      </c>
    </row>
    <row r="46" spans="1:3" ht="12" customHeight="1" x14ac:dyDescent="0.25">
      <c r="A46" s="392" t="s">
        <v>98</v>
      </c>
      <c r="B46" s="9" t="s">
        <v>49</v>
      </c>
      <c r="C46" s="72">
        <v>55248190</v>
      </c>
    </row>
    <row r="47" spans="1:3" ht="12" customHeight="1" x14ac:dyDescent="0.25">
      <c r="A47" s="392" t="s">
        <v>99</v>
      </c>
      <c r="B47" s="8" t="s">
        <v>181</v>
      </c>
      <c r="C47" s="75">
        <v>9880000</v>
      </c>
    </row>
    <row r="48" spans="1:3" ht="12" customHeight="1" x14ac:dyDescent="0.25">
      <c r="A48" s="392" t="s">
        <v>100</v>
      </c>
      <c r="B48" s="8" t="s">
        <v>138</v>
      </c>
      <c r="C48" s="75">
        <v>34330000</v>
      </c>
    </row>
    <row r="49" spans="1:3" ht="12" customHeight="1" x14ac:dyDescent="0.25">
      <c r="A49" s="392" t="s">
        <v>101</v>
      </c>
      <c r="B49" s="8" t="s">
        <v>182</v>
      </c>
      <c r="C49" s="606" t="s">
        <v>689</v>
      </c>
    </row>
    <row r="50" spans="1:3" ht="12" customHeight="1" thickBot="1" x14ac:dyDescent="0.3">
      <c r="A50" s="392" t="s">
        <v>146</v>
      </c>
      <c r="B50" s="8" t="s">
        <v>183</v>
      </c>
      <c r="C50" s="606" t="s">
        <v>689</v>
      </c>
    </row>
    <row r="51" spans="1:3" ht="12" customHeight="1" thickBot="1" x14ac:dyDescent="0.3">
      <c r="A51" s="182" t="s">
        <v>19</v>
      </c>
      <c r="B51" s="115" t="s">
        <v>408</v>
      </c>
      <c r="C51" s="267">
        <f>SUM(C52:C54)</f>
        <v>1270000</v>
      </c>
    </row>
    <row r="52" spans="1:3" s="400" customFormat="1" ht="12" customHeight="1" x14ac:dyDescent="0.25">
      <c r="A52" s="392" t="s">
        <v>104</v>
      </c>
      <c r="B52" s="9" t="s">
        <v>225</v>
      </c>
      <c r="C52" s="72">
        <v>1270000</v>
      </c>
    </row>
    <row r="53" spans="1:3" ht="12" customHeight="1" x14ac:dyDescent="0.25">
      <c r="A53" s="392" t="s">
        <v>105</v>
      </c>
      <c r="B53" s="8" t="s">
        <v>185</v>
      </c>
      <c r="C53" s="606" t="s">
        <v>689</v>
      </c>
    </row>
    <row r="54" spans="1:3" ht="12" customHeight="1" x14ac:dyDescent="0.25">
      <c r="A54" s="392" t="s">
        <v>106</v>
      </c>
      <c r="B54" s="8" t="s">
        <v>58</v>
      </c>
      <c r="C54" s="606" t="s">
        <v>689</v>
      </c>
    </row>
    <row r="55" spans="1:3" ht="12" customHeight="1" thickBot="1" x14ac:dyDescent="0.3">
      <c r="A55" s="392" t="s">
        <v>107</v>
      </c>
      <c r="B55" s="8" t="s">
        <v>513</v>
      </c>
      <c r="C55" s="606" t="s">
        <v>689</v>
      </c>
    </row>
    <row r="56" spans="1:3" ht="15.15" customHeight="1" thickBot="1" x14ac:dyDescent="0.3">
      <c r="A56" s="182" t="s">
        <v>20</v>
      </c>
      <c r="B56" s="115" t="s">
        <v>13</v>
      </c>
      <c r="C56" s="601" t="s">
        <v>689</v>
      </c>
    </row>
    <row r="57" spans="1:3" ht="13.8" thickBot="1" x14ac:dyDescent="0.3">
      <c r="A57" s="182" t="s">
        <v>21</v>
      </c>
      <c r="B57" s="208" t="s">
        <v>518</v>
      </c>
      <c r="C57" s="308">
        <f>+C45+C51+C56</f>
        <v>100728190</v>
      </c>
    </row>
    <row r="58" spans="1:3" ht="15.15" customHeight="1" thickBot="1" x14ac:dyDescent="0.3">
      <c r="C58" s="512">
        <f>C41-C57</f>
        <v>0</v>
      </c>
    </row>
    <row r="59" spans="1:3" ht="14.4" customHeight="1" thickBot="1" x14ac:dyDescent="0.3">
      <c r="A59" s="211" t="s">
        <v>511</v>
      </c>
      <c r="B59" s="212"/>
      <c r="C59" s="112">
        <v>19</v>
      </c>
    </row>
    <row r="60" spans="1:3" ht="13.8" thickBot="1" x14ac:dyDescent="0.3">
      <c r="A60" s="211" t="s">
        <v>203</v>
      </c>
      <c r="B60" s="212"/>
      <c r="C60" s="112">
        <v>0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2" sqref="B2"/>
    </sheetView>
  </sheetViews>
  <sheetFormatPr defaultColWidth="9.33203125" defaultRowHeight="13.2" x14ac:dyDescent="0.25"/>
  <cols>
    <col min="1" max="1" width="13.77734375" style="209" customWidth="1"/>
    <col min="2" max="2" width="79.109375" style="210" customWidth="1"/>
    <col min="3" max="3" width="25" style="210" customWidth="1"/>
    <col min="4" max="16384" width="9.33203125" style="210"/>
  </cols>
  <sheetData>
    <row r="1" spans="1:3" s="191" customFormat="1" ht="21.15" customHeight="1" thickBot="1" x14ac:dyDescent="0.3">
      <c r="A1" s="190"/>
      <c r="B1" s="819" t="s">
        <v>725</v>
      </c>
      <c r="C1" s="819"/>
    </row>
    <row r="2" spans="1:3" s="396" customFormat="1" ht="34.200000000000003" x14ac:dyDescent="0.25">
      <c r="A2" s="349" t="s">
        <v>201</v>
      </c>
      <c r="B2" s="482" t="str">
        <f>CONCATENATE('KV_9.2.sz.mell'!B2)</f>
        <v>GONDOZÁSI KÖZPONT</v>
      </c>
      <c r="C2" s="309" t="s">
        <v>60</v>
      </c>
    </row>
    <row r="3" spans="1:3" s="396" customFormat="1" ht="23.4" thickBot="1" x14ac:dyDescent="0.3">
      <c r="A3" s="390" t="s">
        <v>200</v>
      </c>
      <c r="B3" s="483" t="s">
        <v>409</v>
      </c>
      <c r="C3" s="310" t="s">
        <v>59</v>
      </c>
    </row>
    <row r="4" spans="1:3" s="397" customFormat="1" ht="15.9" customHeight="1" thickBot="1" x14ac:dyDescent="0.35">
      <c r="A4" s="192"/>
      <c r="B4" s="192"/>
      <c r="C4" s="193" t="s">
        <v>553</v>
      </c>
    </row>
    <row r="5" spans="1:3" ht="13.8" thickBot="1" x14ac:dyDescent="0.3">
      <c r="A5" s="350" t="s">
        <v>202</v>
      </c>
      <c r="B5" s="194" t="s">
        <v>552</v>
      </c>
      <c r="C5" s="195" t="s">
        <v>55</v>
      </c>
    </row>
    <row r="6" spans="1:3" s="398" customFormat="1" ht="12.9" customHeight="1" thickBot="1" x14ac:dyDescent="0.3">
      <c r="A6" s="174"/>
      <c r="B6" s="175" t="s">
        <v>485</v>
      </c>
      <c r="C6" s="176" t="s">
        <v>486</v>
      </c>
    </row>
    <row r="7" spans="1:3" s="398" customFormat="1" ht="15.9" customHeight="1" thickBot="1" x14ac:dyDescent="0.3">
      <c r="A7" s="196"/>
      <c r="B7" s="197" t="s">
        <v>56</v>
      </c>
      <c r="C7" s="198"/>
    </row>
    <row r="8" spans="1:3" s="311" customFormat="1" ht="12" customHeight="1" thickBot="1" x14ac:dyDescent="0.3">
      <c r="A8" s="174" t="s">
        <v>18</v>
      </c>
      <c r="B8" s="199" t="s">
        <v>512</v>
      </c>
      <c r="C8" s="600">
        <f>SUM(C9:C19)</f>
        <v>0</v>
      </c>
    </row>
    <row r="9" spans="1:3" s="311" customFormat="1" ht="12" customHeight="1" x14ac:dyDescent="0.25">
      <c r="A9" s="391" t="s">
        <v>98</v>
      </c>
      <c r="B9" s="10" t="s">
        <v>270</v>
      </c>
      <c r="C9" s="596" t="s">
        <v>689</v>
      </c>
    </row>
    <row r="10" spans="1:3" s="311" customFormat="1" ht="12" customHeight="1" x14ac:dyDescent="0.25">
      <c r="A10" s="392" t="s">
        <v>99</v>
      </c>
      <c r="B10" s="8" t="s">
        <v>271</v>
      </c>
      <c r="C10" s="597" t="s">
        <v>689</v>
      </c>
    </row>
    <row r="11" spans="1:3" s="311" customFormat="1" ht="12" customHeight="1" x14ac:dyDescent="0.25">
      <c r="A11" s="392" t="s">
        <v>100</v>
      </c>
      <c r="B11" s="8" t="s">
        <v>272</v>
      </c>
      <c r="C11" s="597" t="s">
        <v>689</v>
      </c>
    </row>
    <row r="12" spans="1:3" s="311" customFormat="1" ht="12" customHeight="1" x14ac:dyDescent="0.25">
      <c r="A12" s="392" t="s">
        <v>101</v>
      </c>
      <c r="B12" s="8" t="s">
        <v>273</v>
      </c>
      <c r="C12" s="597" t="s">
        <v>689</v>
      </c>
    </row>
    <row r="13" spans="1:3" s="311" customFormat="1" ht="12" customHeight="1" x14ac:dyDescent="0.25">
      <c r="A13" s="392" t="s">
        <v>146</v>
      </c>
      <c r="B13" s="8" t="s">
        <v>274</v>
      </c>
      <c r="C13" s="597" t="s">
        <v>689</v>
      </c>
    </row>
    <row r="14" spans="1:3" s="311" customFormat="1" ht="12" customHeight="1" x14ac:dyDescent="0.25">
      <c r="A14" s="392" t="s">
        <v>102</v>
      </c>
      <c r="B14" s="8" t="s">
        <v>392</v>
      </c>
      <c r="C14" s="597" t="s">
        <v>689</v>
      </c>
    </row>
    <row r="15" spans="1:3" s="311" customFormat="1" ht="12" customHeight="1" x14ac:dyDescent="0.25">
      <c r="A15" s="392" t="s">
        <v>103</v>
      </c>
      <c r="B15" s="7" t="s">
        <v>393</v>
      </c>
      <c r="C15" s="597" t="s">
        <v>689</v>
      </c>
    </row>
    <row r="16" spans="1:3" s="311" customFormat="1" ht="12" customHeight="1" x14ac:dyDescent="0.25">
      <c r="A16" s="392" t="s">
        <v>113</v>
      </c>
      <c r="B16" s="8" t="s">
        <v>277</v>
      </c>
      <c r="C16" s="598" t="s">
        <v>689</v>
      </c>
    </row>
    <row r="17" spans="1:3" s="399" customFormat="1" ht="12" customHeight="1" x14ac:dyDescent="0.25">
      <c r="A17" s="392" t="s">
        <v>114</v>
      </c>
      <c r="B17" s="8" t="s">
        <v>278</v>
      </c>
      <c r="C17" s="597" t="s">
        <v>689</v>
      </c>
    </row>
    <row r="18" spans="1:3" s="399" customFormat="1" ht="12" customHeight="1" x14ac:dyDescent="0.25">
      <c r="A18" s="392" t="s">
        <v>115</v>
      </c>
      <c r="B18" s="8" t="s">
        <v>428</v>
      </c>
      <c r="C18" s="599" t="s">
        <v>689</v>
      </c>
    </row>
    <row r="19" spans="1:3" s="399" customFormat="1" ht="12" customHeight="1" thickBot="1" x14ac:dyDescent="0.3">
      <c r="A19" s="392" t="s">
        <v>116</v>
      </c>
      <c r="B19" s="7" t="s">
        <v>279</v>
      </c>
      <c r="C19" s="599" t="s">
        <v>689</v>
      </c>
    </row>
    <row r="20" spans="1:3" s="311" customFormat="1" ht="12" customHeight="1" thickBot="1" x14ac:dyDescent="0.3">
      <c r="A20" s="174" t="s">
        <v>19</v>
      </c>
      <c r="B20" s="199" t="s">
        <v>394</v>
      </c>
      <c r="C20" s="600">
        <f>SUM(C21:C23)</f>
        <v>0</v>
      </c>
    </row>
    <row r="21" spans="1:3" s="399" customFormat="1" ht="12" customHeight="1" x14ac:dyDescent="0.25">
      <c r="A21" s="392" t="s">
        <v>104</v>
      </c>
      <c r="B21" s="9" t="s">
        <v>253</v>
      </c>
      <c r="C21" s="597" t="s">
        <v>689</v>
      </c>
    </row>
    <row r="22" spans="1:3" s="399" customFormat="1" ht="12" customHeight="1" x14ac:dyDescent="0.25">
      <c r="A22" s="392" t="s">
        <v>105</v>
      </c>
      <c r="B22" s="8" t="s">
        <v>395</v>
      </c>
      <c r="C22" s="597" t="s">
        <v>689</v>
      </c>
    </row>
    <row r="23" spans="1:3" s="399" customFormat="1" ht="12" customHeight="1" x14ac:dyDescent="0.25">
      <c r="A23" s="392" t="s">
        <v>106</v>
      </c>
      <c r="B23" s="8" t="s">
        <v>396</v>
      </c>
      <c r="C23" s="597" t="s">
        <v>689</v>
      </c>
    </row>
    <row r="24" spans="1:3" s="399" customFormat="1" ht="12" customHeight="1" thickBot="1" x14ac:dyDescent="0.3">
      <c r="A24" s="392" t="s">
        <v>107</v>
      </c>
      <c r="B24" s="8" t="s">
        <v>514</v>
      </c>
      <c r="C24" s="597" t="s">
        <v>689</v>
      </c>
    </row>
    <row r="25" spans="1:3" s="399" customFormat="1" ht="12" customHeight="1" thickBot="1" x14ac:dyDescent="0.3">
      <c r="A25" s="182" t="s">
        <v>20</v>
      </c>
      <c r="B25" s="115" t="s">
        <v>172</v>
      </c>
      <c r="C25" s="601" t="s">
        <v>689</v>
      </c>
    </row>
    <row r="26" spans="1:3" s="399" customFormat="1" ht="12" customHeight="1" thickBot="1" x14ac:dyDescent="0.3">
      <c r="A26" s="182" t="s">
        <v>21</v>
      </c>
      <c r="B26" s="115" t="s">
        <v>397</v>
      </c>
      <c r="C26" s="600">
        <f>+C27+C28</f>
        <v>0</v>
      </c>
    </row>
    <row r="27" spans="1:3" s="399" customFormat="1" ht="12" customHeight="1" x14ac:dyDescent="0.25">
      <c r="A27" s="393" t="s">
        <v>263</v>
      </c>
      <c r="B27" s="394" t="s">
        <v>395</v>
      </c>
      <c r="C27" s="602" t="s">
        <v>689</v>
      </c>
    </row>
    <row r="28" spans="1:3" s="399" customFormat="1" ht="12" customHeight="1" x14ac:dyDescent="0.25">
      <c r="A28" s="393" t="s">
        <v>264</v>
      </c>
      <c r="B28" s="395" t="s">
        <v>398</v>
      </c>
      <c r="C28" s="603" t="s">
        <v>689</v>
      </c>
    </row>
    <row r="29" spans="1:3" s="399" customFormat="1" ht="12" customHeight="1" thickBot="1" x14ac:dyDescent="0.3">
      <c r="A29" s="392" t="s">
        <v>265</v>
      </c>
      <c r="B29" s="130" t="s">
        <v>515</v>
      </c>
      <c r="C29" s="604" t="s">
        <v>689</v>
      </c>
    </row>
    <row r="30" spans="1:3" s="399" customFormat="1" ht="12" customHeight="1" thickBot="1" x14ac:dyDescent="0.3">
      <c r="A30" s="182" t="s">
        <v>22</v>
      </c>
      <c r="B30" s="115" t="s">
        <v>399</v>
      </c>
      <c r="C30" s="600">
        <f>+C31+C32+C33</f>
        <v>0</v>
      </c>
    </row>
    <row r="31" spans="1:3" s="399" customFormat="1" ht="12" customHeight="1" x14ac:dyDescent="0.25">
      <c r="A31" s="393" t="s">
        <v>91</v>
      </c>
      <c r="B31" s="394" t="s">
        <v>284</v>
      </c>
      <c r="C31" s="602" t="s">
        <v>689</v>
      </c>
    </row>
    <row r="32" spans="1:3" s="399" customFormat="1" ht="12" customHeight="1" x14ac:dyDescent="0.25">
      <c r="A32" s="393" t="s">
        <v>92</v>
      </c>
      <c r="B32" s="395" t="s">
        <v>285</v>
      </c>
      <c r="C32" s="603" t="s">
        <v>689</v>
      </c>
    </row>
    <row r="33" spans="1:3" s="399" customFormat="1" ht="12" customHeight="1" thickBot="1" x14ac:dyDescent="0.3">
      <c r="A33" s="392" t="s">
        <v>93</v>
      </c>
      <c r="B33" s="130" t="s">
        <v>286</v>
      </c>
      <c r="C33" s="604" t="s">
        <v>689</v>
      </c>
    </row>
    <row r="34" spans="1:3" s="311" customFormat="1" ht="12" customHeight="1" thickBot="1" x14ac:dyDescent="0.3">
      <c r="A34" s="182" t="s">
        <v>23</v>
      </c>
      <c r="B34" s="115" t="s">
        <v>369</v>
      </c>
      <c r="C34" s="601" t="s">
        <v>689</v>
      </c>
    </row>
    <row r="35" spans="1:3" s="311" customFormat="1" ht="12" customHeight="1" thickBot="1" x14ac:dyDescent="0.3">
      <c r="A35" s="182" t="s">
        <v>24</v>
      </c>
      <c r="B35" s="115" t="s">
        <v>400</v>
      </c>
      <c r="C35" s="605" t="s">
        <v>689</v>
      </c>
    </row>
    <row r="36" spans="1:3" s="311" customFormat="1" ht="12" customHeight="1" thickBot="1" x14ac:dyDescent="0.3">
      <c r="A36" s="174" t="s">
        <v>25</v>
      </c>
      <c r="B36" s="115" t="s">
        <v>516</v>
      </c>
      <c r="C36" s="607">
        <f>+C8+C20+C25+C26+C30+C34+C35</f>
        <v>0</v>
      </c>
    </row>
    <row r="37" spans="1:3" s="311" customFormat="1" ht="12" customHeight="1" thickBot="1" x14ac:dyDescent="0.3">
      <c r="A37" s="200" t="s">
        <v>26</v>
      </c>
      <c r="B37" s="115" t="s">
        <v>401</v>
      </c>
      <c r="C37" s="304">
        <f>+C38+C39+C40</f>
        <v>3308040</v>
      </c>
    </row>
    <row r="38" spans="1:3" s="311" customFormat="1" ht="12" customHeight="1" x14ac:dyDescent="0.25">
      <c r="A38" s="393" t="s">
        <v>402</v>
      </c>
      <c r="B38" s="394" t="s">
        <v>231</v>
      </c>
      <c r="C38" s="602" t="s">
        <v>689</v>
      </c>
    </row>
    <row r="39" spans="1:3" s="311" customFormat="1" ht="12" customHeight="1" x14ac:dyDescent="0.25">
      <c r="A39" s="393" t="s">
        <v>403</v>
      </c>
      <c r="B39" s="395" t="s">
        <v>2</v>
      </c>
      <c r="C39" s="603" t="s">
        <v>689</v>
      </c>
    </row>
    <row r="40" spans="1:3" s="399" customFormat="1" ht="12" customHeight="1" thickBot="1" x14ac:dyDescent="0.3">
      <c r="A40" s="392" t="s">
        <v>404</v>
      </c>
      <c r="B40" s="130" t="s">
        <v>405</v>
      </c>
      <c r="C40" s="78">
        <v>3308040</v>
      </c>
    </row>
    <row r="41" spans="1:3" s="399" customFormat="1" ht="15.15" customHeight="1" thickBot="1" x14ac:dyDescent="0.25">
      <c r="A41" s="200" t="s">
        <v>27</v>
      </c>
      <c r="B41" s="201" t="s">
        <v>406</v>
      </c>
      <c r="C41" s="307">
        <f>+C36+C37</f>
        <v>3308040</v>
      </c>
    </row>
    <row r="42" spans="1:3" s="399" customFormat="1" ht="15.15" customHeight="1" x14ac:dyDescent="0.25">
      <c r="A42" s="202"/>
      <c r="B42" s="203"/>
      <c r="C42" s="305"/>
    </row>
    <row r="43" spans="1:3" ht="13.8" thickBot="1" x14ac:dyDescent="0.3">
      <c r="A43" s="204"/>
      <c r="B43" s="205"/>
      <c r="C43" s="306"/>
    </row>
    <row r="44" spans="1:3" s="398" customFormat="1" ht="16.5" customHeight="1" thickBot="1" x14ac:dyDescent="0.3">
      <c r="A44" s="206"/>
      <c r="B44" s="207" t="s">
        <v>57</v>
      </c>
      <c r="C44" s="307"/>
    </row>
    <row r="45" spans="1:3" s="400" customFormat="1" ht="12" customHeight="1" thickBot="1" x14ac:dyDescent="0.3">
      <c r="A45" s="182" t="s">
        <v>18</v>
      </c>
      <c r="B45" s="115" t="s">
        <v>407</v>
      </c>
      <c r="C45" s="267">
        <f>SUM(C46:C50)</f>
        <v>4459024</v>
      </c>
    </row>
    <row r="46" spans="1:3" ht="12" customHeight="1" x14ac:dyDescent="0.25">
      <c r="A46" s="392" t="s">
        <v>98</v>
      </c>
      <c r="B46" s="9" t="s">
        <v>49</v>
      </c>
      <c r="C46" s="72">
        <v>1879424</v>
      </c>
    </row>
    <row r="47" spans="1:3" ht="12" customHeight="1" x14ac:dyDescent="0.25">
      <c r="A47" s="392" t="s">
        <v>99</v>
      </c>
      <c r="B47" s="8" t="s">
        <v>181</v>
      </c>
      <c r="C47" s="75">
        <v>321600</v>
      </c>
    </row>
    <row r="48" spans="1:3" ht="12" customHeight="1" x14ac:dyDescent="0.25">
      <c r="A48" s="392" t="s">
        <v>100</v>
      </c>
      <c r="B48" s="8" t="s">
        <v>138</v>
      </c>
      <c r="C48" s="75">
        <v>2258000</v>
      </c>
    </row>
    <row r="49" spans="1:3" ht="12" customHeight="1" x14ac:dyDescent="0.25">
      <c r="A49" s="392" t="s">
        <v>101</v>
      </c>
      <c r="B49" s="8" t="s">
        <v>182</v>
      </c>
      <c r="C49" s="606" t="s">
        <v>689</v>
      </c>
    </row>
    <row r="50" spans="1:3" ht="12" customHeight="1" thickBot="1" x14ac:dyDescent="0.3">
      <c r="A50" s="392" t="s">
        <v>146</v>
      </c>
      <c r="B50" s="8" t="s">
        <v>183</v>
      </c>
      <c r="C50" s="606" t="s">
        <v>689</v>
      </c>
    </row>
    <row r="51" spans="1:3" ht="12" customHeight="1" thickBot="1" x14ac:dyDescent="0.3">
      <c r="A51" s="182" t="s">
        <v>19</v>
      </c>
      <c r="B51" s="115" t="s">
        <v>408</v>
      </c>
      <c r="C51" s="600">
        <f>SUM(C52:C54)</f>
        <v>0</v>
      </c>
    </row>
    <row r="52" spans="1:3" s="400" customFormat="1" ht="12" customHeight="1" x14ac:dyDescent="0.25">
      <c r="A52" s="392" t="s">
        <v>104</v>
      </c>
      <c r="B52" s="9" t="s">
        <v>225</v>
      </c>
      <c r="C52" s="602" t="s">
        <v>689</v>
      </c>
    </row>
    <row r="53" spans="1:3" ht="12" customHeight="1" x14ac:dyDescent="0.25">
      <c r="A53" s="392" t="s">
        <v>105</v>
      </c>
      <c r="B53" s="8" t="s">
        <v>185</v>
      </c>
      <c r="C53" s="606" t="s">
        <v>689</v>
      </c>
    </row>
    <row r="54" spans="1:3" ht="12" customHeight="1" x14ac:dyDescent="0.25">
      <c r="A54" s="392" t="s">
        <v>106</v>
      </c>
      <c r="B54" s="8" t="s">
        <v>58</v>
      </c>
      <c r="C54" s="606" t="s">
        <v>689</v>
      </c>
    </row>
    <row r="55" spans="1:3" ht="12" customHeight="1" thickBot="1" x14ac:dyDescent="0.3">
      <c r="A55" s="392" t="s">
        <v>107</v>
      </c>
      <c r="B55" s="8" t="s">
        <v>513</v>
      </c>
      <c r="C55" s="606" t="s">
        <v>689</v>
      </c>
    </row>
    <row r="56" spans="1:3" ht="15.15" customHeight="1" thickBot="1" x14ac:dyDescent="0.3">
      <c r="A56" s="182" t="s">
        <v>20</v>
      </c>
      <c r="B56" s="115" t="s">
        <v>13</v>
      </c>
      <c r="C56" s="601" t="s">
        <v>689</v>
      </c>
    </row>
    <row r="57" spans="1:3" ht="13.8" thickBot="1" x14ac:dyDescent="0.3">
      <c r="A57" s="182" t="s">
        <v>21</v>
      </c>
      <c r="B57" s="208" t="s">
        <v>518</v>
      </c>
      <c r="C57" s="308">
        <f>+C45+C51+C56</f>
        <v>4459024</v>
      </c>
    </row>
    <row r="58" spans="1:3" ht="15.15" customHeight="1" thickBot="1" x14ac:dyDescent="0.3">
      <c r="C58" s="512"/>
    </row>
    <row r="59" spans="1:3" ht="14.4" customHeight="1" thickBot="1" x14ac:dyDescent="0.3">
      <c r="A59" s="211" t="s">
        <v>511</v>
      </c>
      <c r="B59" s="212"/>
      <c r="C59" s="112">
        <v>2</v>
      </c>
    </row>
    <row r="60" spans="1:3" ht="13.8" thickBot="1" x14ac:dyDescent="0.3">
      <c r="A60" s="211" t="s">
        <v>203</v>
      </c>
      <c r="B60" s="212"/>
      <c r="C60" s="112">
        <v>0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2" sqref="B2"/>
    </sheetView>
  </sheetViews>
  <sheetFormatPr defaultColWidth="9.33203125" defaultRowHeight="13.2" x14ac:dyDescent="0.25"/>
  <cols>
    <col min="1" max="1" width="13.77734375" style="209" customWidth="1"/>
    <col min="2" max="2" width="79.109375" style="210" customWidth="1"/>
    <col min="3" max="3" width="25" style="210" customWidth="1"/>
    <col min="4" max="16384" width="9.33203125" style="210"/>
  </cols>
  <sheetData>
    <row r="1" spans="1:3" s="191" customFormat="1" ht="21.15" customHeight="1" thickBot="1" x14ac:dyDescent="0.3">
      <c r="A1" s="190"/>
      <c r="B1" s="819" t="s">
        <v>726</v>
      </c>
      <c r="C1" s="819"/>
    </row>
    <row r="2" spans="1:3" s="396" customFormat="1" ht="34.200000000000003" x14ac:dyDescent="0.25">
      <c r="A2" s="349" t="s">
        <v>201</v>
      </c>
      <c r="B2" s="482" t="str">
        <f>CONCATENATE('KV_9.2.1.sz.mell'!B2)</f>
        <v>GONDOZÁSI KÖZPONT</v>
      </c>
      <c r="C2" s="309" t="s">
        <v>60</v>
      </c>
    </row>
    <row r="3" spans="1:3" s="396" customFormat="1" ht="23.4" thickBot="1" x14ac:dyDescent="0.3">
      <c r="A3" s="390" t="s">
        <v>200</v>
      </c>
      <c r="B3" s="483" t="s">
        <v>410</v>
      </c>
      <c r="C3" s="310" t="s">
        <v>60</v>
      </c>
    </row>
    <row r="4" spans="1:3" s="397" customFormat="1" ht="15.9" customHeight="1" thickBot="1" x14ac:dyDescent="0.35">
      <c r="A4" s="192"/>
      <c r="B4" s="192"/>
      <c r="C4" s="193" t="str">
        <f>'KV_9.2.1.sz.mell'!C4</f>
        <v>Forintban!</v>
      </c>
    </row>
    <row r="5" spans="1:3" ht="13.8" thickBot="1" x14ac:dyDescent="0.3">
      <c r="A5" s="350" t="s">
        <v>202</v>
      </c>
      <c r="B5" s="194" t="s">
        <v>552</v>
      </c>
      <c r="C5" s="195" t="s">
        <v>55</v>
      </c>
    </row>
    <row r="6" spans="1:3" s="398" customFormat="1" ht="12.9" customHeight="1" thickBot="1" x14ac:dyDescent="0.3">
      <c r="A6" s="174"/>
      <c r="B6" s="175" t="s">
        <v>485</v>
      </c>
      <c r="C6" s="176" t="s">
        <v>486</v>
      </c>
    </row>
    <row r="7" spans="1:3" s="398" customFormat="1" ht="15.9" customHeight="1" thickBot="1" x14ac:dyDescent="0.3">
      <c r="A7" s="196"/>
      <c r="B7" s="197" t="s">
        <v>56</v>
      </c>
      <c r="C7" s="198"/>
    </row>
    <row r="8" spans="1:3" s="311" customFormat="1" ht="12" customHeight="1" thickBot="1" x14ac:dyDescent="0.3">
      <c r="A8" s="174" t="s">
        <v>18</v>
      </c>
      <c r="B8" s="199" t="s">
        <v>512</v>
      </c>
      <c r="C8" s="267">
        <f>SUM(C9:C19)</f>
        <v>41297357</v>
      </c>
    </row>
    <row r="9" spans="1:3" s="311" customFormat="1" ht="12" customHeight="1" x14ac:dyDescent="0.25">
      <c r="A9" s="391" t="s">
        <v>98</v>
      </c>
      <c r="B9" s="10" t="s">
        <v>270</v>
      </c>
      <c r="C9" s="596" t="s">
        <v>689</v>
      </c>
    </row>
    <row r="10" spans="1:3" s="311" customFormat="1" ht="12" customHeight="1" x14ac:dyDescent="0.25">
      <c r="A10" s="392" t="s">
        <v>99</v>
      </c>
      <c r="B10" s="8" t="s">
        <v>271</v>
      </c>
      <c r="C10" s="266">
        <v>3081594</v>
      </c>
    </row>
    <row r="11" spans="1:3" s="311" customFormat="1" ht="12" customHeight="1" x14ac:dyDescent="0.25">
      <c r="A11" s="392" t="s">
        <v>100</v>
      </c>
      <c r="B11" s="8" t="s">
        <v>272</v>
      </c>
      <c r="C11" s="597" t="s">
        <v>689</v>
      </c>
    </row>
    <row r="12" spans="1:3" s="311" customFormat="1" ht="12" customHeight="1" x14ac:dyDescent="0.25">
      <c r="A12" s="392" t="s">
        <v>101</v>
      </c>
      <c r="B12" s="8" t="s">
        <v>273</v>
      </c>
      <c r="C12" s="597" t="s">
        <v>689</v>
      </c>
    </row>
    <row r="13" spans="1:3" s="311" customFormat="1" ht="12" customHeight="1" x14ac:dyDescent="0.25">
      <c r="A13" s="392" t="s">
        <v>146</v>
      </c>
      <c r="B13" s="8" t="s">
        <v>274</v>
      </c>
      <c r="C13" s="266">
        <v>37383733</v>
      </c>
    </row>
    <row r="14" spans="1:3" s="311" customFormat="1" ht="12" customHeight="1" x14ac:dyDescent="0.25">
      <c r="A14" s="392" t="s">
        <v>102</v>
      </c>
      <c r="B14" s="8" t="s">
        <v>392</v>
      </c>
      <c r="C14" s="266">
        <v>832030</v>
      </c>
    </row>
    <row r="15" spans="1:3" s="311" customFormat="1" ht="12" customHeight="1" x14ac:dyDescent="0.25">
      <c r="A15" s="392" t="s">
        <v>103</v>
      </c>
      <c r="B15" s="7" t="s">
        <v>393</v>
      </c>
      <c r="C15" s="597" t="s">
        <v>689</v>
      </c>
    </row>
    <row r="16" spans="1:3" s="311" customFormat="1" ht="12" customHeight="1" x14ac:dyDescent="0.25">
      <c r="A16" s="392" t="s">
        <v>113</v>
      </c>
      <c r="B16" s="8" t="s">
        <v>277</v>
      </c>
      <c r="C16" s="598" t="s">
        <v>689</v>
      </c>
    </row>
    <row r="17" spans="1:3" s="399" customFormat="1" ht="12" customHeight="1" x14ac:dyDescent="0.25">
      <c r="A17" s="392" t="s">
        <v>114</v>
      </c>
      <c r="B17" s="8" t="s">
        <v>278</v>
      </c>
      <c r="C17" s="597" t="s">
        <v>689</v>
      </c>
    </row>
    <row r="18" spans="1:3" s="399" customFormat="1" ht="12" customHeight="1" x14ac:dyDescent="0.25">
      <c r="A18" s="392" t="s">
        <v>115</v>
      </c>
      <c r="B18" s="8" t="s">
        <v>428</v>
      </c>
      <c r="C18" s="599" t="s">
        <v>689</v>
      </c>
    </row>
    <row r="19" spans="1:3" s="399" customFormat="1" ht="12" customHeight="1" thickBot="1" x14ac:dyDescent="0.3">
      <c r="A19" s="392" t="s">
        <v>116</v>
      </c>
      <c r="B19" s="7" t="s">
        <v>279</v>
      </c>
      <c r="C19" s="599" t="s">
        <v>689</v>
      </c>
    </row>
    <row r="20" spans="1:3" s="311" customFormat="1" ht="12" customHeight="1" thickBot="1" x14ac:dyDescent="0.3">
      <c r="A20" s="174" t="s">
        <v>19</v>
      </c>
      <c r="B20" s="199" t="s">
        <v>394</v>
      </c>
      <c r="C20" s="600">
        <f>SUM(C21:C23)</f>
        <v>0</v>
      </c>
    </row>
    <row r="21" spans="1:3" s="399" customFormat="1" ht="12" customHeight="1" x14ac:dyDescent="0.25">
      <c r="A21" s="392" t="s">
        <v>104</v>
      </c>
      <c r="B21" s="9" t="s">
        <v>253</v>
      </c>
      <c r="C21" s="597" t="s">
        <v>689</v>
      </c>
    </row>
    <row r="22" spans="1:3" s="399" customFormat="1" ht="12" customHeight="1" x14ac:dyDescent="0.25">
      <c r="A22" s="392" t="s">
        <v>105</v>
      </c>
      <c r="B22" s="8" t="s">
        <v>395</v>
      </c>
      <c r="C22" s="597" t="s">
        <v>689</v>
      </c>
    </row>
    <row r="23" spans="1:3" s="399" customFormat="1" ht="12" customHeight="1" x14ac:dyDescent="0.25">
      <c r="A23" s="392" t="s">
        <v>106</v>
      </c>
      <c r="B23" s="8" t="s">
        <v>396</v>
      </c>
      <c r="C23" s="597" t="s">
        <v>689</v>
      </c>
    </row>
    <row r="24" spans="1:3" s="399" customFormat="1" ht="12" customHeight="1" thickBot="1" x14ac:dyDescent="0.3">
      <c r="A24" s="392" t="s">
        <v>107</v>
      </c>
      <c r="B24" s="8" t="s">
        <v>514</v>
      </c>
      <c r="C24" s="597" t="s">
        <v>689</v>
      </c>
    </row>
    <row r="25" spans="1:3" s="399" customFormat="1" ht="12" customHeight="1" thickBot="1" x14ac:dyDescent="0.3">
      <c r="A25" s="182" t="s">
        <v>20</v>
      </c>
      <c r="B25" s="115" t="s">
        <v>172</v>
      </c>
      <c r="C25" s="601" t="s">
        <v>689</v>
      </c>
    </row>
    <row r="26" spans="1:3" s="399" customFormat="1" ht="12" customHeight="1" thickBot="1" x14ac:dyDescent="0.3">
      <c r="A26" s="182" t="s">
        <v>21</v>
      </c>
      <c r="B26" s="115" t="s">
        <v>397</v>
      </c>
      <c r="C26" s="600">
        <f>+C27+C28</f>
        <v>0</v>
      </c>
    </row>
    <row r="27" spans="1:3" s="399" customFormat="1" ht="12" customHeight="1" x14ac:dyDescent="0.25">
      <c r="A27" s="393" t="s">
        <v>263</v>
      </c>
      <c r="B27" s="394" t="s">
        <v>395</v>
      </c>
      <c r="C27" s="602" t="s">
        <v>689</v>
      </c>
    </row>
    <row r="28" spans="1:3" s="399" customFormat="1" ht="12" customHeight="1" x14ac:dyDescent="0.25">
      <c r="A28" s="393" t="s">
        <v>264</v>
      </c>
      <c r="B28" s="395" t="s">
        <v>398</v>
      </c>
      <c r="C28" s="603" t="s">
        <v>689</v>
      </c>
    </row>
    <row r="29" spans="1:3" s="399" customFormat="1" ht="12" customHeight="1" thickBot="1" x14ac:dyDescent="0.3">
      <c r="A29" s="392" t="s">
        <v>265</v>
      </c>
      <c r="B29" s="130" t="s">
        <v>515</v>
      </c>
      <c r="C29" s="604" t="s">
        <v>689</v>
      </c>
    </row>
    <row r="30" spans="1:3" s="399" customFormat="1" ht="12" customHeight="1" thickBot="1" x14ac:dyDescent="0.3">
      <c r="A30" s="182" t="s">
        <v>22</v>
      </c>
      <c r="B30" s="115" t="s">
        <v>399</v>
      </c>
      <c r="C30" s="600" t="s">
        <v>689</v>
      </c>
    </row>
    <row r="31" spans="1:3" s="399" customFormat="1" ht="12" customHeight="1" x14ac:dyDescent="0.25">
      <c r="A31" s="393" t="s">
        <v>91</v>
      </c>
      <c r="B31" s="394" t="s">
        <v>284</v>
      </c>
      <c r="C31" s="602" t="s">
        <v>689</v>
      </c>
    </row>
    <row r="32" spans="1:3" s="399" customFormat="1" ht="12" customHeight="1" x14ac:dyDescent="0.25">
      <c r="A32" s="393" t="s">
        <v>92</v>
      </c>
      <c r="B32" s="395" t="s">
        <v>285</v>
      </c>
      <c r="C32" s="603" t="s">
        <v>689</v>
      </c>
    </row>
    <row r="33" spans="1:3" s="399" customFormat="1" ht="12" customHeight="1" thickBot="1" x14ac:dyDescent="0.3">
      <c r="A33" s="392" t="s">
        <v>93</v>
      </c>
      <c r="B33" s="130" t="s">
        <v>286</v>
      </c>
      <c r="C33" s="604" t="s">
        <v>689</v>
      </c>
    </row>
    <row r="34" spans="1:3" s="311" customFormat="1" ht="12" customHeight="1" thickBot="1" x14ac:dyDescent="0.3">
      <c r="A34" s="182" t="s">
        <v>23</v>
      </c>
      <c r="B34" s="115" t="s">
        <v>369</v>
      </c>
      <c r="C34" s="601" t="s">
        <v>689</v>
      </c>
    </row>
    <row r="35" spans="1:3" s="311" customFormat="1" ht="12" customHeight="1" thickBot="1" x14ac:dyDescent="0.3">
      <c r="A35" s="182" t="s">
        <v>24</v>
      </c>
      <c r="B35" s="115" t="s">
        <v>400</v>
      </c>
      <c r="C35" s="605" t="s">
        <v>689</v>
      </c>
    </row>
    <row r="36" spans="1:3" s="311" customFormat="1" ht="12" customHeight="1" thickBot="1" x14ac:dyDescent="0.3">
      <c r="A36" s="174" t="s">
        <v>25</v>
      </c>
      <c r="B36" s="115" t="s">
        <v>516</v>
      </c>
      <c r="C36" s="304">
        <f>+C8+C20+C25+C26+C30+C34+C35</f>
        <v>41297357</v>
      </c>
    </row>
    <row r="37" spans="1:3" s="311" customFormat="1" ht="12" customHeight="1" thickBot="1" x14ac:dyDescent="0.3">
      <c r="A37" s="200" t="s">
        <v>26</v>
      </c>
      <c r="B37" s="115" t="s">
        <v>401</v>
      </c>
      <c r="C37" s="304">
        <f>+C38+C39+C40</f>
        <v>56122793</v>
      </c>
    </row>
    <row r="38" spans="1:3" s="311" customFormat="1" ht="12" customHeight="1" x14ac:dyDescent="0.25">
      <c r="A38" s="393" t="s">
        <v>402</v>
      </c>
      <c r="B38" s="394" t="s">
        <v>231</v>
      </c>
      <c r="C38" s="72">
        <v>332313</v>
      </c>
    </row>
    <row r="39" spans="1:3" s="311" customFormat="1" ht="12" customHeight="1" x14ac:dyDescent="0.25">
      <c r="A39" s="393" t="s">
        <v>403</v>
      </c>
      <c r="B39" s="395" t="s">
        <v>2</v>
      </c>
      <c r="C39" s="603" t="s">
        <v>689</v>
      </c>
    </row>
    <row r="40" spans="1:3" s="399" customFormat="1" ht="12" customHeight="1" thickBot="1" x14ac:dyDescent="0.3">
      <c r="A40" s="392" t="s">
        <v>404</v>
      </c>
      <c r="B40" s="130" t="s">
        <v>405</v>
      </c>
      <c r="C40" s="78">
        <v>55790480</v>
      </c>
    </row>
    <row r="41" spans="1:3" s="399" customFormat="1" ht="15.15" customHeight="1" thickBot="1" x14ac:dyDescent="0.25">
      <c r="A41" s="200" t="s">
        <v>27</v>
      </c>
      <c r="B41" s="201" t="s">
        <v>406</v>
      </c>
      <c r="C41" s="307">
        <f>+C36+C37</f>
        <v>97420150</v>
      </c>
    </row>
    <row r="42" spans="1:3" s="399" customFormat="1" ht="15.15" customHeight="1" x14ac:dyDescent="0.25">
      <c r="A42" s="202"/>
      <c r="B42" s="203"/>
      <c r="C42" s="305"/>
    </row>
    <row r="43" spans="1:3" ht="13.8" thickBot="1" x14ac:dyDescent="0.3">
      <c r="A43" s="204"/>
      <c r="B43" s="205"/>
      <c r="C43" s="306"/>
    </row>
    <row r="44" spans="1:3" s="398" customFormat="1" ht="16.5" customHeight="1" thickBot="1" x14ac:dyDescent="0.3">
      <c r="A44" s="206"/>
      <c r="B44" s="207" t="s">
        <v>57</v>
      </c>
      <c r="C44" s="307"/>
    </row>
    <row r="45" spans="1:3" s="400" customFormat="1" ht="12" customHeight="1" thickBot="1" x14ac:dyDescent="0.3">
      <c r="A45" s="182" t="s">
        <v>18</v>
      </c>
      <c r="B45" s="115" t="s">
        <v>407</v>
      </c>
      <c r="C45" s="267">
        <f>SUM(C46:C50)</f>
        <v>94999166</v>
      </c>
    </row>
    <row r="46" spans="1:3" ht="12" customHeight="1" x14ac:dyDescent="0.25">
      <c r="A46" s="392" t="s">
        <v>98</v>
      </c>
      <c r="B46" s="9" t="s">
        <v>49</v>
      </c>
      <c r="C46" s="72">
        <v>53368766</v>
      </c>
    </row>
    <row r="47" spans="1:3" ht="12" customHeight="1" x14ac:dyDescent="0.25">
      <c r="A47" s="392" t="s">
        <v>99</v>
      </c>
      <c r="B47" s="8" t="s">
        <v>181</v>
      </c>
      <c r="C47" s="75">
        <v>9558400</v>
      </c>
    </row>
    <row r="48" spans="1:3" ht="12" customHeight="1" x14ac:dyDescent="0.25">
      <c r="A48" s="392" t="s">
        <v>100</v>
      </c>
      <c r="B48" s="8" t="s">
        <v>138</v>
      </c>
      <c r="C48" s="75">
        <v>32072000</v>
      </c>
    </row>
    <row r="49" spans="1:3" ht="12" customHeight="1" x14ac:dyDescent="0.25">
      <c r="A49" s="392" t="s">
        <v>101</v>
      </c>
      <c r="B49" s="8" t="s">
        <v>182</v>
      </c>
      <c r="C49" s="606" t="s">
        <v>689</v>
      </c>
    </row>
    <row r="50" spans="1:3" ht="12" customHeight="1" thickBot="1" x14ac:dyDescent="0.3">
      <c r="A50" s="392" t="s">
        <v>146</v>
      </c>
      <c r="B50" s="8" t="s">
        <v>183</v>
      </c>
      <c r="C50" s="606" t="s">
        <v>689</v>
      </c>
    </row>
    <row r="51" spans="1:3" ht="12" customHeight="1" thickBot="1" x14ac:dyDescent="0.3">
      <c r="A51" s="182" t="s">
        <v>19</v>
      </c>
      <c r="B51" s="115" t="s">
        <v>408</v>
      </c>
      <c r="C51" s="267">
        <f>SUM(C52:C54)</f>
        <v>1270000</v>
      </c>
    </row>
    <row r="52" spans="1:3" s="400" customFormat="1" ht="12" customHeight="1" x14ac:dyDescent="0.25">
      <c r="A52" s="392" t="s">
        <v>104</v>
      </c>
      <c r="B52" s="9" t="s">
        <v>225</v>
      </c>
      <c r="C52" s="72">
        <v>1270000</v>
      </c>
    </row>
    <row r="53" spans="1:3" ht="12" customHeight="1" x14ac:dyDescent="0.25">
      <c r="A53" s="392" t="s">
        <v>105</v>
      </c>
      <c r="B53" s="8" t="s">
        <v>185</v>
      </c>
      <c r="C53" s="606" t="s">
        <v>689</v>
      </c>
    </row>
    <row r="54" spans="1:3" ht="12" customHeight="1" x14ac:dyDescent="0.25">
      <c r="A54" s="392" t="s">
        <v>106</v>
      </c>
      <c r="B54" s="8" t="s">
        <v>58</v>
      </c>
      <c r="C54" s="606" t="s">
        <v>689</v>
      </c>
    </row>
    <row r="55" spans="1:3" ht="12" customHeight="1" thickBot="1" x14ac:dyDescent="0.3">
      <c r="A55" s="392" t="s">
        <v>107</v>
      </c>
      <c r="B55" s="8" t="s">
        <v>513</v>
      </c>
      <c r="C55" s="606" t="s">
        <v>689</v>
      </c>
    </row>
    <row r="56" spans="1:3" ht="15.15" customHeight="1" thickBot="1" x14ac:dyDescent="0.3">
      <c r="A56" s="182" t="s">
        <v>20</v>
      </c>
      <c r="B56" s="115" t="s">
        <v>13</v>
      </c>
      <c r="C56" s="601" t="s">
        <v>689</v>
      </c>
    </row>
    <row r="57" spans="1:3" ht="13.8" thickBot="1" x14ac:dyDescent="0.3">
      <c r="A57" s="182" t="s">
        <v>21</v>
      </c>
      <c r="B57" s="208" t="s">
        <v>518</v>
      </c>
      <c r="C57" s="308">
        <f>+C45+C51+C56</f>
        <v>96269166</v>
      </c>
    </row>
    <row r="58" spans="1:3" ht="15.15" customHeight="1" thickBot="1" x14ac:dyDescent="0.3">
      <c r="C58" s="512"/>
    </row>
    <row r="59" spans="1:3" ht="14.4" customHeight="1" thickBot="1" x14ac:dyDescent="0.3">
      <c r="A59" s="211" t="s">
        <v>511</v>
      </c>
      <c r="B59" s="212"/>
      <c r="C59" s="112">
        <v>17</v>
      </c>
    </row>
    <row r="60" spans="1:3" ht="13.8" thickBot="1" x14ac:dyDescent="0.3">
      <c r="A60" s="211" t="s">
        <v>203</v>
      </c>
      <c r="B60" s="212"/>
      <c r="C60" s="112">
        <v>0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2" sqref="B2"/>
    </sheetView>
  </sheetViews>
  <sheetFormatPr defaultColWidth="9.33203125" defaultRowHeight="13.2" x14ac:dyDescent="0.25"/>
  <cols>
    <col min="1" max="1" width="13.77734375" style="209" customWidth="1"/>
    <col min="2" max="2" width="79.109375" style="210" customWidth="1"/>
    <col min="3" max="3" width="25" style="210" customWidth="1"/>
    <col min="4" max="16384" width="9.33203125" style="210"/>
  </cols>
  <sheetData>
    <row r="1" spans="1:3" s="191" customFormat="1" ht="21.15" customHeight="1" thickBot="1" x14ac:dyDescent="0.3">
      <c r="A1" s="486"/>
      <c r="B1" s="819" t="s">
        <v>727</v>
      </c>
      <c r="C1" s="819"/>
    </row>
    <row r="2" spans="1:3" s="396" customFormat="1" ht="34.200000000000003" x14ac:dyDescent="0.25">
      <c r="A2" s="487" t="s">
        <v>201</v>
      </c>
      <c r="B2" s="488" t="str">
        <f>CONCATENATE('KV_9.2.2.sz.mell'!B2)</f>
        <v>GONDOZÁSI KÖZPONT</v>
      </c>
      <c r="C2" s="508" t="s">
        <v>60</v>
      </c>
    </row>
    <row r="3" spans="1:3" s="396" customFormat="1" ht="23.4" thickBot="1" x14ac:dyDescent="0.3">
      <c r="A3" s="509" t="s">
        <v>200</v>
      </c>
      <c r="B3" s="491" t="s">
        <v>519</v>
      </c>
      <c r="C3" s="510" t="s">
        <v>423</v>
      </c>
    </row>
    <row r="4" spans="1:3" s="397" customFormat="1" ht="15.9" customHeight="1" thickBot="1" x14ac:dyDescent="0.35">
      <c r="A4" s="493"/>
      <c r="B4" s="493"/>
      <c r="C4" s="494" t="str">
        <f>'KV_9.2.2.sz.mell'!C4</f>
        <v>Forintban!</v>
      </c>
    </row>
    <row r="5" spans="1:3" ht="13.8" thickBot="1" x14ac:dyDescent="0.3">
      <c r="A5" s="350" t="s">
        <v>202</v>
      </c>
      <c r="B5" s="194" t="s">
        <v>552</v>
      </c>
      <c r="C5" s="452" t="s">
        <v>55</v>
      </c>
    </row>
    <row r="6" spans="1:3" s="398" customFormat="1" ht="12.9" customHeight="1" thickBot="1" x14ac:dyDescent="0.3">
      <c r="A6" s="174"/>
      <c r="B6" s="175" t="s">
        <v>485</v>
      </c>
      <c r="C6" s="176" t="s">
        <v>486</v>
      </c>
    </row>
    <row r="7" spans="1:3" s="398" customFormat="1" ht="15.9" customHeight="1" thickBot="1" x14ac:dyDescent="0.3">
      <c r="A7" s="196"/>
      <c r="B7" s="197" t="s">
        <v>56</v>
      </c>
      <c r="C7" s="198"/>
    </row>
    <row r="8" spans="1:3" s="311" customFormat="1" ht="12" customHeight="1" thickBot="1" x14ac:dyDescent="0.3">
      <c r="A8" s="174" t="s">
        <v>18</v>
      </c>
      <c r="B8" s="199" t="s">
        <v>512</v>
      </c>
      <c r="C8" s="600">
        <f>SUM(C9:C19)</f>
        <v>0</v>
      </c>
    </row>
    <row r="9" spans="1:3" s="311" customFormat="1" ht="12" customHeight="1" x14ac:dyDescent="0.25">
      <c r="A9" s="391" t="s">
        <v>98</v>
      </c>
      <c r="B9" s="10" t="s">
        <v>270</v>
      </c>
      <c r="C9" s="596" t="s">
        <v>689</v>
      </c>
    </row>
    <row r="10" spans="1:3" s="311" customFormat="1" ht="12" customHeight="1" x14ac:dyDescent="0.25">
      <c r="A10" s="392" t="s">
        <v>99</v>
      </c>
      <c r="B10" s="8" t="s">
        <v>271</v>
      </c>
      <c r="C10" s="597" t="s">
        <v>689</v>
      </c>
    </row>
    <row r="11" spans="1:3" s="311" customFormat="1" ht="12" customHeight="1" x14ac:dyDescent="0.25">
      <c r="A11" s="392" t="s">
        <v>100</v>
      </c>
      <c r="B11" s="8" t="s">
        <v>272</v>
      </c>
      <c r="C11" s="597" t="s">
        <v>689</v>
      </c>
    </row>
    <row r="12" spans="1:3" s="311" customFormat="1" ht="12" customHeight="1" x14ac:dyDescent="0.25">
      <c r="A12" s="392" t="s">
        <v>101</v>
      </c>
      <c r="B12" s="8" t="s">
        <v>273</v>
      </c>
      <c r="C12" s="597" t="s">
        <v>689</v>
      </c>
    </row>
    <row r="13" spans="1:3" s="311" customFormat="1" ht="12" customHeight="1" x14ac:dyDescent="0.25">
      <c r="A13" s="392" t="s">
        <v>146</v>
      </c>
      <c r="B13" s="8" t="s">
        <v>274</v>
      </c>
      <c r="C13" s="597" t="s">
        <v>689</v>
      </c>
    </row>
    <row r="14" spans="1:3" s="311" customFormat="1" ht="12" customHeight="1" x14ac:dyDescent="0.25">
      <c r="A14" s="392" t="s">
        <v>102</v>
      </c>
      <c r="B14" s="8" t="s">
        <v>392</v>
      </c>
      <c r="C14" s="597" t="s">
        <v>689</v>
      </c>
    </row>
    <row r="15" spans="1:3" s="311" customFormat="1" ht="12" customHeight="1" x14ac:dyDescent="0.25">
      <c r="A15" s="392" t="s">
        <v>103</v>
      </c>
      <c r="B15" s="7" t="s">
        <v>393</v>
      </c>
      <c r="C15" s="597" t="s">
        <v>689</v>
      </c>
    </row>
    <row r="16" spans="1:3" s="311" customFormat="1" ht="12" customHeight="1" x14ac:dyDescent="0.25">
      <c r="A16" s="392" t="s">
        <v>113</v>
      </c>
      <c r="B16" s="8" t="s">
        <v>277</v>
      </c>
      <c r="C16" s="598" t="s">
        <v>689</v>
      </c>
    </row>
    <row r="17" spans="1:3" s="399" customFormat="1" ht="12" customHeight="1" x14ac:dyDescent="0.25">
      <c r="A17" s="392" t="s">
        <v>114</v>
      </c>
      <c r="B17" s="8" t="s">
        <v>278</v>
      </c>
      <c r="C17" s="597" t="s">
        <v>689</v>
      </c>
    </row>
    <row r="18" spans="1:3" s="399" customFormat="1" ht="12" customHeight="1" x14ac:dyDescent="0.25">
      <c r="A18" s="392" t="s">
        <v>115</v>
      </c>
      <c r="B18" s="8" t="s">
        <v>428</v>
      </c>
      <c r="C18" s="599" t="s">
        <v>689</v>
      </c>
    </row>
    <row r="19" spans="1:3" s="399" customFormat="1" ht="12" customHeight="1" thickBot="1" x14ac:dyDescent="0.3">
      <c r="A19" s="392" t="s">
        <v>116</v>
      </c>
      <c r="B19" s="7" t="s">
        <v>279</v>
      </c>
      <c r="C19" s="599" t="s">
        <v>689</v>
      </c>
    </row>
    <row r="20" spans="1:3" s="311" customFormat="1" ht="12" customHeight="1" thickBot="1" x14ac:dyDescent="0.3">
      <c r="A20" s="174" t="s">
        <v>19</v>
      </c>
      <c r="B20" s="199" t="s">
        <v>394</v>
      </c>
      <c r="C20" s="600">
        <f>SUM(C21:C23)</f>
        <v>0</v>
      </c>
    </row>
    <row r="21" spans="1:3" s="399" customFormat="1" ht="12" customHeight="1" x14ac:dyDescent="0.25">
      <c r="A21" s="392" t="s">
        <v>104</v>
      </c>
      <c r="B21" s="9" t="s">
        <v>253</v>
      </c>
      <c r="C21" s="597" t="s">
        <v>689</v>
      </c>
    </row>
    <row r="22" spans="1:3" s="399" customFormat="1" ht="12" customHeight="1" x14ac:dyDescent="0.25">
      <c r="A22" s="392" t="s">
        <v>105</v>
      </c>
      <c r="B22" s="8" t="s">
        <v>395</v>
      </c>
      <c r="C22" s="597" t="s">
        <v>689</v>
      </c>
    </row>
    <row r="23" spans="1:3" s="399" customFormat="1" ht="12" customHeight="1" x14ac:dyDescent="0.25">
      <c r="A23" s="392" t="s">
        <v>106</v>
      </c>
      <c r="B23" s="8" t="s">
        <v>396</v>
      </c>
      <c r="C23" s="597" t="s">
        <v>689</v>
      </c>
    </row>
    <row r="24" spans="1:3" s="399" customFormat="1" ht="12" customHeight="1" thickBot="1" x14ac:dyDescent="0.3">
      <c r="A24" s="392" t="s">
        <v>107</v>
      </c>
      <c r="B24" s="8" t="s">
        <v>514</v>
      </c>
      <c r="C24" s="597" t="s">
        <v>689</v>
      </c>
    </row>
    <row r="25" spans="1:3" s="399" customFormat="1" ht="12" customHeight="1" thickBot="1" x14ac:dyDescent="0.3">
      <c r="A25" s="182" t="s">
        <v>20</v>
      </c>
      <c r="B25" s="115" t="s">
        <v>172</v>
      </c>
      <c r="C25" s="601" t="s">
        <v>689</v>
      </c>
    </row>
    <row r="26" spans="1:3" s="399" customFormat="1" ht="12" customHeight="1" thickBot="1" x14ac:dyDescent="0.3">
      <c r="A26" s="182" t="s">
        <v>21</v>
      </c>
      <c r="B26" s="115" t="s">
        <v>397</v>
      </c>
      <c r="C26" s="600">
        <f>+C27+C28</f>
        <v>0</v>
      </c>
    </row>
    <row r="27" spans="1:3" s="399" customFormat="1" ht="12" customHeight="1" x14ac:dyDescent="0.25">
      <c r="A27" s="393" t="s">
        <v>263</v>
      </c>
      <c r="B27" s="394" t="s">
        <v>395</v>
      </c>
      <c r="C27" s="602" t="s">
        <v>689</v>
      </c>
    </row>
    <row r="28" spans="1:3" s="399" customFormat="1" ht="12" customHeight="1" x14ac:dyDescent="0.25">
      <c r="A28" s="393" t="s">
        <v>264</v>
      </c>
      <c r="B28" s="395" t="s">
        <v>398</v>
      </c>
      <c r="C28" s="603" t="s">
        <v>689</v>
      </c>
    </row>
    <row r="29" spans="1:3" s="399" customFormat="1" ht="12" customHeight="1" thickBot="1" x14ac:dyDescent="0.3">
      <c r="A29" s="392" t="s">
        <v>265</v>
      </c>
      <c r="B29" s="130" t="s">
        <v>515</v>
      </c>
      <c r="C29" s="604" t="s">
        <v>689</v>
      </c>
    </row>
    <row r="30" spans="1:3" s="399" customFormat="1" ht="12" customHeight="1" thickBot="1" x14ac:dyDescent="0.3">
      <c r="A30" s="182" t="s">
        <v>22</v>
      </c>
      <c r="B30" s="115" t="s">
        <v>399</v>
      </c>
      <c r="C30" s="600" t="s">
        <v>689</v>
      </c>
    </row>
    <row r="31" spans="1:3" s="399" customFormat="1" ht="12" customHeight="1" x14ac:dyDescent="0.25">
      <c r="A31" s="393" t="s">
        <v>91</v>
      </c>
      <c r="B31" s="394" t="s">
        <v>284</v>
      </c>
      <c r="C31" s="602" t="s">
        <v>689</v>
      </c>
    </row>
    <row r="32" spans="1:3" s="399" customFormat="1" ht="12" customHeight="1" x14ac:dyDescent="0.25">
      <c r="A32" s="393" t="s">
        <v>92</v>
      </c>
      <c r="B32" s="395" t="s">
        <v>285</v>
      </c>
      <c r="C32" s="603" t="s">
        <v>689</v>
      </c>
    </row>
    <row r="33" spans="1:3" s="399" customFormat="1" ht="12" customHeight="1" thickBot="1" x14ac:dyDescent="0.3">
      <c r="A33" s="392" t="s">
        <v>93</v>
      </c>
      <c r="B33" s="130" t="s">
        <v>286</v>
      </c>
      <c r="C33" s="604" t="s">
        <v>689</v>
      </c>
    </row>
    <row r="34" spans="1:3" s="311" customFormat="1" ht="12" customHeight="1" thickBot="1" x14ac:dyDescent="0.3">
      <c r="A34" s="182" t="s">
        <v>23</v>
      </c>
      <c r="B34" s="115" t="s">
        <v>369</v>
      </c>
      <c r="C34" s="601" t="s">
        <v>689</v>
      </c>
    </row>
    <row r="35" spans="1:3" s="311" customFormat="1" ht="12" customHeight="1" thickBot="1" x14ac:dyDescent="0.3">
      <c r="A35" s="182" t="s">
        <v>24</v>
      </c>
      <c r="B35" s="115" t="s">
        <v>400</v>
      </c>
      <c r="C35" s="605" t="s">
        <v>689</v>
      </c>
    </row>
    <row r="36" spans="1:3" s="311" customFormat="1" ht="12" customHeight="1" thickBot="1" x14ac:dyDescent="0.3">
      <c r="A36" s="174" t="s">
        <v>25</v>
      </c>
      <c r="B36" s="115" t="s">
        <v>516</v>
      </c>
      <c r="C36" s="607">
        <f>+C8+C20+C25+C26+C30+C34+C35</f>
        <v>0</v>
      </c>
    </row>
    <row r="37" spans="1:3" s="311" customFormat="1" ht="12" customHeight="1" thickBot="1" x14ac:dyDescent="0.3">
      <c r="A37" s="200" t="s">
        <v>26</v>
      </c>
      <c r="B37" s="115" t="s">
        <v>401</v>
      </c>
      <c r="C37" s="607">
        <f>+C38+C39+C40</f>
        <v>0</v>
      </c>
    </row>
    <row r="38" spans="1:3" s="311" customFormat="1" ht="12" customHeight="1" x14ac:dyDescent="0.25">
      <c r="A38" s="393" t="s">
        <v>402</v>
      </c>
      <c r="B38" s="394" t="s">
        <v>231</v>
      </c>
      <c r="C38" s="602" t="s">
        <v>689</v>
      </c>
    </row>
    <row r="39" spans="1:3" s="311" customFormat="1" ht="12" customHeight="1" x14ac:dyDescent="0.25">
      <c r="A39" s="393" t="s">
        <v>403</v>
      </c>
      <c r="B39" s="395" t="s">
        <v>2</v>
      </c>
      <c r="C39" s="603" t="s">
        <v>689</v>
      </c>
    </row>
    <row r="40" spans="1:3" s="399" customFormat="1" ht="12" customHeight="1" thickBot="1" x14ac:dyDescent="0.3">
      <c r="A40" s="392" t="s">
        <v>404</v>
      </c>
      <c r="B40" s="130" t="s">
        <v>405</v>
      </c>
      <c r="C40" s="604" t="s">
        <v>689</v>
      </c>
    </row>
    <row r="41" spans="1:3" s="399" customFormat="1" ht="15.15" customHeight="1" thickBot="1" x14ac:dyDescent="0.25">
      <c r="A41" s="200" t="s">
        <v>27</v>
      </c>
      <c r="B41" s="201" t="s">
        <v>406</v>
      </c>
      <c r="C41" s="608">
        <f>+C36+C37</f>
        <v>0</v>
      </c>
    </row>
    <row r="42" spans="1:3" s="399" customFormat="1" ht="15.15" customHeight="1" x14ac:dyDescent="0.25">
      <c r="A42" s="202"/>
      <c r="B42" s="203"/>
      <c r="C42" s="305"/>
    </row>
    <row r="43" spans="1:3" ht="13.8" thickBot="1" x14ac:dyDescent="0.3">
      <c r="A43" s="204"/>
      <c r="B43" s="205"/>
      <c r="C43" s="306"/>
    </row>
    <row r="44" spans="1:3" s="398" customFormat="1" ht="16.5" customHeight="1" thickBot="1" x14ac:dyDescent="0.3">
      <c r="A44" s="206"/>
      <c r="B44" s="207" t="s">
        <v>57</v>
      </c>
      <c r="C44" s="307"/>
    </row>
    <row r="45" spans="1:3" s="400" customFormat="1" ht="12" customHeight="1" thickBot="1" x14ac:dyDescent="0.3">
      <c r="A45" s="182" t="s">
        <v>18</v>
      </c>
      <c r="B45" s="115" t="s">
        <v>407</v>
      </c>
      <c r="C45" s="600">
        <f>SUM(C46:C50)</f>
        <v>0</v>
      </c>
    </row>
    <row r="46" spans="1:3" ht="12" customHeight="1" x14ac:dyDescent="0.25">
      <c r="A46" s="392" t="s">
        <v>98</v>
      </c>
      <c r="B46" s="9" t="s">
        <v>49</v>
      </c>
      <c r="C46" s="602" t="s">
        <v>689</v>
      </c>
    </row>
    <row r="47" spans="1:3" ht="12" customHeight="1" x14ac:dyDescent="0.25">
      <c r="A47" s="392" t="s">
        <v>99</v>
      </c>
      <c r="B47" s="8" t="s">
        <v>181</v>
      </c>
      <c r="C47" s="606" t="s">
        <v>689</v>
      </c>
    </row>
    <row r="48" spans="1:3" ht="12" customHeight="1" x14ac:dyDescent="0.25">
      <c r="A48" s="392" t="s">
        <v>100</v>
      </c>
      <c r="B48" s="8" t="s">
        <v>138</v>
      </c>
      <c r="C48" s="606" t="s">
        <v>689</v>
      </c>
    </row>
    <row r="49" spans="1:3" ht="12" customHeight="1" x14ac:dyDescent="0.25">
      <c r="A49" s="392" t="s">
        <v>101</v>
      </c>
      <c r="B49" s="8" t="s">
        <v>182</v>
      </c>
      <c r="C49" s="606" t="s">
        <v>689</v>
      </c>
    </row>
    <row r="50" spans="1:3" ht="12" customHeight="1" thickBot="1" x14ac:dyDescent="0.3">
      <c r="A50" s="392" t="s">
        <v>146</v>
      </c>
      <c r="B50" s="8" t="s">
        <v>183</v>
      </c>
      <c r="C50" s="606" t="s">
        <v>689</v>
      </c>
    </row>
    <row r="51" spans="1:3" ht="12" customHeight="1" thickBot="1" x14ac:dyDescent="0.3">
      <c r="A51" s="182" t="s">
        <v>19</v>
      </c>
      <c r="B51" s="115" t="s">
        <v>408</v>
      </c>
      <c r="C51" s="600">
        <f>SUM(C52:C54)</f>
        <v>0</v>
      </c>
    </row>
    <row r="52" spans="1:3" s="400" customFormat="1" ht="12" customHeight="1" x14ac:dyDescent="0.25">
      <c r="A52" s="392" t="s">
        <v>104</v>
      </c>
      <c r="B52" s="9" t="s">
        <v>225</v>
      </c>
      <c r="C52" s="602" t="s">
        <v>689</v>
      </c>
    </row>
    <row r="53" spans="1:3" ht="12" customHeight="1" x14ac:dyDescent="0.25">
      <c r="A53" s="392" t="s">
        <v>105</v>
      </c>
      <c r="B53" s="8" t="s">
        <v>185</v>
      </c>
      <c r="C53" s="606" t="s">
        <v>689</v>
      </c>
    </row>
    <row r="54" spans="1:3" ht="12" customHeight="1" x14ac:dyDescent="0.25">
      <c r="A54" s="392" t="s">
        <v>106</v>
      </c>
      <c r="B54" s="8" t="s">
        <v>58</v>
      </c>
      <c r="C54" s="606" t="s">
        <v>689</v>
      </c>
    </row>
    <row r="55" spans="1:3" ht="12" customHeight="1" thickBot="1" x14ac:dyDescent="0.3">
      <c r="A55" s="392" t="s">
        <v>107</v>
      </c>
      <c r="B55" s="8" t="s">
        <v>513</v>
      </c>
      <c r="C55" s="606" t="s">
        <v>689</v>
      </c>
    </row>
    <row r="56" spans="1:3" ht="15.15" customHeight="1" thickBot="1" x14ac:dyDescent="0.3">
      <c r="A56" s="182" t="s">
        <v>20</v>
      </c>
      <c r="B56" s="115" t="s">
        <v>13</v>
      </c>
      <c r="C56" s="601" t="s">
        <v>689</v>
      </c>
    </row>
    <row r="57" spans="1:3" ht="13.8" thickBot="1" x14ac:dyDescent="0.3">
      <c r="A57" s="182" t="s">
        <v>21</v>
      </c>
      <c r="B57" s="208" t="s">
        <v>518</v>
      </c>
      <c r="C57" s="609">
        <f>+C45+C51+C56</f>
        <v>0</v>
      </c>
    </row>
    <row r="58" spans="1:3" ht="15.15" customHeight="1" thickBot="1" x14ac:dyDescent="0.3">
      <c r="C58" s="610">
        <f>C41-C57</f>
        <v>0</v>
      </c>
    </row>
    <row r="59" spans="1:3" ht="14.4" customHeight="1" thickBot="1" x14ac:dyDescent="0.3">
      <c r="A59" s="211" t="s">
        <v>511</v>
      </c>
      <c r="B59" s="212"/>
      <c r="C59" s="611" t="s">
        <v>689</v>
      </c>
    </row>
    <row r="60" spans="1:3" ht="13.8" thickBot="1" x14ac:dyDescent="0.3">
      <c r="A60" s="211" t="s">
        <v>203</v>
      </c>
      <c r="B60" s="212"/>
      <c r="C60" s="611" t="s">
        <v>689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2" sqref="B2"/>
    </sheetView>
  </sheetViews>
  <sheetFormatPr defaultColWidth="9.33203125" defaultRowHeight="13.2" x14ac:dyDescent="0.25"/>
  <cols>
    <col min="1" max="1" width="13.77734375" style="209" customWidth="1"/>
    <col min="2" max="2" width="79.109375" style="210" customWidth="1"/>
    <col min="3" max="3" width="25" style="210" customWidth="1"/>
    <col min="4" max="16384" width="9.33203125" style="210"/>
  </cols>
  <sheetData>
    <row r="1" spans="1:3" s="191" customFormat="1" ht="21.15" customHeight="1" thickBot="1" x14ac:dyDescent="0.3">
      <c r="A1" s="190"/>
      <c r="B1" s="819" t="s">
        <v>728</v>
      </c>
      <c r="C1" s="819"/>
    </row>
    <row r="2" spans="1:3" s="396" customFormat="1" ht="34.200000000000003" x14ac:dyDescent="0.25">
      <c r="A2" s="349" t="s">
        <v>201</v>
      </c>
      <c r="B2" s="482" t="str">
        <f>CONCATENATE(ALAPADATOK!B15)</f>
        <v>TÜNDÉRKERT ÓVODA</v>
      </c>
      <c r="C2" s="309" t="s">
        <v>423</v>
      </c>
    </row>
    <row r="3" spans="1:3" s="396" customFormat="1" ht="23.4" thickBot="1" x14ac:dyDescent="0.3">
      <c r="A3" s="390" t="s">
        <v>200</v>
      </c>
      <c r="B3" s="483" t="s">
        <v>391</v>
      </c>
      <c r="C3" s="310" t="s">
        <v>54</v>
      </c>
    </row>
    <row r="4" spans="1:3" s="397" customFormat="1" ht="15.9" customHeight="1" thickBot="1" x14ac:dyDescent="0.35">
      <c r="A4" s="192"/>
      <c r="B4" s="192"/>
      <c r="C4" s="193" t="s">
        <v>553</v>
      </c>
    </row>
    <row r="5" spans="1:3" ht="13.8" thickBot="1" x14ac:dyDescent="0.3">
      <c r="A5" s="350" t="s">
        <v>202</v>
      </c>
      <c r="B5" s="194" t="s">
        <v>552</v>
      </c>
      <c r="C5" s="195" t="s">
        <v>55</v>
      </c>
    </row>
    <row r="6" spans="1:3" s="398" customFormat="1" ht="12.9" customHeight="1" thickBot="1" x14ac:dyDescent="0.3">
      <c r="A6" s="174"/>
      <c r="B6" s="175" t="s">
        <v>485</v>
      </c>
      <c r="C6" s="176" t="s">
        <v>486</v>
      </c>
    </row>
    <row r="7" spans="1:3" s="398" customFormat="1" ht="15.9" customHeight="1" thickBot="1" x14ac:dyDescent="0.3">
      <c r="A7" s="196"/>
      <c r="B7" s="197" t="s">
        <v>56</v>
      </c>
      <c r="C7" s="198"/>
    </row>
    <row r="8" spans="1:3" s="311" customFormat="1" ht="12" customHeight="1" thickBot="1" x14ac:dyDescent="0.3">
      <c r="A8" s="174" t="s">
        <v>18</v>
      </c>
      <c r="B8" s="199" t="s">
        <v>512</v>
      </c>
      <c r="C8" s="600">
        <f>SUM(C9:C19)</f>
        <v>0</v>
      </c>
    </row>
    <row r="9" spans="1:3" s="311" customFormat="1" ht="12" customHeight="1" x14ac:dyDescent="0.25">
      <c r="A9" s="391" t="s">
        <v>98</v>
      </c>
      <c r="B9" s="10" t="s">
        <v>270</v>
      </c>
      <c r="C9" s="596" t="s">
        <v>689</v>
      </c>
    </row>
    <row r="10" spans="1:3" s="311" customFormat="1" ht="12" customHeight="1" x14ac:dyDescent="0.25">
      <c r="A10" s="392" t="s">
        <v>99</v>
      </c>
      <c r="B10" s="8" t="s">
        <v>271</v>
      </c>
      <c r="C10" s="597" t="s">
        <v>689</v>
      </c>
    </row>
    <row r="11" spans="1:3" s="311" customFormat="1" ht="12" customHeight="1" x14ac:dyDescent="0.25">
      <c r="A11" s="392" t="s">
        <v>100</v>
      </c>
      <c r="B11" s="8" t="s">
        <v>272</v>
      </c>
      <c r="C11" s="597" t="s">
        <v>689</v>
      </c>
    </row>
    <row r="12" spans="1:3" s="311" customFormat="1" ht="12" customHeight="1" x14ac:dyDescent="0.25">
      <c r="A12" s="392" t="s">
        <v>101</v>
      </c>
      <c r="B12" s="8" t="s">
        <v>273</v>
      </c>
      <c r="C12" s="597" t="s">
        <v>689</v>
      </c>
    </row>
    <row r="13" spans="1:3" s="311" customFormat="1" ht="12" customHeight="1" x14ac:dyDescent="0.25">
      <c r="A13" s="392" t="s">
        <v>146</v>
      </c>
      <c r="B13" s="8" t="s">
        <v>274</v>
      </c>
      <c r="C13" s="597" t="s">
        <v>689</v>
      </c>
    </row>
    <row r="14" spans="1:3" s="311" customFormat="1" ht="12" customHeight="1" x14ac:dyDescent="0.25">
      <c r="A14" s="392" t="s">
        <v>102</v>
      </c>
      <c r="B14" s="8" t="s">
        <v>392</v>
      </c>
      <c r="C14" s="597" t="s">
        <v>689</v>
      </c>
    </row>
    <row r="15" spans="1:3" s="311" customFormat="1" ht="12" customHeight="1" x14ac:dyDescent="0.25">
      <c r="A15" s="392" t="s">
        <v>103</v>
      </c>
      <c r="B15" s="7" t="s">
        <v>393</v>
      </c>
      <c r="C15" s="597" t="s">
        <v>689</v>
      </c>
    </row>
    <row r="16" spans="1:3" s="311" customFormat="1" ht="12" customHeight="1" x14ac:dyDescent="0.25">
      <c r="A16" s="392" t="s">
        <v>113</v>
      </c>
      <c r="B16" s="8" t="s">
        <v>277</v>
      </c>
      <c r="C16" s="598" t="s">
        <v>689</v>
      </c>
    </row>
    <row r="17" spans="1:3" s="399" customFormat="1" ht="12" customHeight="1" x14ac:dyDescent="0.25">
      <c r="A17" s="392" t="s">
        <v>114</v>
      </c>
      <c r="B17" s="8" t="s">
        <v>278</v>
      </c>
      <c r="C17" s="597" t="s">
        <v>689</v>
      </c>
    </row>
    <row r="18" spans="1:3" s="399" customFormat="1" ht="12" customHeight="1" x14ac:dyDescent="0.25">
      <c r="A18" s="392" t="s">
        <v>115</v>
      </c>
      <c r="B18" s="8" t="s">
        <v>428</v>
      </c>
      <c r="C18" s="599" t="s">
        <v>689</v>
      </c>
    </row>
    <row r="19" spans="1:3" s="399" customFormat="1" ht="12" customHeight="1" thickBot="1" x14ac:dyDescent="0.3">
      <c r="A19" s="392" t="s">
        <v>116</v>
      </c>
      <c r="B19" s="7" t="s">
        <v>279</v>
      </c>
      <c r="C19" s="599" t="s">
        <v>689</v>
      </c>
    </row>
    <row r="20" spans="1:3" s="311" customFormat="1" ht="12" customHeight="1" thickBot="1" x14ac:dyDescent="0.3">
      <c r="A20" s="174" t="s">
        <v>19</v>
      </c>
      <c r="B20" s="199" t="s">
        <v>394</v>
      </c>
      <c r="C20" s="600">
        <f>SUM(C21:C23)</f>
        <v>0</v>
      </c>
    </row>
    <row r="21" spans="1:3" s="399" customFormat="1" ht="12" customHeight="1" x14ac:dyDescent="0.25">
      <c r="A21" s="392" t="s">
        <v>104</v>
      </c>
      <c r="B21" s="9" t="s">
        <v>253</v>
      </c>
      <c r="C21" s="597" t="s">
        <v>689</v>
      </c>
    </row>
    <row r="22" spans="1:3" s="399" customFormat="1" ht="12" customHeight="1" x14ac:dyDescent="0.25">
      <c r="A22" s="392" t="s">
        <v>105</v>
      </c>
      <c r="B22" s="8" t="s">
        <v>395</v>
      </c>
      <c r="C22" s="597" t="s">
        <v>689</v>
      </c>
    </row>
    <row r="23" spans="1:3" s="399" customFormat="1" ht="12" customHeight="1" x14ac:dyDescent="0.25">
      <c r="A23" s="392" t="s">
        <v>106</v>
      </c>
      <c r="B23" s="8" t="s">
        <v>396</v>
      </c>
      <c r="C23" s="597" t="s">
        <v>689</v>
      </c>
    </row>
    <row r="24" spans="1:3" s="399" customFormat="1" ht="12" customHeight="1" thickBot="1" x14ac:dyDescent="0.3">
      <c r="A24" s="392" t="s">
        <v>107</v>
      </c>
      <c r="B24" s="8" t="s">
        <v>514</v>
      </c>
      <c r="C24" s="597" t="s">
        <v>689</v>
      </c>
    </row>
    <row r="25" spans="1:3" s="399" customFormat="1" ht="12" customHeight="1" thickBot="1" x14ac:dyDescent="0.3">
      <c r="A25" s="182" t="s">
        <v>20</v>
      </c>
      <c r="B25" s="115" t="s">
        <v>172</v>
      </c>
      <c r="C25" s="601" t="s">
        <v>689</v>
      </c>
    </row>
    <row r="26" spans="1:3" s="399" customFormat="1" ht="12" customHeight="1" thickBot="1" x14ac:dyDescent="0.3">
      <c r="A26" s="182" t="s">
        <v>21</v>
      </c>
      <c r="B26" s="115" t="s">
        <v>397</v>
      </c>
      <c r="C26" s="600">
        <f>+C27+C28</f>
        <v>0</v>
      </c>
    </row>
    <row r="27" spans="1:3" s="399" customFormat="1" ht="12" customHeight="1" x14ac:dyDescent="0.25">
      <c r="A27" s="393" t="s">
        <v>263</v>
      </c>
      <c r="B27" s="394" t="s">
        <v>395</v>
      </c>
      <c r="C27" s="602" t="s">
        <v>689</v>
      </c>
    </row>
    <row r="28" spans="1:3" s="399" customFormat="1" ht="12" customHeight="1" x14ac:dyDescent="0.25">
      <c r="A28" s="393" t="s">
        <v>264</v>
      </c>
      <c r="B28" s="395" t="s">
        <v>398</v>
      </c>
      <c r="C28" s="603" t="s">
        <v>689</v>
      </c>
    </row>
    <row r="29" spans="1:3" s="399" customFormat="1" ht="12" customHeight="1" thickBot="1" x14ac:dyDescent="0.3">
      <c r="A29" s="392" t="s">
        <v>265</v>
      </c>
      <c r="B29" s="130" t="s">
        <v>515</v>
      </c>
      <c r="C29" s="604" t="s">
        <v>689</v>
      </c>
    </row>
    <row r="30" spans="1:3" s="399" customFormat="1" ht="12" customHeight="1" thickBot="1" x14ac:dyDescent="0.3">
      <c r="A30" s="182" t="s">
        <v>22</v>
      </c>
      <c r="B30" s="115" t="s">
        <v>399</v>
      </c>
      <c r="C30" s="600">
        <f>+C31+C32+C33</f>
        <v>0</v>
      </c>
    </row>
    <row r="31" spans="1:3" s="399" customFormat="1" ht="12" customHeight="1" x14ac:dyDescent="0.25">
      <c r="A31" s="393" t="s">
        <v>91</v>
      </c>
      <c r="B31" s="394" t="s">
        <v>284</v>
      </c>
      <c r="C31" s="602" t="s">
        <v>689</v>
      </c>
    </row>
    <row r="32" spans="1:3" s="399" customFormat="1" ht="12" customHeight="1" x14ac:dyDescent="0.25">
      <c r="A32" s="393" t="s">
        <v>92</v>
      </c>
      <c r="B32" s="395" t="s">
        <v>285</v>
      </c>
      <c r="C32" s="603" t="s">
        <v>689</v>
      </c>
    </row>
    <row r="33" spans="1:3" s="399" customFormat="1" ht="12" customHeight="1" thickBot="1" x14ac:dyDescent="0.3">
      <c r="A33" s="392" t="s">
        <v>93</v>
      </c>
      <c r="B33" s="130" t="s">
        <v>286</v>
      </c>
      <c r="C33" s="604" t="s">
        <v>689</v>
      </c>
    </row>
    <row r="34" spans="1:3" s="311" customFormat="1" ht="12" customHeight="1" thickBot="1" x14ac:dyDescent="0.3">
      <c r="A34" s="182" t="s">
        <v>23</v>
      </c>
      <c r="B34" s="115" t="s">
        <v>369</v>
      </c>
      <c r="C34" s="601" t="s">
        <v>689</v>
      </c>
    </row>
    <row r="35" spans="1:3" s="311" customFormat="1" ht="12" customHeight="1" thickBot="1" x14ac:dyDescent="0.3">
      <c r="A35" s="182" t="s">
        <v>24</v>
      </c>
      <c r="B35" s="115" t="s">
        <v>400</v>
      </c>
      <c r="C35" s="605" t="s">
        <v>689</v>
      </c>
    </row>
    <row r="36" spans="1:3" s="311" customFormat="1" ht="12" customHeight="1" thickBot="1" x14ac:dyDescent="0.3">
      <c r="A36" s="174" t="s">
        <v>25</v>
      </c>
      <c r="B36" s="115" t="s">
        <v>516</v>
      </c>
      <c r="C36" s="607">
        <f>+C8+C20+C25+C26+C30+C34+C35</f>
        <v>0</v>
      </c>
    </row>
    <row r="37" spans="1:3" s="311" customFormat="1" ht="12" customHeight="1" thickBot="1" x14ac:dyDescent="0.3">
      <c r="A37" s="200" t="s">
        <v>26</v>
      </c>
      <c r="B37" s="115" t="s">
        <v>401</v>
      </c>
      <c r="C37" s="304">
        <f>+C38+C39+C40</f>
        <v>13650410</v>
      </c>
    </row>
    <row r="38" spans="1:3" s="311" customFormat="1" ht="12" customHeight="1" x14ac:dyDescent="0.25">
      <c r="A38" s="393" t="s">
        <v>402</v>
      </c>
      <c r="B38" s="394" t="s">
        <v>231</v>
      </c>
      <c r="C38" s="72">
        <v>126132</v>
      </c>
    </row>
    <row r="39" spans="1:3" s="311" customFormat="1" ht="12" customHeight="1" x14ac:dyDescent="0.25">
      <c r="A39" s="393" t="s">
        <v>403</v>
      </c>
      <c r="B39" s="395" t="s">
        <v>2</v>
      </c>
      <c r="C39" s="603" t="s">
        <v>689</v>
      </c>
    </row>
    <row r="40" spans="1:3" s="399" customFormat="1" ht="12" customHeight="1" thickBot="1" x14ac:dyDescent="0.3">
      <c r="A40" s="392" t="s">
        <v>404</v>
      </c>
      <c r="B40" s="130" t="s">
        <v>405</v>
      </c>
      <c r="C40" s="78">
        <v>13524278</v>
      </c>
    </row>
    <row r="41" spans="1:3" s="399" customFormat="1" ht="15.15" customHeight="1" thickBot="1" x14ac:dyDescent="0.25">
      <c r="A41" s="200" t="s">
        <v>27</v>
      </c>
      <c r="B41" s="201" t="s">
        <v>406</v>
      </c>
      <c r="C41" s="307">
        <f>+C36+C37</f>
        <v>13650410</v>
      </c>
    </row>
    <row r="42" spans="1:3" s="399" customFormat="1" ht="15.15" customHeight="1" x14ac:dyDescent="0.25">
      <c r="A42" s="202"/>
      <c r="B42" s="203"/>
      <c r="C42" s="305"/>
    </row>
    <row r="43" spans="1:3" ht="13.8" thickBot="1" x14ac:dyDescent="0.3">
      <c r="A43" s="204"/>
      <c r="B43" s="205"/>
      <c r="C43" s="306"/>
    </row>
    <row r="44" spans="1:3" s="398" customFormat="1" ht="16.5" customHeight="1" thickBot="1" x14ac:dyDescent="0.3">
      <c r="A44" s="206"/>
      <c r="B44" s="207" t="s">
        <v>57</v>
      </c>
      <c r="C44" s="307"/>
    </row>
    <row r="45" spans="1:3" s="400" customFormat="1" ht="12" customHeight="1" thickBot="1" x14ac:dyDescent="0.3">
      <c r="A45" s="182" t="s">
        <v>18</v>
      </c>
      <c r="B45" s="115" t="s">
        <v>407</v>
      </c>
      <c r="C45" s="267">
        <f>SUM(C46:C50)</f>
        <v>13650410</v>
      </c>
    </row>
    <row r="46" spans="1:3" ht="12" customHeight="1" x14ac:dyDescent="0.25">
      <c r="A46" s="392" t="s">
        <v>98</v>
      </c>
      <c r="B46" s="9" t="s">
        <v>49</v>
      </c>
      <c r="C46" s="72">
        <v>9659410</v>
      </c>
    </row>
    <row r="47" spans="1:3" ht="12" customHeight="1" x14ac:dyDescent="0.25">
      <c r="A47" s="392" t="s">
        <v>99</v>
      </c>
      <c r="B47" s="8" t="s">
        <v>181</v>
      </c>
      <c r="C47" s="75">
        <v>1736000</v>
      </c>
    </row>
    <row r="48" spans="1:3" ht="12" customHeight="1" x14ac:dyDescent="0.25">
      <c r="A48" s="392" t="s">
        <v>100</v>
      </c>
      <c r="B48" s="8" t="s">
        <v>138</v>
      </c>
      <c r="C48" s="75">
        <v>2255000</v>
      </c>
    </row>
    <row r="49" spans="1:3" ht="12" customHeight="1" x14ac:dyDescent="0.25">
      <c r="A49" s="392" t="s">
        <v>101</v>
      </c>
      <c r="B49" s="8" t="s">
        <v>182</v>
      </c>
      <c r="C49" s="606" t="s">
        <v>689</v>
      </c>
    </row>
    <row r="50" spans="1:3" ht="12" customHeight="1" thickBot="1" x14ac:dyDescent="0.3">
      <c r="A50" s="392" t="s">
        <v>146</v>
      </c>
      <c r="B50" s="8" t="s">
        <v>183</v>
      </c>
      <c r="C50" s="606" t="s">
        <v>689</v>
      </c>
    </row>
    <row r="51" spans="1:3" ht="12" customHeight="1" thickBot="1" x14ac:dyDescent="0.3">
      <c r="A51" s="182" t="s">
        <v>19</v>
      </c>
      <c r="B51" s="115" t="s">
        <v>408</v>
      </c>
      <c r="C51" s="600">
        <f>SUM(C52:C54)</f>
        <v>0</v>
      </c>
    </row>
    <row r="52" spans="1:3" s="400" customFormat="1" ht="12" customHeight="1" x14ac:dyDescent="0.25">
      <c r="A52" s="392" t="s">
        <v>104</v>
      </c>
      <c r="B52" s="9" t="s">
        <v>225</v>
      </c>
      <c r="C52" s="602" t="s">
        <v>689</v>
      </c>
    </row>
    <row r="53" spans="1:3" ht="12" customHeight="1" x14ac:dyDescent="0.25">
      <c r="A53" s="392" t="s">
        <v>105</v>
      </c>
      <c r="B53" s="8" t="s">
        <v>185</v>
      </c>
      <c r="C53" s="606" t="s">
        <v>689</v>
      </c>
    </row>
    <row r="54" spans="1:3" ht="12" customHeight="1" x14ac:dyDescent="0.25">
      <c r="A54" s="392" t="s">
        <v>106</v>
      </c>
      <c r="B54" s="8" t="s">
        <v>58</v>
      </c>
      <c r="C54" s="606" t="s">
        <v>689</v>
      </c>
    </row>
    <row r="55" spans="1:3" ht="12" customHeight="1" thickBot="1" x14ac:dyDescent="0.3">
      <c r="A55" s="392" t="s">
        <v>107</v>
      </c>
      <c r="B55" s="8" t="s">
        <v>513</v>
      </c>
      <c r="C55" s="606" t="s">
        <v>689</v>
      </c>
    </row>
    <row r="56" spans="1:3" ht="15.15" customHeight="1" thickBot="1" x14ac:dyDescent="0.3">
      <c r="A56" s="182" t="s">
        <v>20</v>
      </c>
      <c r="B56" s="115" t="s">
        <v>13</v>
      </c>
      <c r="C56" s="601" t="s">
        <v>689</v>
      </c>
    </row>
    <row r="57" spans="1:3" ht="13.8" thickBot="1" x14ac:dyDescent="0.3">
      <c r="A57" s="182" t="s">
        <v>21</v>
      </c>
      <c r="B57" s="208" t="s">
        <v>518</v>
      </c>
      <c r="C57" s="308">
        <f>+C45+C51+C56</f>
        <v>13650410</v>
      </c>
    </row>
    <row r="58" spans="1:3" ht="15.15" customHeight="1" thickBot="1" x14ac:dyDescent="0.3">
      <c r="C58" s="512">
        <f>C41-C57</f>
        <v>0</v>
      </c>
    </row>
    <row r="59" spans="1:3" ht="14.4" customHeight="1" thickBot="1" x14ac:dyDescent="0.3">
      <c r="A59" s="211" t="s">
        <v>511</v>
      </c>
      <c r="B59" s="212"/>
      <c r="C59" s="112">
        <v>3</v>
      </c>
    </row>
    <row r="60" spans="1:3" ht="13.8" thickBot="1" x14ac:dyDescent="0.3">
      <c r="A60" s="211" t="s">
        <v>203</v>
      </c>
      <c r="B60" s="212"/>
      <c r="C60" s="112">
        <v>0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2" sqref="B2"/>
    </sheetView>
  </sheetViews>
  <sheetFormatPr defaultColWidth="9.33203125" defaultRowHeight="13.2" x14ac:dyDescent="0.25"/>
  <cols>
    <col min="1" max="1" width="13.77734375" style="209" customWidth="1"/>
    <col min="2" max="2" width="79.109375" style="210" customWidth="1"/>
    <col min="3" max="3" width="25" style="210" customWidth="1"/>
    <col min="4" max="16384" width="9.33203125" style="210"/>
  </cols>
  <sheetData>
    <row r="1" spans="1:3" s="191" customFormat="1" ht="21.15" customHeight="1" thickBot="1" x14ac:dyDescent="0.3">
      <c r="A1" s="190"/>
      <c r="B1" s="819" t="s">
        <v>729</v>
      </c>
      <c r="C1" s="819"/>
    </row>
    <row r="2" spans="1:3" s="396" customFormat="1" ht="34.200000000000003" x14ac:dyDescent="0.25">
      <c r="A2" s="349" t="s">
        <v>201</v>
      </c>
      <c r="B2" s="482" t="str">
        <f>CONCATENATE('KV_9.3.sz.mell'!B2)</f>
        <v>TÜNDÉRKERT ÓVODA</v>
      </c>
      <c r="C2" s="309" t="s">
        <v>423</v>
      </c>
    </row>
    <row r="3" spans="1:3" s="396" customFormat="1" ht="23.4" thickBot="1" x14ac:dyDescent="0.3">
      <c r="A3" s="390" t="s">
        <v>200</v>
      </c>
      <c r="B3" s="483" t="s">
        <v>409</v>
      </c>
      <c r="C3" s="310" t="s">
        <v>59</v>
      </c>
    </row>
    <row r="4" spans="1:3" s="397" customFormat="1" ht="15.9" customHeight="1" thickBot="1" x14ac:dyDescent="0.35">
      <c r="A4" s="192"/>
      <c r="B4" s="192"/>
      <c r="C4" s="193" t="str">
        <f>'KV_9.3.sz.mell'!C4</f>
        <v>Forintban!</v>
      </c>
    </row>
    <row r="5" spans="1:3" ht="13.8" thickBot="1" x14ac:dyDescent="0.3">
      <c r="A5" s="350" t="s">
        <v>202</v>
      </c>
      <c r="B5" s="194" t="s">
        <v>552</v>
      </c>
      <c r="C5" s="195" t="s">
        <v>55</v>
      </c>
    </row>
    <row r="6" spans="1:3" s="398" customFormat="1" ht="12.9" customHeight="1" thickBot="1" x14ac:dyDescent="0.3">
      <c r="A6" s="174"/>
      <c r="B6" s="175" t="s">
        <v>485</v>
      </c>
      <c r="C6" s="176" t="s">
        <v>486</v>
      </c>
    </row>
    <row r="7" spans="1:3" s="398" customFormat="1" ht="15.9" customHeight="1" thickBot="1" x14ac:dyDescent="0.3">
      <c r="A7" s="196"/>
      <c r="B7" s="197" t="s">
        <v>56</v>
      </c>
      <c r="C7" s="198"/>
    </row>
    <row r="8" spans="1:3" s="311" customFormat="1" ht="12" customHeight="1" thickBot="1" x14ac:dyDescent="0.3">
      <c r="A8" s="174" t="s">
        <v>18</v>
      </c>
      <c r="B8" s="199" t="s">
        <v>512</v>
      </c>
      <c r="C8" s="600">
        <f>SUM(C9:C19)</f>
        <v>0</v>
      </c>
    </row>
    <row r="9" spans="1:3" s="311" customFormat="1" ht="12" customHeight="1" x14ac:dyDescent="0.25">
      <c r="A9" s="391" t="s">
        <v>98</v>
      </c>
      <c r="B9" s="10" t="s">
        <v>270</v>
      </c>
      <c r="C9" s="596" t="s">
        <v>689</v>
      </c>
    </row>
    <row r="10" spans="1:3" s="311" customFormat="1" ht="12" customHeight="1" x14ac:dyDescent="0.25">
      <c r="A10" s="392" t="s">
        <v>99</v>
      </c>
      <c r="B10" s="8" t="s">
        <v>271</v>
      </c>
      <c r="C10" s="597" t="s">
        <v>689</v>
      </c>
    </row>
    <row r="11" spans="1:3" s="311" customFormat="1" ht="12" customHeight="1" x14ac:dyDescent="0.25">
      <c r="A11" s="392" t="s">
        <v>100</v>
      </c>
      <c r="B11" s="8" t="s">
        <v>272</v>
      </c>
      <c r="C11" s="597" t="s">
        <v>689</v>
      </c>
    </row>
    <row r="12" spans="1:3" s="311" customFormat="1" ht="12" customHeight="1" x14ac:dyDescent="0.25">
      <c r="A12" s="392" t="s">
        <v>101</v>
      </c>
      <c r="B12" s="8" t="s">
        <v>273</v>
      </c>
      <c r="C12" s="597" t="s">
        <v>689</v>
      </c>
    </row>
    <row r="13" spans="1:3" s="311" customFormat="1" ht="12" customHeight="1" x14ac:dyDescent="0.25">
      <c r="A13" s="392" t="s">
        <v>146</v>
      </c>
      <c r="B13" s="8" t="s">
        <v>274</v>
      </c>
      <c r="C13" s="597" t="s">
        <v>689</v>
      </c>
    </row>
    <row r="14" spans="1:3" s="311" customFormat="1" ht="12" customHeight="1" x14ac:dyDescent="0.25">
      <c r="A14" s="392" t="s">
        <v>102</v>
      </c>
      <c r="B14" s="8" t="s">
        <v>392</v>
      </c>
      <c r="C14" s="597" t="s">
        <v>689</v>
      </c>
    </row>
    <row r="15" spans="1:3" s="311" customFormat="1" ht="12" customHeight="1" x14ac:dyDescent="0.25">
      <c r="A15" s="392" t="s">
        <v>103</v>
      </c>
      <c r="B15" s="7" t="s">
        <v>393</v>
      </c>
      <c r="C15" s="597" t="s">
        <v>689</v>
      </c>
    </row>
    <row r="16" spans="1:3" s="311" customFormat="1" ht="12" customHeight="1" x14ac:dyDescent="0.25">
      <c r="A16" s="392" t="s">
        <v>113</v>
      </c>
      <c r="B16" s="8" t="s">
        <v>277</v>
      </c>
      <c r="C16" s="598" t="s">
        <v>689</v>
      </c>
    </row>
    <row r="17" spans="1:3" s="399" customFormat="1" ht="12" customHeight="1" x14ac:dyDescent="0.25">
      <c r="A17" s="392" t="s">
        <v>114</v>
      </c>
      <c r="B17" s="8" t="s">
        <v>278</v>
      </c>
      <c r="C17" s="597" t="s">
        <v>689</v>
      </c>
    </row>
    <row r="18" spans="1:3" s="399" customFormat="1" ht="12" customHeight="1" x14ac:dyDescent="0.25">
      <c r="A18" s="392" t="s">
        <v>115</v>
      </c>
      <c r="B18" s="8" t="s">
        <v>428</v>
      </c>
      <c r="C18" s="599" t="s">
        <v>689</v>
      </c>
    </row>
    <row r="19" spans="1:3" s="399" customFormat="1" ht="12" customHeight="1" thickBot="1" x14ac:dyDescent="0.3">
      <c r="A19" s="392" t="s">
        <v>116</v>
      </c>
      <c r="B19" s="7" t="s">
        <v>279</v>
      </c>
      <c r="C19" s="599" t="s">
        <v>689</v>
      </c>
    </row>
    <row r="20" spans="1:3" s="311" customFormat="1" ht="12" customHeight="1" thickBot="1" x14ac:dyDescent="0.3">
      <c r="A20" s="174" t="s">
        <v>19</v>
      </c>
      <c r="B20" s="199" t="s">
        <v>394</v>
      </c>
      <c r="C20" s="600">
        <f>SUM(C21:C23)</f>
        <v>0</v>
      </c>
    </row>
    <row r="21" spans="1:3" s="399" customFormat="1" ht="12" customHeight="1" x14ac:dyDescent="0.25">
      <c r="A21" s="392" t="s">
        <v>104</v>
      </c>
      <c r="B21" s="9" t="s">
        <v>253</v>
      </c>
      <c r="C21" s="597" t="s">
        <v>689</v>
      </c>
    </row>
    <row r="22" spans="1:3" s="399" customFormat="1" ht="12" customHeight="1" x14ac:dyDescent="0.25">
      <c r="A22" s="392" t="s">
        <v>105</v>
      </c>
      <c r="B22" s="8" t="s">
        <v>395</v>
      </c>
      <c r="C22" s="597" t="s">
        <v>689</v>
      </c>
    </row>
    <row r="23" spans="1:3" s="399" customFormat="1" ht="12" customHeight="1" x14ac:dyDescent="0.25">
      <c r="A23" s="392" t="s">
        <v>106</v>
      </c>
      <c r="B23" s="8" t="s">
        <v>396</v>
      </c>
      <c r="C23" s="597" t="s">
        <v>689</v>
      </c>
    </row>
    <row r="24" spans="1:3" s="399" customFormat="1" ht="12" customHeight="1" thickBot="1" x14ac:dyDescent="0.3">
      <c r="A24" s="392" t="s">
        <v>107</v>
      </c>
      <c r="B24" s="8" t="s">
        <v>514</v>
      </c>
      <c r="C24" s="597" t="s">
        <v>689</v>
      </c>
    </row>
    <row r="25" spans="1:3" s="399" customFormat="1" ht="12" customHeight="1" thickBot="1" x14ac:dyDescent="0.3">
      <c r="A25" s="182" t="s">
        <v>20</v>
      </c>
      <c r="B25" s="115" t="s">
        <v>172</v>
      </c>
      <c r="C25" s="601" t="s">
        <v>689</v>
      </c>
    </row>
    <row r="26" spans="1:3" s="399" customFormat="1" ht="12" customHeight="1" thickBot="1" x14ac:dyDescent="0.3">
      <c r="A26" s="182" t="s">
        <v>21</v>
      </c>
      <c r="B26" s="115" t="s">
        <v>397</v>
      </c>
      <c r="C26" s="600">
        <f>+C27+C28</f>
        <v>0</v>
      </c>
    </row>
    <row r="27" spans="1:3" s="399" customFormat="1" ht="12" customHeight="1" x14ac:dyDescent="0.25">
      <c r="A27" s="393" t="s">
        <v>263</v>
      </c>
      <c r="B27" s="394" t="s">
        <v>395</v>
      </c>
      <c r="C27" s="602" t="s">
        <v>689</v>
      </c>
    </row>
    <row r="28" spans="1:3" s="399" customFormat="1" ht="12" customHeight="1" x14ac:dyDescent="0.25">
      <c r="A28" s="393" t="s">
        <v>264</v>
      </c>
      <c r="B28" s="395" t="s">
        <v>398</v>
      </c>
      <c r="C28" s="603" t="s">
        <v>689</v>
      </c>
    </row>
    <row r="29" spans="1:3" s="399" customFormat="1" ht="12" customHeight="1" thickBot="1" x14ac:dyDescent="0.3">
      <c r="A29" s="392" t="s">
        <v>265</v>
      </c>
      <c r="B29" s="130" t="s">
        <v>515</v>
      </c>
      <c r="C29" s="604" t="s">
        <v>689</v>
      </c>
    </row>
    <row r="30" spans="1:3" s="399" customFormat="1" ht="12" customHeight="1" thickBot="1" x14ac:dyDescent="0.3">
      <c r="A30" s="182" t="s">
        <v>22</v>
      </c>
      <c r="B30" s="115" t="s">
        <v>399</v>
      </c>
      <c r="C30" s="600">
        <f>+C31+C32+C33</f>
        <v>0</v>
      </c>
    </row>
    <row r="31" spans="1:3" s="399" customFormat="1" ht="12" customHeight="1" x14ac:dyDescent="0.25">
      <c r="A31" s="393" t="s">
        <v>91</v>
      </c>
      <c r="B31" s="394" t="s">
        <v>284</v>
      </c>
      <c r="C31" s="602" t="s">
        <v>689</v>
      </c>
    </row>
    <row r="32" spans="1:3" s="399" customFormat="1" ht="12" customHeight="1" x14ac:dyDescent="0.25">
      <c r="A32" s="393" t="s">
        <v>92</v>
      </c>
      <c r="B32" s="395" t="s">
        <v>285</v>
      </c>
      <c r="C32" s="603" t="s">
        <v>689</v>
      </c>
    </row>
    <row r="33" spans="1:3" s="399" customFormat="1" ht="12" customHeight="1" thickBot="1" x14ac:dyDescent="0.3">
      <c r="A33" s="392" t="s">
        <v>93</v>
      </c>
      <c r="B33" s="130" t="s">
        <v>286</v>
      </c>
      <c r="C33" s="604" t="s">
        <v>689</v>
      </c>
    </row>
    <row r="34" spans="1:3" s="311" customFormat="1" ht="12" customHeight="1" thickBot="1" x14ac:dyDescent="0.3">
      <c r="A34" s="182" t="s">
        <v>23</v>
      </c>
      <c r="B34" s="115" t="s">
        <v>369</v>
      </c>
      <c r="C34" s="601" t="s">
        <v>689</v>
      </c>
    </row>
    <row r="35" spans="1:3" s="311" customFormat="1" ht="12" customHeight="1" thickBot="1" x14ac:dyDescent="0.3">
      <c r="A35" s="182" t="s">
        <v>24</v>
      </c>
      <c r="B35" s="115" t="s">
        <v>400</v>
      </c>
      <c r="C35" s="605" t="s">
        <v>689</v>
      </c>
    </row>
    <row r="36" spans="1:3" s="311" customFormat="1" ht="12" customHeight="1" thickBot="1" x14ac:dyDescent="0.3">
      <c r="A36" s="174" t="s">
        <v>25</v>
      </c>
      <c r="B36" s="115" t="s">
        <v>516</v>
      </c>
      <c r="C36" s="607">
        <f>+C8+C20+C25+C26+C30+C34+C35</f>
        <v>0</v>
      </c>
    </row>
    <row r="37" spans="1:3" s="311" customFormat="1" ht="12" customHeight="1" thickBot="1" x14ac:dyDescent="0.3">
      <c r="A37" s="200" t="s">
        <v>26</v>
      </c>
      <c r="B37" s="115" t="s">
        <v>401</v>
      </c>
      <c r="C37" s="304">
        <f>+C38+C39+C40</f>
        <v>13650410</v>
      </c>
    </row>
    <row r="38" spans="1:3" s="311" customFormat="1" ht="12" customHeight="1" x14ac:dyDescent="0.25">
      <c r="A38" s="393" t="s">
        <v>402</v>
      </c>
      <c r="B38" s="394" t="s">
        <v>231</v>
      </c>
      <c r="C38" s="72">
        <v>126132</v>
      </c>
    </row>
    <row r="39" spans="1:3" s="311" customFormat="1" ht="12" customHeight="1" x14ac:dyDescent="0.25">
      <c r="A39" s="393" t="s">
        <v>403</v>
      </c>
      <c r="B39" s="395" t="s">
        <v>2</v>
      </c>
      <c r="C39" s="603" t="s">
        <v>689</v>
      </c>
    </row>
    <row r="40" spans="1:3" s="399" customFormat="1" ht="12" customHeight="1" thickBot="1" x14ac:dyDescent="0.3">
      <c r="A40" s="392" t="s">
        <v>404</v>
      </c>
      <c r="B40" s="130" t="s">
        <v>405</v>
      </c>
      <c r="C40" s="78">
        <v>13524278</v>
      </c>
    </row>
    <row r="41" spans="1:3" s="399" customFormat="1" ht="15.15" customHeight="1" thickBot="1" x14ac:dyDescent="0.25">
      <c r="A41" s="200" t="s">
        <v>27</v>
      </c>
      <c r="B41" s="201" t="s">
        <v>406</v>
      </c>
      <c r="C41" s="307">
        <f>+C36+C37</f>
        <v>13650410</v>
      </c>
    </row>
    <row r="42" spans="1:3" s="399" customFormat="1" ht="15.15" customHeight="1" x14ac:dyDescent="0.25">
      <c r="A42" s="202"/>
      <c r="B42" s="203"/>
      <c r="C42" s="305"/>
    </row>
    <row r="43" spans="1:3" ht="13.8" thickBot="1" x14ac:dyDescent="0.3">
      <c r="A43" s="204"/>
      <c r="B43" s="205"/>
      <c r="C43" s="306"/>
    </row>
    <row r="44" spans="1:3" s="398" customFormat="1" ht="16.5" customHeight="1" thickBot="1" x14ac:dyDescent="0.3">
      <c r="A44" s="206"/>
      <c r="B44" s="207" t="s">
        <v>57</v>
      </c>
      <c r="C44" s="307"/>
    </row>
    <row r="45" spans="1:3" s="400" customFormat="1" ht="12" customHeight="1" thickBot="1" x14ac:dyDescent="0.3">
      <c r="A45" s="182" t="s">
        <v>18</v>
      </c>
      <c r="B45" s="115" t="s">
        <v>407</v>
      </c>
      <c r="C45" s="267">
        <f>SUM(C46:C50)</f>
        <v>13650410</v>
      </c>
    </row>
    <row r="46" spans="1:3" ht="12" customHeight="1" x14ac:dyDescent="0.25">
      <c r="A46" s="392" t="s">
        <v>98</v>
      </c>
      <c r="B46" s="9" t="s">
        <v>49</v>
      </c>
      <c r="C46" s="72">
        <v>9659410</v>
      </c>
    </row>
    <row r="47" spans="1:3" ht="12" customHeight="1" x14ac:dyDescent="0.25">
      <c r="A47" s="392" t="s">
        <v>99</v>
      </c>
      <c r="B47" s="8" t="s">
        <v>181</v>
      </c>
      <c r="C47" s="75">
        <v>1736000</v>
      </c>
    </row>
    <row r="48" spans="1:3" ht="12" customHeight="1" x14ac:dyDescent="0.25">
      <c r="A48" s="392" t="s">
        <v>100</v>
      </c>
      <c r="B48" s="8" t="s">
        <v>138</v>
      </c>
      <c r="C48" s="75">
        <v>2255000</v>
      </c>
    </row>
    <row r="49" spans="1:3" ht="12" customHeight="1" x14ac:dyDescent="0.25">
      <c r="A49" s="392" t="s">
        <v>101</v>
      </c>
      <c r="B49" s="8" t="s">
        <v>182</v>
      </c>
      <c r="C49" s="606" t="s">
        <v>689</v>
      </c>
    </row>
    <row r="50" spans="1:3" ht="12" customHeight="1" thickBot="1" x14ac:dyDescent="0.3">
      <c r="A50" s="392" t="s">
        <v>146</v>
      </c>
      <c r="B50" s="8" t="s">
        <v>183</v>
      </c>
      <c r="C50" s="606" t="s">
        <v>689</v>
      </c>
    </row>
    <row r="51" spans="1:3" ht="12" customHeight="1" thickBot="1" x14ac:dyDescent="0.3">
      <c r="A51" s="182" t="s">
        <v>19</v>
      </c>
      <c r="B51" s="115" t="s">
        <v>408</v>
      </c>
      <c r="C51" s="600">
        <f>SUM(C52:C54)</f>
        <v>0</v>
      </c>
    </row>
    <row r="52" spans="1:3" s="400" customFormat="1" ht="12" customHeight="1" x14ac:dyDescent="0.25">
      <c r="A52" s="392" t="s">
        <v>104</v>
      </c>
      <c r="B52" s="9" t="s">
        <v>225</v>
      </c>
      <c r="C52" s="602" t="s">
        <v>689</v>
      </c>
    </row>
    <row r="53" spans="1:3" ht="12" customHeight="1" x14ac:dyDescent="0.25">
      <c r="A53" s="392" t="s">
        <v>105</v>
      </c>
      <c r="B53" s="8" t="s">
        <v>185</v>
      </c>
      <c r="C53" s="606" t="s">
        <v>689</v>
      </c>
    </row>
    <row r="54" spans="1:3" ht="12" customHeight="1" x14ac:dyDescent="0.25">
      <c r="A54" s="392" t="s">
        <v>106</v>
      </c>
      <c r="B54" s="8" t="s">
        <v>58</v>
      </c>
      <c r="C54" s="606" t="s">
        <v>689</v>
      </c>
    </row>
    <row r="55" spans="1:3" ht="12" customHeight="1" thickBot="1" x14ac:dyDescent="0.3">
      <c r="A55" s="392" t="s">
        <v>107</v>
      </c>
      <c r="B55" s="8" t="s">
        <v>513</v>
      </c>
      <c r="C55" s="606" t="s">
        <v>689</v>
      </c>
    </row>
    <row r="56" spans="1:3" ht="15.15" customHeight="1" thickBot="1" x14ac:dyDescent="0.3">
      <c r="A56" s="182" t="s">
        <v>20</v>
      </c>
      <c r="B56" s="115" t="s">
        <v>13</v>
      </c>
      <c r="C56" s="601" t="s">
        <v>689</v>
      </c>
    </row>
    <row r="57" spans="1:3" ht="13.8" thickBot="1" x14ac:dyDescent="0.3">
      <c r="A57" s="182" t="s">
        <v>21</v>
      </c>
      <c r="B57" s="208" t="s">
        <v>518</v>
      </c>
      <c r="C57" s="308">
        <f>+C45+C51+C56</f>
        <v>13650410</v>
      </c>
    </row>
    <row r="58" spans="1:3" ht="15.15" customHeight="1" thickBot="1" x14ac:dyDescent="0.3">
      <c r="C58" s="512">
        <f>C41-C57</f>
        <v>0</v>
      </c>
    </row>
    <row r="59" spans="1:3" ht="14.4" customHeight="1" thickBot="1" x14ac:dyDescent="0.3">
      <c r="A59" s="211" t="s">
        <v>511</v>
      </c>
      <c r="B59" s="212"/>
      <c r="C59" s="112">
        <v>3</v>
      </c>
    </row>
    <row r="60" spans="1:3" ht="13.8" thickBot="1" x14ac:dyDescent="0.3">
      <c r="A60" s="211" t="s">
        <v>203</v>
      </c>
      <c r="B60" s="212"/>
      <c r="C60" s="112">
        <v>0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2" sqref="B2"/>
    </sheetView>
  </sheetViews>
  <sheetFormatPr defaultColWidth="9.33203125" defaultRowHeight="13.2" x14ac:dyDescent="0.25"/>
  <cols>
    <col min="1" max="1" width="13.77734375" style="209" customWidth="1"/>
    <col min="2" max="2" width="79.109375" style="210" customWidth="1"/>
    <col min="3" max="3" width="25" style="210" customWidth="1"/>
    <col min="4" max="16384" width="9.33203125" style="210"/>
  </cols>
  <sheetData>
    <row r="1" spans="1:3" s="191" customFormat="1" ht="21.15" customHeight="1" thickBot="1" x14ac:dyDescent="0.3">
      <c r="A1" s="190"/>
      <c r="B1" s="819" t="s">
        <v>730</v>
      </c>
      <c r="C1" s="819"/>
    </row>
    <row r="2" spans="1:3" s="396" customFormat="1" ht="34.200000000000003" x14ac:dyDescent="0.25">
      <c r="A2" s="349" t="s">
        <v>201</v>
      </c>
      <c r="B2" s="482" t="str">
        <f>CONCATENATE('KV_9.3.1.sz.mell'!B2)</f>
        <v>TÜNDÉRKERT ÓVODA</v>
      </c>
      <c r="C2" s="309" t="s">
        <v>423</v>
      </c>
    </row>
    <row r="3" spans="1:3" s="396" customFormat="1" ht="23.4" thickBot="1" x14ac:dyDescent="0.3">
      <c r="A3" s="390" t="s">
        <v>200</v>
      </c>
      <c r="B3" s="483" t="s">
        <v>410</v>
      </c>
      <c r="C3" s="310" t="s">
        <v>60</v>
      </c>
    </row>
    <row r="4" spans="1:3" s="397" customFormat="1" ht="15.9" customHeight="1" thickBot="1" x14ac:dyDescent="0.35">
      <c r="A4" s="192"/>
      <c r="B4" s="192"/>
      <c r="C4" s="193" t="str">
        <f>'KV_9.3.1.sz.mell'!C4</f>
        <v>Forintban!</v>
      </c>
    </row>
    <row r="5" spans="1:3" ht="13.8" thickBot="1" x14ac:dyDescent="0.3">
      <c r="A5" s="350" t="s">
        <v>202</v>
      </c>
      <c r="B5" s="194" t="s">
        <v>552</v>
      </c>
      <c r="C5" s="195" t="s">
        <v>55</v>
      </c>
    </row>
    <row r="6" spans="1:3" s="398" customFormat="1" ht="12.9" customHeight="1" thickBot="1" x14ac:dyDescent="0.3">
      <c r="A6" s="174"/>
      <c r="B6" s="175" t="s">
        <v>485</v>
      </c>
      <c r="C6" s="176" t="s">
        <v>486</v>
      </c>
    </row>
    <row r="7" spans="1:3" s="398" customFormat="1" ht="15.9" customHeight="1" thickBot="1" x14ac:dyDescent="0.3">
      <c r="A7" s="196"/>
      <c r="B7" s="197" t="s">
        <v>56</v>
      </c>
      <c r="C7" s="198"/>
    </row>
    <row r="8" spans="1:3" s="311" customFormat="1" ht="12" customHeight="1" thickBot="1" x14ac:dyDescent="0.3">
      <c r="A8" s="174" t="s">
        <v>18</v>
      </c>
      <c r="B8" s="199" t="s">
        <v>512</v>
      </c>
      <c r="C8" s="600">
        <f>SUM(C9:C19)</f>
        <v>0</v>
      </c>
    </row>
    <row r="9" spans="1:3" s="311" customFormat="1" ht="12" customHeight="1" x14ac:dyDescent="0.25">
      <c r="A9" s="391" t="s">
        <v>98</v>
      </c>
      <c r="B9" s="10" t="s">
        <v>270</v>
      </c>
      <c r="C9" s="596" t="s">
        <v>689</v>
      </c>
    </row>
    <row r="10" spans="1:3" s="311" customFormat="1" ht="12" customHeight="1" x14ac:dyDescent="0.25">
      <c r="A10" s="392" t="s">
        <v>99</v>
      </c>
      <c r="B10" s="8" t="s">
        <v>271</v>
      </c>
      <c r="C10" s="597" t="s">
        <v>689</v>
      </c>
    </row>
    <row r="11" spans="1:3" s="311" customFormat="1" ht="12" customHeight="1" x14ac:dyDescent="0.25">
      <c r="A11" s="392" t="s">
        <v>100</v>
      </c>
      <c r="B11" s="8" t="s">
        <v>272</v>
      </c>
      <c r="C11" s="597" t="s">
        <v>689</v>
      </c>
    </row>
    <row r="12" spans="1:3" s="311" customFormat="1" ht="12" customHeight="1" x14ac:dyDescent="0.25">
      <c r="A12" s="392" t="s">
        <v>101</v>
      </c>
      <c r="B12" s="8" t="s">
        <v>273</v>
      </c>
      <c r="C12" s="597" t="s">
        <v>689</v>
      </c>
    </row>
    <row r="13" spans="1:3" s="311" customFormat="1" ht="12" customHeight="1" x14ac:dyDescent="0.25">
      <c r="A13" s="392" t="s">
        <v>146</v>
      </c>
      <c r="B13" s="8" t="s">
        <v>274</v>
      </c>
      <c r="C13" s="597" t="s">
        <v>689</v>
      </c>
    </row>
    <row r="14" spans="1:3" s="311" customFormat="1" ht="12" customHeight="1" x14ac:dyDescent="0.25">
      <c r="A14" s="392" t="s">
        <v>102</v>
      </c>
      <c r="B14" s="8" t="s">
        <v>392</v>
      </c>
      <c r="C14" s="597" t="s">
        <v>689</v>
      </c>
    </row>
    <row r="15" spans="1:3" s="311" customFormat="1" ht="12" customHeight="1" x14ac:dyDescent="0.25">
      <c r="A15" s="392" t="s">
        <v>103</v>
      </c>
      <c r="B15" s="7" t="s">
        <v>393</v>
      </c>
      <c r="C15" s="597" t="s">
        <v>689</v>
      </c>
    </row>
    <row r="16" spans="1:3" s="311" customFormat="1" ht="12" customHeight="1" x14ac:dyDescent="0.25">
      <c r="A16" s="392" t="s">
        <v>113</v>
      </c>
      <c r="B16" s="8" t="s">
        <v>277</v>
      </c>
      <c r="C16" s="598" t="s">
        <v>689</v>
      </c>
    </row>
    <row r="17" spans="1:3" s="399" customFormat="1" ht="12" customHeight="1" x14ac:dyDescent="0.25">
      <c r="A17" s="392" t="s">
        <v>114</v>
      </c>
      <c r="B17" s="8" t="s">
        <v>278</v>
      </c>
      <c r="C17" s="597" t="s">
        <v>689</v>
      </c>
    </row>
    <row r="18" spans="1:3" s="399" customFormat="1" ht="12" customHeight="1" x14ac:dyDescent="0.25">
      <c r="A18" s="392" t="s">
        <v>115</v>
      </c>
      <c r="B18" s="8" t="s">
        <v>428</v>
      </c>
      <c r="C18" s="599" t="s">
        <v>689</v>
      </c>
    </row>
    <row r="19" spans="1:3" s="399" customFormat="1" ht="12" customHeight="1" thickBot="1" x14ac:dyDescent="0.3">
      <c r="A19" s="392" t="s">
        <v>116</v>
      </c>
      <c r="B19" s="7" t="s">
        <v>279</v>
      </c>
      <c r="C19" s="599" t="s">
        <v>689</v>
      </c>
    </row>
    <row r="20" spans="1:3" s="311" customFormat="1" ht="12" customHeight="1" thickBot="1" x14ac:dyDescent="0.3">
      <c r="A20" s="174" t="s">
        <v>19</v>
      </c>
      <c r="B20" s="199" t="s">
        <v>394</v>
      </c>
      <c r="C20" s="600" t="s">
        <v>689</v>
      </c>
    </row>
    <row r="21" spans="1:3" s="399" customFormat="1" ht="12" customHeight="1" x14ac:dyDescent="0.25">
      <c r="A21" s="392" t="s">
        <v>104</v>
      </c>
      <c r="B21" s="9" t="s">
        <v>253</v>
      </c>
      <c r="C21" s="597" t="s">
        <v>689</v>
      </c>
    </row>
    <row r="22" spans="1:3" s="399" customFormat="1" ht="12" customHeight="1" x14ac:dyDescent="0.25">
      <c r="A22" s="392" t="s">
        <v>105</v>
      </c>
      <c r="B22" s="8" t="s">
        <v>395</v>
      </c>
      <c r="C22" s="597" t="s">
        <v>689</v>
      </c>
    </row>
    <row r="23" spans="1:3" s="399" customFormat="1" ht="12" customHeight="1" x14ac:dyDescent="0.25">
      <c r="A23" s="392" t="s">
        <v>106</v>
      </c>
      <c r="B23" s="8" t="s">
        <v>396</v>
      </c>
      <c r="C23" s="597" t="s">
        <v>689</v>
      </c>
    </row>
    <row r="24" spans="1:3" s="399" customFormat="1" ht="12" customHeight="1" thickBot="1" x14ac:dyDescent="0.3">
      <c r="A24" s="392" t="s">
        <v>107</v>
      </c>
      <c r="B24" s="8" t="s">
        <v>514</v>
      </c>
      <c r="C24" s="597" t="s">
        <v>689</v>
      </c>
    </row>
    <row r="25" spans="1:3" s="399" customFormat="1" ht="12" customHeight="1" thickBot="1" x14ac:dyDescent="0.3">
      <c r="A25" s="182" t="s">
        <v>20</v>
      </c>
      <c r="B25" s="115" t="s">
        <v>172</v>
      </c>
      <c r="C25" s="601" t="s">
        <v>689</v>
      </c>
    </row>
    <row r="26" spans="1:3" s="399" customFormat="1" ht="12" customHeight="1" thickBot="1" x14ac:dyDescent="0.3">
      <c r="A26" s="182" t="s">
        <v>21</v>
      </c>
      <c r="B26" s="115" t="s">
        <v>397</v>
      </c>
      <c r="C26" s="600">
        <f>+C27+C28</f>
        <v>0</v>
      </c>
    </row>
    <row r="27" spans="1:3" s="399" customFormat="1" ht="12" customHeight="1" x14ac:dyDescent="0.25">
      <c r="A27" s="393" t="s">
        <v>263</v>
      </c>
      <c r="B27" s="394" t="s">
        <v>395</v>
      </c>
      <c r="C27" s="602" t="s">
        <v>689</v>
      </c>
    </row>
    <row r="28" spans="1:3" s="399" customFormat="1" ht="12" customHeight="1" x14ac:dyDescent="0.25">
      <c r="A28" s="393" t="s">
        <v>264</v>
      </c>
      <c r="B28" s="395" t="s">
        <v>398</v>
      </c>
      <c r="C28" s="603" t="s">
        <v>689</v>
      </c>
    </row>
    <row r="29" spans="1:3" s="399" customFormat="1" ht="12" customHeight="1" thickBot="1" x14ac:dyDescent="0.3">
      <c r="A29" s="392" t="s">
        <v>265</v>
      </c>
      <c r="B29" s="130" t="s">
        <v>515</v>
      </c>
      <c r="C29" s="604" t="s">
        <v>689</v>
      </c>
    </row>
    <row r="30" spans="1:3" s="399" customFormat="1" ht="12" customHeight="1" thickBot="1" x14ac:dyDescent="0.3">
      <c r="A30" s="182" t="s">
        <v>22</v>
      </c>
      <c r="B30" s="115" t="s">
        <v>399</v>
      </c>
      <c r="C30" s="600">
        <f>+C31+C32+C33</f>
        <v>0</v>
      </c>
    </row>
    <row r="31" spans="1:3" s="399" customFormat="1" ht="12" customHeight="1" x14ac:dyDescent="0.25">
      <c r="A31" s="393" t="s">
        <v>91</v>
      </c>
      <c r="B31" s="394" t="s">
        <v>284</v>
      </c>
      <c r="C31" s="602" t="s">
        <v>689</v>
      </c>
    </row>
    <row r="32" spans="1:3" s="399" customFormat="1" ht="12" customHeight="1" x14ac:dyDescent="0.25">
      <c r="A32" s="393" t="s">
        <v>92</v>
      </c>
      <c r="B32" s="395" t="s">
        <v>285</v>
      </c>
      <c r="C32" s="603" t="s">
        <v>689</v>
      </c>
    </row>
    <row r="33" spans="1:3" s="399" customFormat="1" ht="12" customHeight="1" thickBot="1" x14ac:dyDescent="0.3">
      <c r="A33" s="392" t="s">
        <v>93</v>
      </c>
      <c r="B33" s="130" t="s">
        <v>286</v>
      </c>
      <c r="C33" s="604" t="s">
        <v>689</v>
      </c>
    </row>
    <row r="34" spans="1:3" s="311" customFormat="1" ht="12" customHeight="1" thickBot="1" x14ac:dyDescent="0.3">
      <c r="A34" s="182" t="s">
        <v>23</v>
      </c>
      <c r="B34" s="115" t="s">
        <v>369</v>
      </c>
      <c r="C34" s="601" t="s">
        <v>689</v>
      </c>
    </row>
    <row r="35" spans="1:3" s="311" customFormat="1" ht="12" customHeight="1" thickBot="1" x14ac:dyDescent="0.3">
      <c r="A35" s="182" t="s">
        <v>24</v>
      </c>
      <c r="B35" s="115" t="s">
        <v>400</v>
      </c>
      <c r="C35" s="605" t="s">
        <v>689</v>
      </c>
    </row>
    <row r="36" spans="1:3" s="311" customFormat="1" ht="12" customHeight="1" thickBot="1" x14ac:dyDescent="0.3">
      <c r="A36" s="174" t="s">
        <v>25</v>
      </c>
      <c r="B36" s="115" t="s">
        <v>516</v>
      </c>
      <c r="C36" s="607">
        <f>+C8+C20+C25+C26+C30+C34+C35</f>
        <v>0</v>
      </c>
    </row>
    <row r="37" spans="1:3" s="311" customFormat="1" ht="12" customHeight="1" thickBot="1" x14ac:dyDescent="0.3">
      <c r="A37" s="200" t="s">
        <v>26</v>
      </c>
      <c r="B37" s="115" t="s">
        <v>401</v>
      </c>
      <c r="C37" s="607">
        <f>+C38+C39+C40</f>
        <v>0</v>
      </c>
    </row>
    <row r="38" spans="1:3" s="311" customFormat="1" ht="12" customHeight="1" x14ac:dyDescent="0.25">
      <c r="A38" s="393" t="s">
        <v>402</v>
      </c>
      <c r="B38" s="394" t="s">
        <v>231</v>
      </c>
      <c r="C38" s="602" t="s">
        <v>689</v>
      </c>
    </row>
    <row r="39" spans="1:3" s="311" customFormat="1" ht="12" customHeight="1" x14ac:dyDescent="0.25">
      <c r="A39" s="393" t="s">
        <v>403</v>
      </c>
      <c r="B39" s="395" t="s">
        <v>2</v>
      </c>
      <c r="C39" s="603" t="s">
        <v>689</v>
      </c>
    </row>
    <row r="40" spans="1:3" s="399" customFormat="1" ht="12" customHeight="1" thickBot="1" x14ac:dyDescent="0.3">
      <c r="A40" s="392" t="s">
        <v>404</v>
      </c>
      <c r="B40" s="130" t="s">
        <v>405</v>
      </c>
      <c r="C40" s="604" t="s">
        <v>689</v>
      </c>
    </row>
    <row r="41" spans="1:3" s="399" customFormat="1" ht="15.15" customHeight="1" thickBot="1" x14ac:dyDescent="0.25">
      <c r="A41" s="200" t="s">
        <v>27</v>
      </c>
      <c r="B41" s="201" t="s">
        <v>406</v>
      </c>
      <c r="C41" s="608">
        <f>+C36+C37</f>
        <v>0</v>
      </c>
    </row>
    <row r="42" spans="1:3" s="399" customFormat="1" ht="15.15" customHeight="1" x14ac:dyDescent="0.25">
      <c r="A42" s="202"/>
      <c r="B42" s="203"/>
      <c r="C42" s="305"/>
    </row>
    <row r="43" spans="1:3" ht="13.8" thickBot="1" x14ac:dyDescent="0.3">
      <c r="A43" s="204"/>
      <c r="B43" s="205"/>
      <c r="C43" s="306"/>
    </row>
    <row r="44" spans="1:3" s="398" customFormat="1" ht="16.5" customHeight="1" thickBot="1" x14ac:dyDescent="0.3">
      <c r="A44" s="206"/>
      <c r="B44" s="207" t="s">
        <v>57</v>
      </c>
      <c r="C44" s="307"/>
    </row>
    <row r="45" spans="1:3" s="400" customFormat="1" ht="12" customHeight="1" thickBot="1" x14ac:dyDescent="0.3">
      <c r="A45" s="182" t="s">
        <v>18</v>
      </c>
      <c r="B45" s="115" t="s">
        <v>407</v>
      </c>
      <c r="C45" s="600">
        <f>SUM(C46:C50)</f>
        <v>0</v>
      </c>
    </row>
    <row r="46" spans="1:3" ht="12" customHeight="1" x14ac:dyDescent="0.25">
      <c r="A46" s="392" t="s">
        <v>98</v>
      </c>
      <c r="B46" s="9" t="s">
        <v>49</v>
      </c>
      <c r="C46" s="602" t="s">
        <v>689</v>
      </c>
    </row>
    <row r="47" spans="1:3" ht="12" customHeight="1" x14ac:dyDescent="0.25">
      <c r="A47" s="392" t="s">
        <v>99</v>
      </c>
      <c r="B47" s="8" t="s">
        <v>181</v>
      </c>
      <c r="C47" s="606" t="s">
        <v>689</v>
      </c>
    </row>
    <row r="48" spans="1:3" ht="12" customHeight="1" x14ac:dyDescent="0.25">
      <c r="A48" s="392" t="s">
        <v>100</v>
      </c>
      <c r="B48" s="8" t="s">
        <v>138</v>
      </c>
      <c r="C48" s="606" t="s">
        <v>689</v>
      </c>
    </row>
    <row r="49" spans="1:3" ht="12" customHeight="1" x14ac:dyDescent="0.25">
      <c r="A49" s="392" t="s">
        <v>101</v>
      </c>
      <c r="B49" s="8" t="s">
        <v>182</v>
      </c>
      <c r="C49" s="606" t="s">
        <v>689</v>
      </c>
    </row>
    <row r="50" spans="1:3" ht="12" customHeight="1" thickBot="1" x14ac:dyDescent="0.3">
      <c r="A50" s="392" t="s">
        <v>146</v>
      </c>
      <c r="B50" s="8" t="s">
        <v>183</v>
      </c>
      <c r="C50" s="606" t="s">
        <v>689</v>
      </c>
    </row>
    <row r="51" spans="1:3" ht="12" customHeight="1" thickBot="1" x14ac:dyDescent="0.3">
      <c r="A51" s="182" t="s">
        <v>19</v>
      </c>
      <c r="B51" s="115" t="s">
        <v>408</v>
      </c>
      <c r="C51" s="600">
        <f>SUM(C52:C54)</f>
        <v>0</v>
      </c>
    </row>
    <row r="52" spans="1:3" s="400" customFormat="1" ht="12" customHeight="1" x14ac:dyDescent="0.25">
      <c r="A52" s="392" t="s">
        <v>104</v>
      </c>
      <c r="B52" s="9" t="s">
        <v>225</v>
      </c>
      <c r="C52" s="602" t="s">
        <v>689</v>
      </c>
    </row>
    <row r="53" spans="1:3" ht="12" customHeight="1" x14ac:dyDescent="0.25">
      <c r="A53" s="392" t="s">
        <v>105</v>
      </c>
      <c r="B53" s="8" t="s">
        <v>185</v>
      </c>
      <c r="C53" s="606" t="s">
        <v>689</v>
      </c>
    </row>
    <row r="54" spans="1:3" ht="12" customHeight="1" x14ac:dyDescent="0.25">
      <c r="A54" s="392" t="s">
        <v>106</v>
      </c>
      <c r="B54" s="8" t="s">
        <v>58</v>
      </c>
      <c r="C54" s="606" t="s">
        <v>689</v>
      </c>
    </row>
    <row r="55" spans="1:3" ht="12" customHeight="1" thickBot="1" x14ac:dyDescent="0.3">
      <c r="A55" s="392" t="s">
        <v>107</v>
      </c>
      <c r="B55" s="8" t="s">
        <v>513</v>
      </c>
      <c r="C55" s="606" t="s">
        <v>689</v>
      </c>
    </row>
    <row r="56" spans="1:3" ht="15.15" customHeight="1" thickBot="1" x14ac:dyDescent="0.3">
      <c r="A56" s="182" t="s">
        <v>20</v>
      </c>
      <c r="B56" s="115" t="s">
        <v>13</v>
      </c>
      <c r="C56" s="601" t="s">
        <v>689</v>
      </c>
    </row>
    <row r="57" spans="1:3" ht="13.8" thickBot="1" x14ac:dyDescent="0.3">
      <c r="A57" s="182" t="s">
        <v>21</v>
      </c>
      <c r="B57" s="208" t="s">
        <v>518</v>
      </c>
      <c r="C57" s="609">
        <f>+C45+C51+C56</f>
        <v>0</v>
      </c>
    </row>
    <row r="58" spans="1:3" ht="15.15" customHeight="1" thickBot="1" x14ac:dyDescent="0.3">
      <c r="C58" s="610"/>
    </row>
    <row r="59" spans="1:3" ht="14.4" customHeight="1" thickBot="1" x14ac:dyDescent="0.3">
      <c r="A59" s="211" t="s">
        <v>511</v>
      </c>
      <c r="B59" s="212"/>
      <c r="C59" s="611" t="s">
        <v>689</v>
      </c>
    </row>
    <row r="60" spans="1:3" ht="13.8" thickBot="1" x14ac:dyDescent="0.3">
      <c r="A60" s="211" t="s">
        <v>203</v>
      </c>
      <c r="B60" s="212"/>
      <c r="C60" s="611" t="s">
        <v>689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20" zoomScaleNormal="120" workbookViewId="0">
      <selection activeCell="B2" sqref="B2"/>
    </sheetView>
  </sheetViews>
  <sheetFormatPr defaultColWidth="9.33203125" defaultRowHeight="13.2" x14ac:dyDescent="0.25"/>
  <cols>
    <col min="1" max="1" width="13.77734375" style="209" customWidth="1"/>
    <col min="2" max="2" width="79.109375" style="210" customWidth="1"/>
    <col min="3" max="3" width="25" style="210" customWidth="1"/>
    <col min="4" max="16384" width="9.33203125" style="210"/>
  </cols>
  <sheetData>
    <row r="1" spans="1:3" s="191" customFormat="1" ht="21.15" customHeight="1" thickBot="1" x14ac:dyDescent="0.3">
      <c r="A1" s="190"/>
      <c r="B1" s="819" t="s">
        <v>731</v>
      </c>
      <c r="C1" s="819"/>
    </row>
    <row r="2" spans="1:3" s="396" customFormat="1" ht="34.200000000000003" x14ac:dyDescent="0.25">
      <c r="A2" s="349" t="s">
        <v>201</v>
      </c>
      <c r="B2" s="482" t="str">
        <f>CONCATENATE('KV_9.3.2.sz.mell'!B2)</f>
        <v>TÜNDÉRKERT ÓVODA</v>
      </c>
      <c r="C2" s="309" t="s">
        <v>423</v>
      </c>
    </row>
    <row r="3" spans="1:3" s="396" customFormat="1" ht="23.4" thickBot="1" x14ac:dyDescent="0.3">
      <c r="A3" s="390" t="s">
        <v>200</v>
      </c>
      <c r="B3" s="483" t="s">
        <v>519</v>
      </c>
      <c r="C3" s="310" t="s">
        <v>423</v>
      </c>
    </row>
    <row r="4" spans="1:3" s="397" customFormat="1" ht="15.9" customHeight="1" thickBot="1" x14ac:dyDescent="0.35">
      <c r="A4" s="192"/>
      <c r="B4" s="192"/>
      <c r="C4" s="193" t="str">
        <f>'KV_9.3.2.sz.mell'!C4</f>
        <v>Forintban!</v>
      </c>
    </row>
    <row r="5" spans="1:3" ht="13.8" thickBot="1" x14ac:dyDescent="0.3">
      <c r="A5" s="350" t="s">
        <v>202</v>
      </c>
      <c r="B5" s="194" t="s">
        <v>552</v>
      </c>
      <c r="C5" s="452" t="s">
        <v>55</v>
      </c>
    </row>
    <row r="6" spans="1:3" s="398" customFormat="1" ht="12.9" customHeight="1" thickBot="1" x14ac:dyDescent="0.3">
      <c r="A6" s="174"/>
      <c r="B6" s="175" t="s">
        <v>485</v>
      </c>
      <c r="C6" s="176" t="s">
        <v>486</v>
      </c>
    </row>
    <row r="7" spans="1:3" s="398" customFormat="1" ht="15.9" customHeight="1" thickBot="1" x14ac:dyDescent="0.3">
      <c r="A7" s="196"/>
      <c r="B7" s="197" t="s">
        <v>56</v>
      </c>
      <c r="C7" s="198"/>
    </row>
    <row r="8" spans="1:3" s="311" customFormat="1" ht="12" customHeight="1" thickBot="1" x14ac:dyDescent="0.3">
      <c r="A8" s="174" t="s">
        <v>18</v>
      </c>
      <c r="B8" s="199" t="s">
        <v>512</v>
      </c>
      <c r="C8" s="600">
        <f>SUM(C9:C19)</f>
        <v>0</v>
      </c>
    </row>
    <row r="9" spans="1:3" s="311" customFormat="1" ht="12" customHeight="1" x14ac:dyDescent="0.25">
      <c r="A9" s="391" t="s">
        <v>98</v>
      </c>
      <c r="B9" s="10" t="s">
        <v>270</v>
      </c>
      <c r="C9" s="596" t="s">
        <v>689</v>
      </c>
    </row>
    <row r="10" spans="1:3" s="311" customFormat="1" ht="12" customHeight="1" x14ac:dyDescent="0.25">
      <c r="A10" s="392" t="s">
        <v>99</v>
      </c>
      <c r="B10" s="8" t="s">
        <v>271</v>
      </c>
      <c r="C10" s="597" t="s">
        <v>689</v>
      </c>
    </row>
    <row r="11" spans="1:3" s="311" customFormat="1" ht="12" customHeight="1" x14ac:dyDescent="0.25">
      <c r="A11" s="392" t="s">
        <v>100</v>
      </c>
      <c r="B11" s="8" t="s">
        <v>272</v>
      </c>
      <c r="C11" s="597" t="s">
        <v>689</v>
      </c>
    </row>
    <row r="12" spans="1:3" s="311" customFormat="1" ht="12" customHeight="1" x14ac:dyDescent="0.25">
      <c r="A12" s="392" t="s">
        <v>101</v>
      </c>
      <c r="B12" s="8" t="s">
        <v>273</v>
      </c>
      <c r="C12" s="597" t="s">
        <v>689</v>
      </c>
    </row>
    <row r="13" spans="1:3" s="311" customFormat="1" ht="12" customHeight="1" x14ac:dyDescent="0.25">
      <c r="A13" s="392" t="s">
        <v>146</v>
      </c>
      <c r="B13" s="8" t="s">
        <v>274</v>
      </c>
      <c r="C13" s="597" t="s">
        <v>689</v>
      </c>
    </row>
    <row r="14" spans="1:3" s="311" customFormat="1" ht="12" customHeight="1" x14ac:dyDescent="0.25">
      <c r="A14" s="392" t="s">
        <v>102</v>
      </c>
      <c r="B14" s="8" t="s">
        <v>392</v>
      </c>
      <c r="C14" s="597" t="s">
        <v>689</v>
      </c>
    </row>
    <row r="15" spans="1:3" s="311" customFormat="1" ht="12" customHeight="1" x14ac:dyDescent="0.25">
      <c r="A15" s="392" t="s">
        <v>103</v>
      </c>
      <c r="B15" s="7" t="s">
        <v>393</v>
      </c>
      <c r="C15" s="597" t="s">
        <v>689</v>
      </c>
    </row>
    <row r="16" spans="1:3" s="311" customFormat="1" ht="12" customHeight="1" x14ac:dyDescent="0.25">
      <c r="A16" s="392" t="s">
        <v>113</v>
      </c>
      <c r="B16" s="8" t="s">
        <v>277</v>
      </c>
      <c r="C16" s="598" t="s">
        <v>689</v>
      </c>
    </row>
    <row r="17" spans="1:3" s="399" customFormat="1" ht="12" customHeight="1" x14ac:dyDescent="0.25">
      <c r="A17" s="392" t="s">
        <v>114</v>
      </c>
      <c r="B17" s="8" t="s">
        <v>278</v>
      </c>
      <c r="C17" s="597" t="s">
        <v>689</v>
      </c>
    </row>
    <row r="18" spans="1:3" s="399" customFormat="1" ht="12" customHeight="1" x14ac:dyDescent="0.25">
      <c r="A18" s="392" t="s">
        <v>115</v>
      </c>
      <c r="B18" s="8" t="s">
        <v>428</v>
      </c>
      <c r="C18" s="599" t="s">
        <v>689</v>
      </c>
    </row>
    <row r="19" spans="1:3" s="399" customFormat="1" ht="12" customHeight="1" thickBot="1" x14ac:dyDescent="0.3">
      <c r="A19" s="392" t="s">
        <v>116</v>
      </c>
      <c r="B19" s="7" t="s">
        <v>279</v>
      </c>
      <c r="C19" s="599" t="s">
        <v>689</v>
      </c>
    </row>
    <row r="20" spans="1:3" s="311" customFormat="1" ht="12" customHeight="1" thickBot="1" x14ac:dyDescent="0.3">
      <c r="A20" s="174" t="s">
        <v>19</v>
      </c>
      <c r="B20" s="199" t="s">
        <v>394</v>
      </c>
      <c r="C20" s="600">
        <f>SUM(C21:C23)</f>
        <v>0</v>
      </c>
    </row>
    <row r="21" spans="1:3" s="399" customFormat="1" ht="12" customHeight="1" x14ac:dyDescent="0.25">
      <c r="A21" s="392" t="s">
        <v>104</v>
      </c>
      <c r="B21" s="9" t="s">
        <v>253</v>
      </c>
      <c r="C21" s="597" t="s">
        <v>689</v>
      </c>
    </row>
    <row r="22" spans="1:3" s="399" customFormat="1" ht="12" customHeight="1" x14ac:dyDescent="0.25">
      <c r="A22" s="392" t="s">
        <v>105</v>
      </c>
      <c r="B22" s="8" t="s">
        <v>395</v>
      </c>
      <c r="C22" s="597" t="s">
        <v>689</v>
      </c>
    </row>
    <row r="23" spans="1:3" s="399" customFormat="1" ht="12" customHeight="1" x14ac:dyDescent="0.25">
      <c r="A23" s="392" t="s">
        <v>106</v>
      </c>
      <c r="B23" s="8" t="s">
        <v>396</v>
      </c>
      <c r="C23" s="597" t="s">
        <v>689</v>
      </c>
    </row>
    <row r="24" spans="1:3" s="399" customFormat="1" ht="12" customHeight="1" thickBot="1" x14ac:dyDescent="0.3">
      <c r="A24" s="392" t="s">
        <v>107</v>
      </c>
      <c r="B24" s="8" t="s">
        <v>514</v>
      </c>
      <c r="C24" s="597" t="s">
        <v>689</v>
      </c>
    </row>
    <row r="25" spans="1:3" s="399" customFormat="1" ht="12" customHeight="1" thickBot="1" x14ac:dyDescent="0.3">
      <c r="A25" s="182" t="s">
        <v>20</v>
      </c>
      <c r="B25" s="115" t="s">
        <v>172</v>
      </c>
      <c r="C25" s="601" t="s">
        <v>689</v>
      </c>
    </row>
    <row r="26" spans="1:3" s="399" customFormat="1" ht="12" customHeight="1" thickBot="1" x14ac:dyDescent="0.3">
      <c r="A26" s="182" t="s">
        <v>21</v>
      </c>
      <c r="B26" s="115" t="s">
        <v>397</v>
      </c>
      <c r="C26" s="600">
        <f>+C27+C28</f>
        <v>0</v>
      </c>
    </row>
    <row r="27" spans="1:3" s="399" customFormat="1" ht="12" customHeight="1" x14ac:dyDescent="0.25">
      <c r="A27" s="393" t="s">
        <v>263</v>
      </c>
      <c r="B27" s="394" t="s">
        <v>395</v>
      </c>
      <c r="C27" s="602" t="s">
        <v>689</v>
      </c>
    </row>
    <row r="28" spans="1:3" s="399" customFormat="1" ht="12" customHeight="1" x14ac:dyDescent="0.25">
      <c r="A28" s="393" t="s">
        <v>264</v>
      </c>
      <c r="B28" s="395" t="s">
        <v>398</v>
      </c>
      <c r="C28" s="603" t="s">
        <v>689</v>
      </c>
    </row>
    <row r="29" spans="1:3" s="399" customFormat="1" ht="12" customHeight="1" thickBot="1" x14ac:dyDescent="0.3">
      <c r="A29" s="392" t="s">
        <v>265</v>
      </c>
      <c r="B29" s="130" t="s">
        <v>515</v>
      </c>
      <c r="C29" s="604" t="s">
        <v>689</v>
      </c>
    </row>
    <row r="30" spans="1:3" s="399" customFormat="1" ht="12" customHeight="1" thickBot="1" x14ac:dyDescent="0.3">
      <c r="A30" s="182" t="s">
        <v>22</v>
      </c>
      <c r="B30" s="115" t="s">
        <v>399</v>
      </c>
      <c r="C30" s="600">
        <f>+C31+C32+C33</f>
        <v>0</v>
      </c>
    </row>
    <row r="31" spans="1:3" s="399" customFormat="1" ht="12" customHeight="1" x14ac:dyDescent="0.25">
      <c r="A31" s="393" t="s">
        <v>91</v>
      </c>
      <c r="B31" s="394" t="s">
        <v>284</v>
      </c>
      <c r="C31" s="602" t="s">
        <v>689</v>
      </c>
    </row>
    <row r="32" spans="1:3" s="399" customFormat="1" ht="12" customHeight="1" x14ac:dyDescent="0.25">
      <c r="A32" s="393" t="s">
        <v>92</v>
      </c>
      <c r="B32" s="395" t="s">
        <v>285</v>
      </c>
      <c r="C32" s="603" t="s">
        <v>689</v>
      </c>
    </row>
    <row r="33" spans="1:3" s="399" customFormat="1" ht="12" customHeight="1" thickBot="1" x14ac:dyDescent="0.3">
      <c r="A33" s="392" t="s">
        <v>93</v>
      </c>
      <c r="B33" s="130" t="s">
        <v>286</v>
      </c>
      <c r="C33" s="604" t="s">
        <v>689</v>
      </c>
    </row>
    <row r="34" spans="1:3" s="311" customFormat="1" ht="12" customHeight="1" thickBot="1" x14ac:dyDescent="0.3">
      <c r="A34" s="182" t="s">
        <v>23</v>
      </c>
      <c r="B34" s="115" t="s">
        <v>369</v>
      </c>
      <c r="C34" s="601" t="s">
        <v>689</v>
      </c>
    </row>
    <row r="35" spans="1:3" s="311" customFormat="1" ht="12" customHeight="1" thickBot="1" x14ac:dyDescent="0.3">
      <c r="A35" s="182" t="s">
        <v>24</v>
      </c>
      <c r="B35" s="115" t="s">
        <v>400</v>
      </c>
      <c r="C35" s="605" t="s">
        <v>689</v>
      </c>
    </row>
    <row r="36" spans="1:3" s="311" customFormat="1" ht="12" customHeight="1" thickBot="1" x14ac:dyDescent="0.3">
      <c r="A36" s="174" t="s">
        <v>25</v>
      </c>
      <c r="B36" s="115" t="s">
        <v>516</v>
      </c>
      <c r="C36" s="607">
        <f>+C8+C20+C25+C26+C30+C34+C35</f>
        <v>0</v>
      </c>
    </row>
    <row r="37" spans="1:3" s="311" customFormat="1" ht="12" customHeight="1" thickBot="1" x14ac:dyDescent="0.3">
      <c r="A37" s="200" t="s">
        <v>26</v>
      </c>
      <c r="B37" s="115" t="s">
        <v>401</v>
      </c>
      <c r="C37" s="607">
        <f>+C38+C39+C40</f>
        <v>0</v>
      </c>
    </row>
    <row r="38" spans="1:3" s="311" customFormat="1" ht="12" customHeight="1" x14ac:dyDescent="0.25">
      <c r="A38" s="393" t="s">
        <v>402</v>
      </c>
      <c r="B38" s="394" t="s">
        <v>231</v>
      </c>
      <c r="C38" s="602" t="s">
        <v>689</v>
      </c>
    </row>
    <row r="39" spans="1:3" s="311" customFormat="1" ht="12" customHeight="1" x14ac:dyDescent="0.25">
      <c r="A39" s="393" t="s">
        <v>403</v>
      </c>
      <c r="B39" s="395" t="s">
        <v>2</v>
      </c>
      <c r="C39" s="603" t="s">
        <v>689</v>
      </c>
    </row>
    <row r="40" spans="1:3" s="399" customFormat="1" ht="12" customHeight="1" thickBot="1" x14ac:dyDescent="0.3">
      <c r="A40" s="392" t="s">
        <v>404</v>
      </c>
      <c r="B40" s="130" t="s">
        <v>405</v>
      </c>
      <c r="C40" s="604" t="s">
        <v>689</v>
      </c>
    </row>
    <row r="41" spans="1:3" s="399" customFormat="1" ht="15.15" customHeight="1" thickBot="1" x14ac:dyDescent="0.25">
      <c r="A41" s="200" t="s">
        <v>27</v>
      </c>
      <c r="B41" s="201" t="s">
        <v>406</v>
      </c>
      <c r="C41" s="608">
        <f>+C36+C37</f>
        <v>0</v>
      </c>
    </row>
    <row r="42" spans="1:3" s="399" customFormat="1" ht="15.15" customHeight="1" x14ac:dyDescent="0.25">
      <c r="A42" s="202"/>
      <c r="B42" s="203"/>
      <c r="C42" s="305"/>
    </row>
    <row r="43" spans="1:3" ht="13.8" thickBot="1" x14ac:dyDescent="0.3">
      <c r="A43" s="204"/>
      <c r="B43" s="205"/>
      <c r="C43" s="306"/>
    </row>
    <row r="44" spans="1:3" s="398" customFormat="1" ht="16.5" customHeight="1" thickBot="1" x14ac:dyDescent="0.3">
      <c r="A44" s="206"/>
      <c r="B44" s="207" t="s">
        <v>57</v>
      </c>
      <c r="C44" s="307"/>
    </row>
    <row r="45" spans="1:3" s="400" customFormat="1" ht="12" customHeight="1" thickBot="1" x14ac:dyDescent="0.3">
      <c r="A45" s="182" t="s">
        <v>18</v>
      </c>
      <c r="B45" s="115" t="s">
        <v>407</v>
      </c>
      <c r="C45" s="600">
        <f>SUM(C46:C50)</f>
        <v>0</v>
      </c>
    </row>
    <row r="46" spans="1:3" ht="12" customHeight="1" x14ac:dyDescent="0.25">
      <c r="A46" s="392" t="s">
        <v>98</v>
      </c>
      <c r="B46" s="9" t="s">
        <v>49</v>
      </c>
      <c r="C46" s="602" t="s">
        <v>689</v>
      </c>
    </row>
    <row r="47" spans="1:3" ht="12" customHeight="1" x14ac:dyDescent="0.25">
      <c r="A47" s="392" t="s">
        <v>99</v>
      </c>
      <c r="B47" s="8" t="s">
        <v>181</v>
      </c>
      <c r="C47" s="606" t="s">
        <v>689</v>
      </c>
    </row>
    <row r="48" spans="1:3" ht="12" customHeight="1" x14ac:dyDescent="0.25">
      <c r="A48" s="392" t="s">
        <v>100</v>
      </c>
      <c r="B48" s="8" t="s">
        <v>138</v>
      </c>
      <c r="C48" s="606" t="s">
        <v>689</v>
      </c>
    </row>
    <row r="49" spans="1:3" ht="12" customHeight="1" x14ac:dyDescent="0.25">
      <c r="A49" s="392" t="s">
        <v>101</v>
      </c>
      <c r="B49" s="8" t="s">
        <v>182</v>
      </c>
      <c r="C49" s="606" t="s">
        <v>689</v>
      </c>
    </row>
    <row r="50" spans="1:3" ht="12" customHeight="1" thickBot="1" x14ac:dyDescent="0.3">
      <c r="A50" s="392" t="s">
        <v>146</v>
      </c>
      <c r="B50" s="8" t="s">
        <v>183</v>
      </c>
      <c r="C50" s="606" t="s">
        <v>689</v>
      </c>
    </row>
    <row r="51" spans="1:3" ht="12" customHeight="1" thickBot="1" x14ac:dyDescent="0.3">
      <c r="A51" s="182" t="s">
        <v>19</v>
      </c>
      <c r="B51" s="115" t="s">
        <v>408</v>
      </c>
      <c r="C51" s="600">
        <f>SUM(C52:C54)</f>
        <v>0</v>
      </c>
    </row>
    <row r="52" spans="1:3" s="400" customFormat="1" ht="12" customHeight="1" x14ac:dyDescent="0.25">
      <c r="A52" s="392" t="s">
        <v>104</v>
      </c>
      <c r="B52" s="9" t="s">
        <v>225</v>
      </c>
      <c r="C52" s="602" t="s">
        <v>689</v>
      </c>
    </row>
    <row r="53" spans="1:3" ht="12" customHeight="1" x14ac:dyDescent="0.25">
      <c r="A53" s="392" t="s">
        <v>105</v>
      </c>
      <c r="B53" s="8" t="s">
        <v>185</v>
      </c>
      <c r="C53" s="606" t="s">
        <v>689</v>
      </c>
    </row>
    <row r="54" spans="1:3" ht="12" customHeight="1" x14ac:dyDescent="0.25">
      <c r="A54" s="392" t="s">
        <v>106</v>
      </c>
      <c r="B54" s="8" t="s">
        <v>58</v>
      </c>
      <c r="C54" s="606" t="s">
        <v>689</v>
      </c>
    </row>
    <row r="55" spans="1:3" ht="12" customHeight="1" thickBot="1" x14ac:dyDescent="0.3">
      <c r="A55" s="392" t="s">
        <v>107</v>
      </c>
      <c r="B55" s="8" t="s">
        <v>513</v>
      </c>
      <c r="C55" s="606" t="s">
        <v>689</v>
      </c>
    </row>
    <row r="56" spans="1:3" ht="15.15" customHeight="1" thickBot="1" x14ac:dyDescent="0.3">
      <c r="A56" s="182" t="s">
        <v>20</v>
      </c>
      <c r="B56" s="115" t="s">
        <v>13</v>
      </c>
      <c r="C56" s="601" t="s">
        <v>689</v>
      </c>
    </row>
    <row r="57" spans="1:3" ht="13.8" thickBot="1" x14ac:dyDescent="0.3">
      <c r="A57" s="182" t="s">
        <v>21</v>
      </c>
      <c r="B57" s="208" t="s">
        <v>518</v>
      </c>
      <c r="C57" s="609">
        <f>+C45+C51+C56</f>
        <v>0</v>
      </c>
    </row>
    <row r="58" spans="1:3" ht="15.15" customHeight="1" thickBot="1" x14ac:dyDescent="0.3">
      <c r="C58" s="610"/>
    </row>
    <row r="59" spans="1:3" ht="14.4" customHeight="1" thickBot="1" x14ac:dyDescent="0.3">
      <c r="A59" s="211" t="s">
        <v>511</v>
      </c>
      <c r="B59" s="212"/>
      <c r="C59" s="611" t="s">
        <v>689</v>
      </c>
    </row>
    <row r="60" spans="1:3" ht="13.8" thickBot="1" x14ac:dyDescent="0.3">
      <c r="A60" s="211" t="s">
        <v>203</v>
      </c>
      <c r="B60" s="212"/>
      <c r="C60" s="611" t="s">
        <v>689</v>
      </c>
    </row>
  </sheetData>
  <sheetProtection formatCells="0"/>
  <mergeCells count="1">
    <mergeCell ref="B1:C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9"/>
  <sheetViews>
    <sheetView zoomScale="120" zoomScaleNormal="120" workbookViewId="0">
      <selection activeCell="B3" sqref="B3"/>
    </sheetView>
  </sheetViews>
  <sheetFormatPr defaultColWidth="9.33203125" defaultRowHeight="13.2" x14ac:dyDescent="0.25"/>
  <cols>
    <col min="1" max="1" width="5.44140625" style="45" customWidth="1"/>
    <col min="2" max="2" width="33.109375" style="45" customWidth="1"/>
    <col min="3" max="3" width="12.33203125" style="45" customWidth="1"/>
    <col min="4" max="4" width="11.44140625" style="45" customWidth="1"/>
    <col min="5" max="5" width="11.33203125" style="45" customWidth="1"/>
    <col min="6" max="6" width="11" style="45" customWidth="1"/>
    <col min="7" max="7" width="14.33203125" style="45" customWidth="1"/>
    <col min="8" max="16384" width="9.33203125" style="45"/>
  </cols>
  <sheetData>
    <row r="2" spans="1:7" ht="13.8" x14ac:dyDescent="0.25">
      <c r="B2" s="824" t="s">
        <v>732</v>
      </c>
      <c r="C2" s="824"/>
      <c r="D2" s="824"/>
      <c r="E2" s="824"/>
      <c r="F2" s="824"/>
      <c r="G2" s="824"/>
    </row>
    <row r="4" spans="1:7" ht="43.5" customHeight="1" x14ac:dyDescent="0.3">
      <c r="A4" s="823" t="s">
        <v>3</v>
      </c>
      <c r="B4" s="823"/>
      <c r="C4" s="823"/>
      <c r="D4" s="823"/>
      <c r="E4" s="823"/>
      <c r="F4" s="823"/>
      <c r="G4" s="823"/>
    </row>
    <row r="6" spans="1:7" s="148" customFormat="1" ht="27.15" customHeight="1" x14ac:dyDescent="0.35">
      <c r="A6" s="556" t="s">
        <v>207</v>
      </c>
      <c r="C6" s="822" t="s">
        <v>683</v>
      </c>
      <c r="D6" s="822"/>
      <c r="E6" s="822"/>
      <c r="F6" s="822"/>
      <c r="G6" s="822"/>
    </row>
    <row r="7" spans="1:7" s="148" customFormat="1" ht="15.6" x14ac:dyDescent="0.3"/>
    <row r="8" spans="1:7" s="148" customFormat="1" ht="24.75" customHeight="1" x14ac:dyDescent="0.35">
      <c r="A8" s="556" t="s">
        <v>208</v>
      </c>
      <c r="C8" s="822" t="s">
        <v>691</v>
      </c>
      <c r="D8" s="822"/>
      <c r="E8" s="822"/>
      <c r="F8" s="822"/>
    </row>
    <row r="9" spans="1:7" s="149" customFormat="1" x14ac:dyDescent="0.25"/>
    <row r="10" spans="1:7" s="150" customFormat="1" ht="15.15" customHeight="1" x14ac:dyDescent="0.25">
      <c r="A10" s="825" t="s">
        <v>705</v>
      </c>
      <c r="B10" s="821"/>
      <c r="C10" s="821"/>
      <c r="D10" s="821"/>
      <c r="E10" s="222"/>
      <c r="F10" s="222"/>
      <c r="G10" s="222"/>
    </row>
    <row r="11" spans="1:7" s="150" customFormat="1" ht="15.15" customHeight="1" thickBot="1" x14ac:dyDescent="0.35">
      <c r="A11" s="826" t="s">
        <v>692</v>
      </c>
      <c r="B11" s="827"/>
      <c r="C11" s="827"/>
      <c r="D11" s="827"/>
      <c r="E11" s="222"/>
      <c r="F11" s="222"/>
      <c r="G11" s="548" t="str">
        <f>'KV_9.2.3.sz.mell'!C4</f>
        <v>Forintban!</v>
      </c>
    </row>
    <row r="12" spans="1:7" s="71" customFormat="1" ht="42" customHeight="1" thickBot="1" x14ac:dyDescent="0.3">
      <c r="A12" s="171" t="s">
        <v>16</v>
      </c>
      <c r="B12" s="172" t="s">
        <v>209</v>
      </c>
      <c r="C12" s="172" t="s">
        <v>210</v>
      </c>
      <c r="D12" s="172" t="s">
        <v>211</v>
      </c>
      <c r="E12" s="172" t="s">
        <v>212</v>
      </c>
      <c r="F12" s="172" t="s">
        <v>213</v>
      </c>
      <c r="G12" s="173" t="s">
        <v>53</v>
      </c>
    </row>
    <row r="13" spans="1:7" ht="24" customHeight="1" x14ac:dyDescent="0.25">
      <c r="A13" s="214" t="s">
        <v>18</v>
      </c>
      <c r="B13" s="180" t="s">
        <v>214</v>
      </c>
      <c r="C13" s="716" t="s">
        <v>689</v>
      </c>
      <c r="D13" s="716" t="s">
        <v>689</v>
      </c>
      <c r="E13" s="716" t="s">
        <v>689</v>
      </c>
      <c r="F13" s="716" t="s">
        <v>689</v>
      </c>
      <c r="G13" s="735">
        <f>SUM(C13:F13)</f>
        <v>0</v>
      </c>
    </row>
    <row r="14" spans="1:7" ht="24" customHeight="1" x14ac:dyDescent="0.25">
      <c r="A14" s="215" t="s">
        <v>19</v>
      </c>
      <c r="B14" s="181" t="s">
        <v>215</v>
      </c>
      <c r="C14" s="717" t="s">
        <v>689</v>
      </c>
      <c r="D14" s="717" t="s">
        <v>689</v>
      </c>
      <c r="E14" s="717" t="s">
        <v>689</v>
      </c>
      <c r="F14" s="717" t="s">
        <v>689</v>
      </c>
      <c r="G14" s="736">
        <f t="shared" ref="G14:G19" si="0">SUM(C14:F14)</f>
        <v>0</v>
      </c>
    </row>
    <row r="15" spans="1:7" ht="24" customHeight="1" x14ac:dyDescent="0.25">
      <c r="A15" s="215" t="s">
        <v>20</v>
      </c>
      <c r="B15" s="181" t="s">
        <v>216</v>
      </c>
      <c r="C15" s="717" t="s">
        <v>689</v>
      </c>
      <c r="D15" s="717" t="s">
        <v>689</v>
      </c>
      <c r="E15" s="717" t="s">
        <v>689</v>
      </c>
      <c r="F15" s="717" t="s">
        <v>689</v>
      </c>
      <c r="G15" s="736">
        <f t="shared" si="0"/>
        <v>0</v>
      </c>
    </row>
    <row r="16" spans="1:7" ht="24" customHeight="1" x14ac:dyDescent="0.25">
      <c r="A16" s="215" t="s">
        <v>21</v>
      </c>
      <c r="B16" s="181" t="s">
        <v>217</v>
      </c>
      <c r="C16" s="717" t="s">
        <v>689</v>
      </c>
      <c r="D16" s="717" t="s">
        <v>689</v>
      </c>
      <c r="E16" s="717" t="s">
        <v>689</v>
      </c>
      <c r="F16" s="717" t="s">
        <v>689</v>
      </c>
      <c r="G16" s="736">
        <f t="shared" si="0"/>
        <v>0</v>
      </c>
    </row>
    <row r="17" spans="1:7" ht="24" customHeight="1" x14ac:dyDescent="0.25">
      <c r="A17" s="215" t="s">
        <v>22</v>
      </c>
      <c r="B17" s="181" t="s">
        <v>218</v>
      </c>
      <c r="C17" s="717" t="s">
        <v>689</v>
      </c>
      <c r="D17" s="717" t="s">
        <v>689</v>
      </c>
      <c r="E17" s="717" t="s">
        <v>689</v>
      </c>
      <c r="F17" s="717" t="s">
        <v>689</v>
      </c>
      <c r="G17" s="736">
        <f t="shared" si="0"/>
        <v>0</v>
      </c>
    </row>
    <row r="18" spans="1:7" ht="24" customHeight="1" thickBot="1" x14ac:dyDescent="0.3">
      <c r="A18" s="216" t="s">
        <v>23</v>
      </c>
      <c r="B18" s="217" t="s">
        <v>219</v>
      </c>
      <c r="C18" s="718" t="s">
        <v>689</v>
      </c>
      <c r="D18" s="718" t="s">
        <v>689</v>
      </c>
      <c r="E18" s="718" t="s">
        <v>689</v>
      </c>
      <c r="F18" s="718" t="s">
        <v>689</v>
      </c>
      <c r="G18" s="737">
        <f t="shared" si="0"/>
        <v>0</v>
      </c>
    </row>
    <row r="19" spans="1:7" s="151" customFormat="1" ht="24" customHeight="1" thickBot="1" x14ac:dyDescent="0.3">
      <c r="A19" s="218" t="s">
        <v>24</v>
      </c>
      <c r="B19" s="219" t="s">
        <v>53</v>
      </c>
      <c r="C19" s="738">
        <f>SUM(C13:C18)</f>
        <v>0</v>
      </c>
      <c r="D19" s="738">
        <f>SUM(D13:D18)</f>
        <v>0</v>
      </c>
      <c r="E19" s="738">
        <f>SUM(E13:E18)</f>
        <v>0</v>
      </c>
      <c r="F19" s="738">
        <f>SUM(F13:F18)</f>
        <v>0</v>
      </c>
      <c r="G19" s="739">
        <f t="shared" si="0"/>
        <v>0</v>
      </c>
    </row>
    <row r="20" spans="1:7" s="149" customFormat="1" x14ac:dyDescent="0.25">
      <c r="A20" s="189"/>
      <c r="B20" s="189"/>
      <c r="C20" s="189"/>
      <c r="D20" s="189"/>
      <c r="E20" s="189"/>
      <c r="F20" s="189"/>
      <c r="G20" s="189"/>
    </row>
    <row r="21" spans="1:7" s="149" customFormat="1" x14ac:dyDescent="0.25">
      <c r="A21" s="189"/>
      <c r="B21" s="189"/>
      <c r="C21" s="189"/>
      <c r="D21" s="189"/>
      <c r="E21" s="189"/>
      <c r="F21" s="189"/>
      <c r="G21" s="189"/>
    </row>
    <row r="22" spans="1:7" s="149" customFormat="1" x14ac:dyDescent="0.25">
      <c r="A22" s="189"/>
      <c r="B22" s="189"/>
      <c r="C22" s="189"/>
      <c r="D22" s="189"/>
      <c r="E22" s="189"/>
      <c r="F22" s="189"/>
      <c r="G22" s="189"/>
    </row>
    <row r="23" spans="1:7" s="149" customFormat="1" ht="15.6" x14ac:dyDescent="0.3">
      <c r="A23" s="820" t="s">
        <v>699</v>
      </c>
      <c r="B23" s="821"/>
      <c r="C23" s="821"/>
      <c r="F23" s="189"/>
      <c r="G23" s="189"/>
    </row>
    <row r="24" spans="1:7" s="149" customFormat="1" x14ac:dyDescent="0.25">
      <c r="F24" s="189"/>
      <c r="G24" s="189"/>
    </row>
    <row r="25" spans="1:7" x14ac:dyDescent="0.25">
      <c r="A25" s="189"/>
      <c r="B25" s="189"/>
      <c r="C25" s="189"/>
      <c r="D25" s="189"/>
      <c r="E25" s="189"/>
      <c r="F25" s="189"/>
      <c r="G25" s="189"/>
    </row>
    <row r="26" spans="1:7" x14ac:dyDescent="0.25">
      <c r="A26" s="189"/>
      <c r="B26" s="189"/>
      <c r="C26" s="149"/>
      <c r="D26" s="149"/>
      <c r="E26" s="149"/>
      <c r="F26" s="149"/>
      <c r="G26" s="189"/>
    </row>
    <row r="27" spans="1:7" ht="13.8" x14ac:dyDescent="0.3">
      <c r="A27" s="189"/>
      <c r="B27" s="189"/>
      <c r="C27" s="220"/>
      <c r="D27" s="221" t="s">
        <v>220</v>
      </c>
      <c r="E27" s="221"/>
      <c r="F27" s="220"/>
      <c r="G27" s="189"/>
    </row>
    <row r="28" spans="1:7" ht="13.8" x14ac:dyDescent="0.3">
      <c r="C28" s="152"/>
      <c r="D28" s="153"/>
      <c r="E28" s="153"/>
      <c r="F28" s="152"/>
    </row>
    <row r="29" spans="1:7" ht="13.8" x14ac:dyDescent="0.3">
      <c r="C29" s="152"/>
      <c r="D29" s="153"/>
      <c r="E29" s="153"/>
      <c r="F29" s="152"/>
    </row>
  </sheetData>
  <mergeCells count="7">
    <mergeCell ref="A23:C23"/>
    <mergeCell ref="C6:G6"/>
    <mergeCell ref="C8:F8"/>
    <mergeCell ref="A4:G4"/>
    <mergeCell ref="B2:G2"/>
    <mergeCell ref="A10:D10"/>
    <mergeCell ref="A11:D11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="120" zoomScaleNormal="120" workbookViewId="0">
      <selection activeCell="H21" sqref="H21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ht="15.6" x14ac:dyDescent="0.3">
      <c r="A2" s="513" t="s">
        <v>149</v>
      </c>
    </row>
    <row r="4" spans="1:2" x14ac:dyDescent="0.25">
      <c r="A4" s="125"/>
      <c r="B4" s="125"/>
    </row>
    <row r="5" spans="1:2" s="136" customFormat="1" ht="15.6" x14ac:dyDescent="0.3">
      <c r="A5" s="81" t="str">
        <f>CONCATENATE(ALAPADATOK!D7,". évi előirányzat BEVÉTELEK")</f>
        <v>2020. évi előirányzat BEVÉTELEK</v>
      </c>
      <c r="B5" s="135"/>
    </row>
    <row r="6" spans="1:2" x14ac:dyDescent="0.25">
      <c r="A6" s="125"/>
      <c r="B6" s="125"/>
    </row>
    <row r="7" spans="1:2" x14ac:dyDescent="0.25">
      <c r="A7" s="125" t="s">
        <v>533</v>
      </c>
      <c r="B7" s="125" t="s">
        <v>479</v>
      </c>
    </row>
    <row r="8" spans="1:2" x14ac:dyDescent="0.25">
      <c r="A8" s="125" t="s">
        <v>534</v>
      </c>
      <c r="B8" s="125" t="s">
        <v>480</v>
      </c>
    </row>
    <row r="9" spans="1:2" x14ac:dyDescent="0.25">
      <c r="A9" s="125" t="s">
        <v>535</v>
      </c>
      <c r="B9" s="125" t="s">
        <v>481</v>
      </c>
    </row>
    <row r="10" spans="1:2" x14ac:dyDescent="0.25">
      <c r="A10" s="125"/>
      <c r="B10" s="125"/>
    </row>
    <row r="11" spans="1:2" x14ac:dyDescent="0.25">
      <c r="A11" s="125"/>
      <c r="B11" s="125"/>
    </row>
    <row r="12" spans="1:2" s="136" customFormat="1" ht="15.6" x14ac:dyDescent="0.3">
      <c r="A12" s="81" t="str">
        <f>+CONCATENATE(LEFT(A5,4),". évi előirányzat KIADÁSOK")</f>
        <v>2020. évi előirányzat KIADÁSOK</v>
      </c>
      <c r="B12" s="135"/>
    </row>
    <row r="13" spans="1:2" x14ac:dyDescent="0.25">
      <c r="A13" s="125"/>
      <c r="B13" s="125"/>
    </row>
    <row r="14" spans="1:2" x14ac:dyDescent="0.25">
      <c r="A14" s="125" t="s">
        <v>536</v>
      </c>
      <c r="B14" s="125" t="s">
        <v>482</v>
      </c>
    </row>
    <row r="15" spans="1:2" x14ac:dyDescent="0.25">
      <c r="A15" s="125" t="s">
        <v>537</v>
      </c>
      <c r="B15" s="125" t="s">
        <v>483</v>
      </c>
    </row>
    <row r="16" spans="1:2" x14ac:dyDescent="0.25">
      <c r="A16" s="125" t="s">
        <v>538</v>
      </c>
      <c r="B16" s="125" t="s">
        <v>484</v>
      </c>
    </row>
  </sheetData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70"/>
  <sheetViews>
    <sheetView tabSelected="1" zoomScale="120" zoomScaleNormal="120" zoomScaleSheetLayoutView="100" workbookViewId="0">
      <selection activeCell="E100" sqref="E100"/>
    </sheetView>
  </sheetViews>
  <sheetFormatPr defaultColWidth="9.33203125" defaultRowHeight="15.6" x14ac:dyDescent="0.3"/>
  <cols>
    <col min="1" max="1" width="9" style="326" customWidth="1"/>
    <col min="2" max="2" width="75.77734375" style="326" customWidth="1"/>
    <col min="3" max="3" width="15.44140625" style="327" customWidth="1"/>
    <col min="4" max="5" width="15.44140625" style="326" customWidth="1"/>
    <col min="6" max="6" width="9" style="37" customWidth="1"/>
    <col min="7" max="16384" width="9.33203125" style="37"/>
  </cols>
  <sheetData>
    <row r="1" spans="1:5" ht="14.4" customHeight="1" x14ac:dyDescent="0.3">
      <c r="A1" s="514"/>
      <c r="B1" s="759" t="s">
        <v>733</v>
      </c>
      <c r="C1" s="759"/>
      <c r="D1" s="759"/>
      <c r="E1" s="759"/>
    </row>
    <row r="2" spans="1:5" x14ac:dyDescent="0.3">
      <c r="A2" s="828" t="str">
        <f>CONCATENATE(ALAPADATOK!A3)</f>
        <v>ÚJIRÁZ KÖZSÉGI ÖNKORMÁNYZAT</v>
      </c>
      <c r="B2" s="828"/>
      <c r="C2" s="829"/>
      <c r="D2" s="828"/>
      <c r="E2" s="828"/>
    </row>
    <row r="3" spans="1:5" x14ac:dyDescent="0.3">
      <c r="A3" s="828" t="str">
        <f>CONCATENATE("Tájékoztató a ",ALAPADATOK!D7-2,". évi tény, ",ALAPADATOK!D7-1,". évi várható és ",ALAPADATOK!D7,". évi terv adatokról")</f>
        <v>Tájékoztató a 2018. évi tény, 2019. évi várható és 2020. évi terv adatokról</v>
      </c>
      <c r="B3" s="828"/>
      <c r="C3" s="829"/>
      <c r="D3" s="828"/>
      <c r="E3" s="828"/>
    </row>
    <row r="4" spans="1:5" ht="15.9" customHeight="1" x14ac:dyDescent="0.3">
      <c r="A4" s="760" t="s">
        <v>15</v>
      </c>
      <c r="B4" s="760"/>
      <c r="C4" s="760"/>
      <c r="D4" s="760"/>
      <c r="E4" s="760"/>
    </row>
    <row r="5" spans="1:5" ht="15.9" customHeight="1" thickBot="1" x14ac:dyDescent="0.35">
      <c r="A5" s="761" t="s">
        <v>150</v>
      </c>
      <c r="B5" s="761"/>
      <c r="C5" s="518"/>
      <c r="D5" s="540"/>
      <c r="E5" s="549" t="str">
        <f>'KV_10.sz.mell'!G11</f>
        <v>Forintban!</v>
      </c>
    </row>
    <row r="6" spans="1:5" ht="30.75" customHeight="1" thickBot="1" x14ac:dyDescent="0.35">
      <c r="A6" s="519" t="s">
        <v>69</v>
      </c>
      <c r="B6" s="520" t="s">
        <v>17</v>
      </c>
      <c r="C6" s="520" t="str">
        <f>+CONCATENATE(LEFT(KV_ÖSSZEFÜGGÉSEK!A5,4)-2,". évi tény")</f>
        <v>2018. évi tény</v>
      </c>
      <c r="D6" s="550" t="str">
        <f>+CONCATENATE(LEFT(KV_ÖSSZEFÜGGÉSEK!A5,4)-1,". évi várható")</f>
        <v>2019. évi várható</v>
      </c>
      <c r="E6" s="551" t="str">
        <f>+'KV_1.1.sz.mell.'!C8</f>
        <v>2020. évi előirányzat</v>
      </c>
    </row>
    <row r="7" spans="1:5" s="38" customFormat="1" ht="12" customHeight="1" thickBot="1" x14ac:dyDescent="0.25">
      <c r="A7" s="31" t="s">
        <v>485</v>
      </c>
      <c r="B7" s="32" t="s">
        <v>486</v>
      </c>
      <c r="C7" s="32" t="s">
        <v>487</v>
      </c>
      <c r="D7" s="32" t="s">
        <v>489</v>
      </c>
      <c r="E7" s="389" t="s">
        <v>488</v>
      </c>
    </row>
    <row r="8" spans="1:5" s="1" customFormat="1" ht="12" customHeight="1" thickBot="1" x14ac:dyDescent="0.3">
      <c r="A8" s="20" t="s">
        <v>18</v>
      </c>
      <c r="B8" s="21" t="s">
        <v>247</v>
      </c>
      <c r="C8" s="339">
        <f>+C9+C10+C11+C12+C13+C14</f>
        <v>92406528</v>
      </c>
      <c r="D8" s="339">
        <f>+D9+D10+D11+D12+D13+D14</f>
        <v>99155014</v>
      </c>
      <c r="E8" s="223">
        <f>+E9+E10+E11+E12+E13+E14</f>
        <v>93407512</v>
      </c>
    </row>
    <row r="9" spans="1:5" s="1" customFormat="1" ht="12" customHeight="1" x14ac:dyDescent="0.25">
      <c r="A9" s="15" t="s">
        <v>98</v>
      </c>
      <c r="B9" s="357" t="s">
        <v>248</v>
      </c>
      <c r="C9" s="341">
        <v>14620194</v>
      </c>
      <c r="D9" s="341">
        <v>17856673</v>
      </c>
      <c r="E9" s="225">
        <v>17602412</v>
      </c>
    </row>
    <row r="10" spans="1:5" s="1" customFormat="1" ht="12" customHeight="1" x14ac:dyDescent="0.25">
      <c r="A10" s="14" t="s">
        <v>99</v>
      </c>
      <c r="B10" s="358" t="s">
        <v>249</v>
      </c>
      <c r="C10" s="340">
        <v>11785233</v>
      </c>
      <c r="D10" s="340">
        <v>9106800</v>
      </c>
      <c r="E10" s="224">
        <v>9077580</v>
      </c>
    </row>
    <row r="11" spans="1:5" s="1" customFormat="1" ht="12" customHeight="1" x14ac:dyDescent="0.25">
      <c r="A11" s="14" t="s">
        <v>100</v>
      </c>
      <c r="B11" s="358" t="s">
        <v>250</v>
      </c>
      <c r="C11" s="340">
        <v>49660860</v>
      </c>
      <c r="D11" s="340">
        <v>63872931</v>
      </c>
      <c r="E11" s="224">
        <v>64927520</v>
      </c>
    </row>
    <row r="12" spans="1:5" s="1" customFormat="1" ht="12" customHeight="1" x14ac:dyDescent="0.25">
      <c r="A12" s="14" t="s">
        <v>101</v>
      </c>
      <c r="B12" s="358" t="s">
        <v>251</v>
      </c>
      <c r="C12" s="340">
        <v>1800000</v>
      </c>
      <c r="D12" s="340">
        <v>1800000</v>
      </c>
      <c r="E12" s="224">
        <v>1800000</v>
      </c>
    </row>
    <row r="13" spans="1:5" s="1" customFormat="1" ht="12" customHeight="1" x14ac:dyDescent="0.25">
      <c r="A13" s="14" t="s">
        <v>146</v>
      </c>
      <c r="B13" s="248" t="s">
        <v>424</v>
      </c>
      <c r="C13" s="340">
        <v>12681888</v>
      </c>
      <c r="D13" s="340">
        <v>6518610</v>
      </c>
      <c r="E13" s="622" t="s">
        <v>689</v>
      </c>
    </row>
    <row r="14" spans="1:5" s="1" customFormat="1" ht="12" customHeight="1" thickBot="1" x14ac:dyDescent="0.3">
      <c r="A14" s="16" t="s">
        <v>102</v>
      </c>
      <c r="B14" s="249" t="s">
        <v>425</v>
      </c>
      <c r="C14" s="340">
        <v>1858353</v>
      </c>
      <c r="D14" s="666" t="s">
        <v>689</v>
      </c>
      <c r="E14" s="622" t="s">
        <v>689</v>
      </c>
    </row>
    <row r="15" spans="1:5" s="1" customFormat="1" ht="12" customHeight="1" thickBot="1" x14ac:dyDescent="0.3">
      <c r="A15" s="20" t="s">
        <v>19</v>
      </c>
      <c r="B15" s="247" t="s">
        <v>252</v>
      </c>
      <c r="C15" s="339">
        <f>+C16+C17+C18+C19+C20</f>
        <v>54399390</v>
      </c>
      <c r="D15" s="339">
        <f>+D16+D17+D18+D19+D20</f>
        <v>52991294</v>
      </c>
      <c r="E15" s="223">
        <f>+E16+E17+E18+E19+E20</f>
        <v>47559610</v>
      </c>
    </row>
    <row r="16" spans="1:5" s="1" customFormat="1" ht="12" customHeight="1" x14ac:dyDescent="0.25">
      <c r="A16" s="15" t="s">
        <v>104</v>
      </c>
      <c r="B16" s="357" t="s">
        <v>253</v>
      </c>
      <c r="C16" s="667" t="s">
        <v>689</v>
      </c>
      <c r="D16" s="667" t="s">
        <v>689</v>
      </c>
      <c r="E16" s="668" t="s">
        <v>689</v>
      </c>
    </row>
    <row r="17" spans="1:5" s="1" customFormat="1" ht="12" customHeight="1" x14ac:dyDescent="0.25">
      <c r="A17" s="14" t="s">
        <v>105</v>
      </c>
      <c r="B17" s="358" t="s">
        <v>254</v>
      </c>
      <c r="C17" s="666" t="s">
        <v>689</v>
      </c>
      <c r="D17" s="666" t="s">
        <v>689</v>
      </c>
      <c r="E17" s="622" t="s">
        <v>689</v>
      </c>
    </row>
    <row r="18" spans="1:5" s="1" customFormat="1" ht="12" customHeight="1" x14ac:dyDescent="0.25">
      <c r="A18" s="14" t="s">
        <v>106</v>
      </c>
      <c r="B18" s="358" t="s">
        <v>414</v>
      </c>
      <c r="C18" s="666" t="s">
        <v>689</v>
      </c>
      <c r="D18" s="666" t="s">
        <v>689</v>
      </c>
      <c r="E18" s="622" t="s">
        <v>689</v>
      </c>
    </row>
    <row r="19" spans="1:5" s="1" customFormat="1" ht="12" customHeight="1" x14ac:dyDescent="0.25">
      <c r="A19" s="14" t="s">
        <v>107</v>
      </c>
      <c r="B19" s="358" t="s">
        <v>415</v>
      </c>
      <c r="C19" s="666" t="s">
        <v>689</v>
      </c>
      <c r="D19" s="666" t="s">
        <v>689</v>
      </c>
      <c r="E19" s="622" t="s">
        <v>689</v>
      </c>
    </row>
    <row r="20" spans="1:5" s="1" customFormat="1" ht="12" customHeight="1" x14ac:dyDescent="0.25">
      <c r="A20" s="14" t="s">
        <v>108</v>
      </c>
      <c r="B20" s="358" t="s">
        <v>255</v>
      </c>
      <c r="C20" s="340">
        <v>54399390</v>
      </c>
      <c r="D20" s="340">
        <v>52991294</v>
      </c>
      <c r="E20" s="224">
        <v>47559610</v>
      </c>
    </row>
    <row r="21" spans="1:5" s="1" customFormat="1" ht="12" customHeight="1" thickBot="1" x14ac:dyDescent="0.3">
      <c r="A21" s="16" t="s">
        <v>117</v>
      </c>
      <c r="B21" s="249" t="s">
        <v>256</v>
      </c>
      <c r="C21" s="669" t="s">
        <v>689</v>
      </c>
      <c r="D21" s="669" t="s">
        <v>689</v>
      </c>
      <c r="E21" s="623" t="s">
        <v>689</v>
      </c>
    </row>
    <row r="22" spans="1:5" s="1" customFormat="1" ht="12" customHeight="1" thickBot="1" x14ac:dyDescent="0.3">
      <c r="A22" s="20" t="s">
        <v>20</v>
      </c>
      <c r="B22" s="21" t="s">
        <v>257</v>
      </c>
      <c r="C22" s="670">
        <f>+C23+C24+C25+C26+C27</f>
        <v>0</v>
      </c>
      <c r="D22" s="339">
        <f>+D23+D24+D25+D26+D27</f>
        <v>26049074</v>
      </c>
      <c r="E22" s="223">
        <f>+E23+E24+E25+E26+E27</f>
        <v>590190</v>
      </c>
    </row>
    <row r="23" spans="1:5" s="1" customFormat="1" ht="12" customHeight="1" x14ac:dyDescent="0.25">
      <c r="A23" s="15" t="s">
        <v>87</v>
      </c>
      <c r="B23" s="357" t="s">
        <v>258</v>
      </c>
      <c r="C23" s="667" t="s">
        <v>689</v>
      </c>
      <c r="D23" s="667" t="s">
        <v>689</v>
      </c>
      <c r="E23" s="668" t="s">
        <v>689</v>
      </c>
    </row>
    <row r="24" spans="1:5" s="1" customFormat="1" ht="12" customHeight="1" x14ac:dyDescent="0.25">
      <c r="A24" s="14" t="s">
        <v>88</v>
      </c>
      <c r="B24" s="358" t="s">
        <v>259</v>
      </c>
      <c r="C24" s="666" t="s">
        <v>689</v>
      </c>
      <c r="D24" s="666" t="s">
        <v>689</v>
      </c>
      <c r="E24" s="622" t="s">
        <v>689</v>
      </c>
    </row>
    <row r="25" spans="1:5" s="1" customFormat="1" ht="12" customHeight="1" x14ac:dyDescent="0.25">
      <c r="A25" s="14" t="s">
        <v>89</v>
      </c>
      <c r="B25" s="358" t="s">
        <v>416</v>
      </c>
      <c r="C25" s="666" t="s">
        <v>689</v>
      </c>
      <c r="D25" s="666" t="s">
        <v>689</v>
      </c>
      <c r="E25" s="622" t="s">
        <v>689</v>
      </c>
    </row>
    <row r="26" spans="1:5" s="1" customFormat="1" ht="12" customHeight="1" x14ac:dyDescent="0.25">
      <c r="A26" s="14" t="s">
        <v>90</v>
      </c>
      <c r="B26" s="358" t="s">
        <v>417</v>
      </c>
      <c r="C26" s="666" t="s">
        <v>689</v>
      </c>
      <c r="D26" s="666" t="s">
        <v>689</v>
      </c>
      <c r="E26" s="622" t="s">
        <v>689</v>
      </c>
    </row>
    <row r="27" spans="1:5" s="1" customFormat="1" ht="12" customHeight="1" x14ac:dyDescent="0.25">
      <c r="A27" s="14" t="s">
        <v>169</v>
      </c>
      <c r="B27" s="358" t="s">
        <v>260</v>
      </c>
      <c r="C27" s="666" t="s">
        <v>689</v>
      </c>
      <c r="D27" s="340">
        <v>26049074</v>
      </c>
      <c r="E27" s="224">
        <v>590190</v>
      </c>
    </row>
    <row r="28" spans="1:5" s="1" customFormat="1" ht="12" customHeight="1" thickBot="1" x14ac:dyDescent="0.3">
      <c r="A28" s="16" t="s">
        <v>170</v>
      </c>
      <c r="B28" s="359" t="s">
        <v>261</v>
      </c>
      <c r="C28" s="669" t="s">
        <v>689</v>
      </c>
      <c r="D28" s="669" t="s">
        <v>689</v>
      </c>
      <c r="E28" s="623" t="s">
        <v>689</v>
      </c>
    </row>
    <row r="29" spans="1:5" s="1" customFormat="1" ht="12" customHeight="1" thickBot="1" x14ac:dyDescent="0.3">
      <c r="A29" s="20" t="s">
        <v>171</v>
      </c>
      <c r="B29" s="21" t="s">
        <v>262</v>
      </c>
      <c r="C29" s="346">
        <f>SUM(C30:C36)</f>
        <v>7214824</v>
      </c>
      <c r="D29" s="346">
        <f>SUM(D30:D36)</f>
        <v>6120424</v>
      </c>
      <c r="E29" s="388">
        <f>SUM(E30:E36)</f>
        <v>8100000</v>
      </c>
    </row>
    <row r="30" spans="1:5" s="1" customFormat="1" ht="12" customHeight="1" x14ac:dyDescent="0.25">
      <c r="A30" s="15" t="s">
        <v>263</v>
      </c>
      <c r="B30" s="357" t="str">
        <f>'KV_1.1.sz.mell.'!B32</f>
        <v>Építményadó</v>
      </c>
      <c r="C30" s="667" t="s">
        <v>689</v>
      </c>
      <c r="D30" s="667" t="s">
        <v>689</v>
      </c>
      <c r="E30" s="628" t="s">
        <v>689</v>
      </c>
    </row>
    <row r="31" spans="1:5" s="1" customFormat="1" ht="12" customHeight="1" x14ac:dyDescent="0.25">
      <c r="A31" s="14" t="s">
        <v>264</v>
      </c>
      <c r="B31" s="357" t="str">
        <f>'KV_1.1.sz.mell.'!B33</f>
        <v>Idegenforgalmi adó</v>
      </c>
      <c r="C31" s="666" t="s">
        <v>689</v>
      </c>
      <c r="D31" s="666" t="s">
        <v>689</v>
      </c>
      <c r="E31" s="612" t="s">
        <v>689</v>
      </c>
    </row>
    <row r="32" spans="1:5" s="1" customFormat="1" ht="12" customHeight="1" x14ac:dyDescent="0.25">
      <c r="A32" s="14" t="s">
        <v>265</v>
      </c>
      <c r="B32" s="357" t="str">
        <f>'KV_1.1.sz.mell.'!B34</f>
        <v>Iparűzési adó</v>
      </c>
      <c r="C32" s="340">
        <v>4923569</v>
      </c>
      <c r="D32" s="340">
        <v>5398773</v>
      </c>
      <c r="E32" s="254">
        <v>5100000</v>
      </c>
    </row>
    <row r="33" spans="1:5" s="1" customFormat="1" ht="12" customHeight="1" x14ac:dyDescent="0.25">
      <c r="A33" s="14" t="s">
        <v>266</v>
      </c>
      <c r="B33" s="357" t="str">
        <f>'KV_1.1.sz.mell.'!B35</f>
        <v>Talajterhelési díj</v>
      </c>
      <c r="C33" s="666" t="s">
        <v>689</v>
      </c>
      <c r="D33" s="340">
        <v>154891</v>
      </c>
      <c r="E33" s="254">
        <v>1000000</v>
      </c>
    </row>
    <row r="34" spans="1:5" s="1" customFormat="1" ht="12" customHeight="1" x14ac:dyDescent="0.25">
      <c r="A34" s="14" t="s">
        <v>541</v>
      </c>
      <c r="B34" s="357" t="str">
        <f>'KV_1.1.sz.mell.'!B36</f>
        <v>Gépjárműadó</v>
      </c>
      <c r="C34" s="340">
        <v>1725253</v>
      </c>
      <c r="D34" s="666" t="s">
        <v>689</v>
      </c>
      <c r="E34" s="254">
        <v>1000000</v>
      </c>
    </row>
    <row r="35" spans="1:5" s="1" customFormat="1" ht="12" customHeight="1" x14ac:dyDescent="0.25">
      <c r="A35" s="14" t="s">
        <v>542</v>
      </c>
      <c r="B35" s="357" t="str">
        <f>'KV_1.1.sz.mell.'!B37</f>
        <v>Telekadó</v>
      </c>
      <c r="C35" s="666" t="s">
        <v>689</v>
      </c>
      <c r="D35" s="666" t="s">
        <v>689</v>
      </c>
      <c r="E35" s="612" t="s">
        <v>689</v>
      </c>
    </row>
    <row r="36" spans="1:5" s="1" customFormat="1" ht="12" customHeight="1" thickBot="1" x14ac:dyDescent="0.3">
      <c r="A36" s="16" t="s">
        <v>543</v>
      </c>
      <c r="B36" s="357" t="str">
        <f>'KV_1.1.sz.mell.'!B38</f>
        <v>Kommunális adó</v>
      </c>
      <c r="C36" s="342">
        <v>566002</v>
      </c>
      <c r="D36" s="342">
        <v>566760</v>
      </c>
      <c r="E36" s="260">
        <v>1000000</v>
      </c>
    </row>
    <row r="37" spans="1:5" s="1" customFormat="1" ht="12" customHeight="1" thickBot="1" x14ac:dyDescent="0.3">
      <c r="A37" s="20" t="s">
        <v>22</v>
      </c>
      <c r="B37" s="21" t="s">
        <v>426</v>
      </c>
      <c r="C37" s="339">
        <f>SUM(C38:C48)</f>
        <v>42910452</v>
      </c>
      <c r="D37" s="339">
        <f>SUM(D38:D48)</f>
        <v>51628062</v>
      </c>
      <c r="E37" s="223">
        <f>SUM(E38:E48)</f>
        <v>46812057</v>
      </c>
    </row>
    <row r="38" spans="1:5" s="1" customFormat="1" ht="12" customHeight="1" x14ac:dyDescent="0.25">
      <c r="A38" s="15" t="s">
        <v>91</v>
      </c>
      <c r="B38" s="357" t="s">
        <v>270</v>
      </c>
      <c r="C38" s="341">
        <v>247497</v>
      </c>
      <c r="D38" s="341">
        <v>964450</v>
      </c>
      <c r="E38" s="225">
        <v>4000000</v>
      </c>
    </row>
    <row r="39" spans="1:5" s="1" customFormat="1" ht="12" customHeight="1" x14ac:dyDescent="0.25">
      <c r="A39" s="14" t="s">
        <v>92</v>
      </c>
      <c r="B39" s="358" t="s">
        <v>271</v>
      </c>
      <c r="C39" s="340">
        <v>7115756</v>
      </c>
      <c r="D39" s="340">
        <v>4206610</v>
      </c>
      <c r="E39" s="224">
        <v>3081594</v>
      </c>
    </row>
    <row r="40" spans="1:5" s="1" customFormat="1" ht="12" customHeight="1" x14ac:dyDescent="0.25">
      <c r="A40" s="14" t="s">
        <v>93</v>
      </c>
      <c r="B40" s="358" t="s">
        <v>272</v>
      </c>
      <c r="C40" s="340">
        <v>553069</v>
      </c>
      <c r="D40" s="340">
        <v>5646779</v>
      </c>
      <c r="E40" s="622" t="s">
        <v>689</v>
      </c>
    </row>
    <row r="41" spans="1:5" s="1" customFormat="1" ht="12" customHeight="1" x14ac:dyDescent="0.25">
      <c r="A41" s="14" t="s">
        <v>173</v>
      </c>
      <c r="B41" s="358" t="s">
        <v>273</v>
      </c>
      <c r="C41" s="340">
        <v>672800</v>
      </c>
      <c r="D41" s="340">
        <v>1194250</v>
      </c>
      <c r="E41" s="224">
        <v>1514700</v>
      </c>
    </row>
    <row r="42" spans="1:5" s="1" customFormat="1" ht="12" customHeight="1" x14ac:dyDescent="0.25">
      <c r="A42" s="14" t="s">
        <v>174</v>
      </c>
      <c r="B42" s="358" t="s">
        <v>274</v>
      </c>
      <c r="C42" s="340">
        <v>32137730</v>
      </c>
      <c r="D42" s="340">
        <v>34200000</v>
      </c>
      <c r="E42" s="224">
        <v>37383733</v>
      </c>
    </row>
    <row r="43" spans="1:5" s="1" customFormat="1" ht="12" customHeight="1" x14ac:dyDescent="0.25">
      <c r="A43" s="14" t="s">
        <v>175</v>
      </c>
      <c r="B43" s="358" t="s">
        <v>275</v>
      </c>
      <c r="C43" s="340">
        <v>1512368</v>
      </c>
      <c r="D43" s="340">
        <v>2680827</v>
      </c>
      <c r="E43" s="224">
        <v>832030</v>
      </c>
    </row>
    <row r="44" spans="1:5" s="1" customFormat="1" ht="12" customHeight="1" x14ac:dyDescent="0.25">
      <c r="A44" s="14" t="s">
        <v>176</v>
      </c>
      <c r="B44" s="358" t="s">
        <v>276</v>
      </c>
      <c r="C44" s="666" t="s">
        <v>689</v>
      </c>
      <c r="D44" s="666" t="s">
        <v>689</v>
      </c>
      <c r="E44" s="622" t="s">
        <v>689</v>
      </c>
    </row>
    <row r="45" spans="1:5" s="1" customFormat="1" ht="12" customHeight="1" x14ac:dyDescent="0.25">
      <c r="A45" s="14" t="s">
        <v>177</v>
      </c>
      <c r="B45" s="358" t="s">
        <v>548</v>
      </c>
      <c r="C45" s="340">
        <v>20</v>
      </c>
      <c r="D45" s="340">
        <v>84266</v>
      </c>
      <c r="E45" s="622" t="s">
        <v>689</v>
      </c>
    </row>
    <row r="46" spans="1:5" s="1" customFormat="1" ht="12" customHeight="1" x14ac:dyDescent="0.25">
      <c r="A46" s="14" t="s">
        <v>268</v>
      </c>
      <c r="B46" s="358" t="s">
        <v>278</v>
      </c>
      <c r="C46" s="673" t="s">
        <v>689</v>
      </c>
      <c r="D46" s="673" t="s">
        <v>689</v>
      </c>
      <c r="E46" s="671" t="s">
        <v>689</v>
      </c>
    </row>
    <row r="47" spans="1:5" s="1" customFormat="1" ht="12" customHeight="1" x14ac:dyDescent="0.25">
      <c r="A47" s="16" t="s">
        <v>269</v>
      </c>
      <c r="B47" s="359" t="s">
        <v>428</v>
      </c>
      <c r="C47" s="674" t="s">
        <v>689</v>
      </c>
      <c r="D47" s="344">
        <v>2650880</v>
      </c>
      <c r="E47" s="672" t="s">
        <v>689</v>
      </c>
    </row>
    <row r="48" spans="1:5" s="1" customFormat="1" ht="12" customHeight="1" thickBot="1" x14ac:dyDescent="0.3">
      <c r="A48" s="16" t="s">
        <v>427</v>
      </c>
      <c r="B48" s="249" t="s">
        <v>279</v>
      </c>
      <c r="C48" s="344">
        <v>671212</v>
      </c>
      <c r="D48" s="674" t="s">
        <v>689</v>
      </c>
      <c r="E48" s="672" t="s">
        <v>689</v>
      </c>
    </row>
    <row r="49" spans="1:5" s="1" customFormat="1" ht="12" customHeight="1" thickBot="1" x14ac:dyDescent="0.3">
      <c r="A49" s="20" t="s">
        <v>23</v>
      </c>
      <c r="B49" s="21" t="s">
        <v>280</v>
      </c>
      <c r="C49" s="339">
        <f>SUM(C50:C54)</f>
        <v>1100000</v>
      </c>
      <c r="D49" s="339">
        <f>SUM(D50:D54)</f>
        <v>578740</v>
      </c>
      <c r="E49" s="677" t="s">
        <v>689</v>
      </c>
    </row>
    <row r="50" spans="1:5" s="1" customFormat="1" ht="12" customHeight="1" x14ac:dyDescent="0.25">
      <c r="A50" s="15" t="s">
        <v>94</v>
      </c>
      <c r="B50" s="357" t="s">
        <v>284</v>
      </c>
      <c r="C50" s="675" t="s">
        <v>689</v>
      </c>
      <c r="D50" s="675" t="s">
        <v>689</v>
      </c>
      <c r="E50" s="676" t="s">
        <v>689</v>
      </c>
    </row>
    <row r="51" spans="1:5" s="1" customFormat="1" ht="12" customHeight="1" x14ac:dyDescent="0.25">
      <c r="A51" s="14" t="s">
        <v>95</v>
      </c>
      <c r="B51" s="358" t="s">
        <v>285</v>
      </c>
      <c r="C51" s="343">
        <v>1100000</v>
      </c>
      <c r="D51" s="343">
        <v>500000</v>
      </c>
      <c r="E51" s="671" t="s">
        <v>689</v>
      </c>
    </row>
    <row r="52" spans="1:5" s="1" customFormat="1" ht="12" customHeight="1" x14ac:dyDescent="0.25">
      <c r="A52" s="14" t="s">
        <v>281</v>
      </c>
      <c r="B52" s="358" t="s">
        <v>286</v>
      </c>
      <c r="C52" s="673" t="s">
        <v>689</v>
      </c>
      <c r="D52" s="343">
        <v>78740</v>
      </c>
      <c r="E52" s="671" t="s">
        <v>689</v>
      </c>
    </row>
    <row r="53" spans="1:5" s="1" customFormat="1" ht="12" customHeight="1" x14ac:dyDescent="0.25">
      <c r="A53" s="14" t="s">
        <v>282</v>
      </c>
      <c r="B53" s="358" t="s">
        <v>287</v>
      </c>
      <c r="C53" s="673" t="s">
        <v>689</v>
      </c>
      <c r="D53" s="673" t="s">
        <v>689</v>
      </c>
      <c r="E53" s="671" t="s">
        <v>689</v>
      </c>
    </row>
    <row r="54" spans="1:5" s="1" customFormat="1" ht="12" customHeight="1" thickBot="1" x14ac:dyDescent="0.3">
      <c r="A54" s="16" t="s">
        <v>283</v>
      </c>
      <c r="B54" s="249" t="s">
        <v>288</v>
      </c>
      <c r="C54" s="674" t="s">
        <v>689</v>
      </c>
      <c r="D54" s="674" t="s">
        <v>689</v>
      </c>
      <c r="E54" s="672" t="s">
        <v>689</v>
      </c>
    </row>
    <row r="55" spans="1:5" s="1" customFormat="1" ht="12" customHeight="1" thickBot="1" x14ac:dyDescent="0.3">
      <c r="A55" s="20" t="s">
        <v>178</v>
      </c>
      <c r="B55" s="21" t="s">
        <v>289</v>
      </c>
      <c r="C55" s="670">
        <f>SUM(C56:C58)</f>
        <v>0</v>
      </c>
      <c r="D55" s="339">
        <f>SUM(D56:D58)</f>
        <v>318392</v>
      </c>
      <c r="E55" s="677">
        <f>SUM(E56:E58)</f>
        <v>0</v>
      </c>
    </row>
    <row r="56" spans="1:5" s="1" customFormat="1" ht="12" customHeight="1" x14ac:dyDescent="0.25">
      <c r="A56" s="15" t="s">
        <v>96</v>
      </c>
      <c r="B56" s="357" t="s">
        <v>290</v>
      </c>
      <c r="C56" s="667" t="s">
        <v>689</v>
      </c>
      <c r="D56" s="667" t="s">
        <v>689</v>
      </c>
      <c r="E56" s="668" t="s">
        <v>689</v>
      </c>
    </row>
    <row r="57" spans="1:5" s="1" customFormat="1" ht="12" customHeight="1" x14ac:dyDescent="0.25">
      <c r="A57" s="14" t="s">
        <v>97</v>
      </c>
      <c r="B57" s="358" t="s">
        <v>418</v>
      </c>
      <c r="C57" s="666" t="s">
        <v>689</v>
      </c>
      <c r="D57" s="666" t="s">
        <v>689</v>
      </c>
      <c r="E57" s="622" t="s">
        <v>689</v>
      </c>
    </row>
    <row r="58" spans="1:5" s="1" customFormat="1" ht="12" customHeight="1" x14ac:dyDescent="0.25">
      <c r="A58" s="14" t="s">
        <v>293</v>
      </c>
      <c r="B58" s="358" t="s">
        <v>291</v>
      </c>
      <c r="C58" s="666" t="s">
        <v>689</v>
      </c>
      <c r="D58" s="340">
        <v>318392</v>
      </c>
      <c r="E58" s="622" t="s">
        <v>689</v>
      </c>
    </row>
    <row r="59" spans="1:5" s="1" customFormat="1" ht="12" customHeight="1" thickBot="1" x14ac:dyDescent="0.3">
      <c r="A59" s="16" t="s">
        <v>294</v>
      </c>
      <c r="B59" s="249" t="s">
        <v>292</v>
      </c>
      <c r="C59" s="669" t="s">
        <v>689</v>
      </c>
      <c r="D59" s="669" t="s">
        <v>689</v>
      </c>
      <c r="E59" s="623" t="s">
        <v>689</v>
      </c>
    </row>
    <row r="60" spans="1:5" s="1" customFormat="1" ht="12" customHeight="1" thickBot="1" x14ac:dyDescent="0.3">
      <c r="A60" s="20" t="s">
        <v>25</v>
      </c>
      <c r="B60" s="247" t="s">
        <v>295</v>
      </c>
      <c r="C60" s="670">
        <f>SUM(C61:C63)</f>
        <v>0</v>
      </c>
      <c r="D60" s="670">
        <f>SUM(D61:D63)</f>
        <v>0</v>
      </c>
      <c r="E60" s="223">
        <f>SUM(E61:E63)</f>
        <v>380000</v>
      </c>
    </row>
    <row r="61" spans="1:5" s="1" customFormat="1" ht="12" customHeight="1" x14ac:dyDescent="0.25">
      <c r="A61" s="15" t="s">
        <v>179</v>
      </c>
      <c r="B61" s="357" t="s">
        <v>297</v>
      </c>
      <c r="C61" s="673" t="s">
        <v>689</v>
      </c>
      <c r="D61" s="673" t="s">
        <v>689</v>
      </c>
      <c r="E61" s="671" t="s">
        <v>689</v>
      </c>
    </row>
    <row r="62" spans="1:5" s="1" customFormat="1" ht="12" customHeight="1" x14ac:dyDescent="0.25">
      <c r="A62" s="14" t="s">
        <v>180</v>
      </c>
      <c r="B62" s="358" t="s">
        <v>419</v>
      </c>
      <c r="C62" s="673" t="s">
        <v>689</v>
      </c>
      <c r="D62" s="673" t="s">
        <v>689</v>
      </c>
      <c r="E62" s="671" t="s">
        <v>689</v>
      </c>
    </row>
    <row r="63" spans="1:5" s="1" customFormat="1" ht="12" customHeight="1" x14ac:dyDescent="0.25">
      <c r="A63" s="14" t="s">
        <v>226</v>
      </c>
      <c r="B63" s="358" t="s">
        <v>298</v>
      </c>
      <c r="C63" s="673" t="s">
        <v>689</v>
      </c>
      <c r="D63" s="673" t="s">
        <v>689</v>
      </c>
      <c r="E63" s="227">
        <v>380000</v>
      </c>
    </row>
    <row r="64" spans="1:5" s="1" customFormat="1" ht="12" customHeight="1" thickBot="1" x14ac:dyDescent="0.3">
      <c r="A64" s="16" t="s">
        <v>296</v>
      </c>
      <c r="B64" s="249" t="s">
        <v>299</v>
      </c>
      <c r="C64" s="673" t="s">
        <v>689</v>
      </c>
      <c r="D64" s="673" t="s">
        <v>689</v>
      </c>
      <c r="E64" s="671" t="s">
        <v>689</v>
      </c>
    </row>
    <row r="65" spans="1:7" s="1" customFormat="1" ht="12" customHeight="1" thickBot="1" x14ac:dyDescent="0.3">
      <c r="A65" s="421" t="s">
        <v>468</v>
      </c>
      <c r="B65" s="21" t="s">
        <v>300</v>
      </c>
      <c r="C65" s="346">
        <f>+C8+C15+C22+C29+C37+C49+C55+C60</f>
        <v>198031194</v>
      </c>
      <c r="D65" s="346">
        <f>+D8+D15+D22+D29+D37+D49+D55+D60</f>
        <v>236841000</v>
      </c>
      <c r="E65" s="388">
        <f>+E8+E15+E22+E29+E37+E49+E55+E60</f>
        <v>196849369</v>
      </c>
    </row>
    <row r="66" spans="1:7" s="1" customFormat="1" ht="12" customHeight="1" thickBot="1" x14ac:dyDescent="0.3">
      <c r="A66" s="402" t="s">
        <v>301</v>
      </c>
      <c r="B66" s="247" t="s">
        <v>532</v>
      </c>
      <c r="C66" s="670">
        <f>SUM(C67:C69)</f>
        <v>0</v>
      </c>
      <c r="D66" s="670">
        <f>SUM(D67:D69)</f>
        <v>0</v>
      </c>
      <c r="E66" s="677">
        <f>SUM(E67:E69)</f>
        <v>0</v>
      </c>
    </row>
    <row r="67" spans="1:7" s="1" customFormat="1" ht="12" customHeight="1" x14ac:dyDescent="0.25">
      <c r="A67" s="15" t="s">
        <v>330</v>
      </c>
      <c r="B67" s="357" t="s">
        <v>303</v>
      </c>
      <c r="C67" s="673" t="s">
        <v>689</v>
      </c>
      <c r="D67" s="673" t="s">
        <v>689</v>
      </c>
      <c r="E67" s="671" t="s">
        <v>689</v>
      </c>
    </row>
    <row r="68" spans="1:7" s="1" customFormat="1" ht="12" customHeight="1" x14ac:dyDescent="0.25">
      <c r="A68" s="14" t="s">
        <v>339</v>
      </c>
      <c r="B68" s="358" t="s">
        <v>304</v>
      </c>
      <c r="C68" s="673" t="s">
        <v>689</v>
      </c>
      <c r="D68" s="673" t="s">
        <v>689</v>
      </c>
      <c r="E68" s="671" t="s">
        <v>689</v>
      </c>
    </row>
    <row r="69" spans="1:7" s="1" customFormat="1" ht="12" customHeight="1" thickBot="1" x14ac:dyDescent="0.3">
      <c r="A69" s="16" t="s">
        <v>340</v>
      </c>
      <c r="B69" s="416" t="s">
        <v>453</v>
      </c>
      <c r="C69" s="673" t="s">
        <v>689</v>
      </c>
      <c r="D69" s="673" t="s">
        <v>689</v>
      </c>
      <c r="E69" s="671" t="s">
        <v>689</v>
      </c>
    </row>
    <row r="70" spans="1:7" s="1" customFormat="1" ht="12" customHeight="1" thickBot="1" x14ac:dyDescent="0.3">
      <c r="A70" s="402" t="s">
        <v>306</v>
      </c>
      <c r="B70" s="247" t="s">
        <v>307</v>
      </c>
      <c r="C70" s="670">
        <f>SUM(C71:C74)</f>
        <v>0</v>
      </c>
      <c r="D70" s="670">
        <f>SUM(D71:D74)</f>
        <v>0</v>
      </c>
      <c r="E70" s="677">
        <f>SUM(E71:E74)</f>
        <v>0</v>
      </c>
    </row>
    <row r="71" spans="1:7" s="1" customFormat="1" ht="12" customHeight="1" x14ac:dyDescent="0.25">
      <c r="A71" s="15" t="s">
        <v>147</v>
      </c>
      <c r="B71" s="455" t="s">
        <v>308</v>
      </c>
      <c r="C71" s="673" t="s">
        <v>689</v>
      </c>
      <c r="D71" s="673" t="s">
        <v>689</v>
      </c>
      <c r="E71" s="671" t="s">
        <v>689</v>
      </c>
    </row>
    <row r="72" spans="1:7" s="1" customFormat="1" ht="13.5" customHeight="1" x14ac:dyDescent="0.3">
      <c r="A72" s="14" t="s">
        <v>148</v>
      </c>
      <c r="B72" s="455" t="s">
        <v>558</v>
      </c>
      <c r="C72" s="673" t="s">
        <v>689</v>
      </c>
      <c r="D72" s="673" t="s">
        <v>689</v>
      </c>
      <c r="E72" s="671" t="s">
        <v>689</v>
      </c>
      <c r="G72" s="39"/>
    </row>
    <row r="73" spans="1:7" s="1" customFormat="1" ht="12" customHeight="1" x14ac:dyDescent="0.25">
      <c r="A73" s="14" t="s">
        <v>331</v>
      </c>
      <c r="B73" s="455" t="s">
        <v>309</v>
      </c>
      <c r="C73" s="673" t="s">
        <v>689</v>
      </c>
      <c r="D73" s="673" t="s">
        <v>689</v>
      </c>
      <c r="E73" s="671" t="s">
        <v>689</v>
      </c>
    </row>
    <row r="74" spans="1:7" s="1" customFormat="1" ht="12" customHeight="1" thickBot="1" x14ac:dyDescent="0.3">
      <c r="A74" s="16" t="s">
        <v>332</v>
      </c>
      <c r="B74" s="456" t="s">
        <v>559</v>
      </c>
      <c r="C74" s="673" t="s">
        <v>689</v>
      </c>
      <c r="D74" s="673" t="s">
        <v>689</v>
      </c>
      <c r="E74" s="671" t="s">
        <v>689</v>
      </c>
    </row>
    <row r="75" spans="1:7" s="1" customFormat="1" ht="12" customHeight="1" thickBot="1" x14ac:dyDescent="0.3">
      <c r="A75" s="402" t="s">
        <v>310</v>
      </c>
      <c r="B75" s="247" t="s">
        <v>311</v>
      </c>
      <c r="C75" s="339">
        <f>SUM(C76:C77)</f>
        <v>6220351</v>
      </c>
      <c r="D75" s="339">
        <f>SUM(D76:D77)</f>
        <v>4386600</v>
      </c>
      <c r="E75" s="223">
        <f>SUM(E76:E77)</f>
        <v>49186487</v>
      </c>
    </row>
    <row r="76" spans="1:7" s="1" customFormat="1" ht="12" customHeight="1" x14ac:dyDescent="0.25">
      <c r="A76" s="15" t="s">
        <v>333</v>
      </c>
      <c r="B76" s="357" t="s">
        <v>312</v>
      </c>
      <c r="C76" s="343">
        <v>6220351</v>
      </c>
      <c r="D76" s="343">
        <v>4386600</v>
      </c>
      <c r="E76" s="227">
        <v>49186487</v>
      </c>
    </row>
    <row r="77" spans="1:7" s="1" customFormat="1" ht="12" customHeight="1" thickBot="1" x14ac:dyDescent="0.3">
      <c r="A77" s="16" t="s">
        <v>334</v>
      </c>
      <c r="B77" s="249" t="s">
        <v>313</v>
      </c>
      <c r="C77" s="673" t="s">
        <v>689</v>
      </c>
      <c r="D77" s="673" t="s">
        <v>689</v>
      </c>
      <c r="E77" s="671" t="s">
        <v>689</v>
      </c>
    </row>
    <row r="78" spans="1:7" s="1" customFormat="1" ht="12" customHeight="1" thickBot="1" x14ac:dyDescent="0.3">
      <c r="A78" s="402" t="s">
        <v>314</v>
      </c>
      <c r="B78" s="247" t="s">
        <v>315</v>
      </c>
      <c r="C78" s="339">
        <f>SUM(C79:C81)</f>
        <v>3559971</v>
      </c>
      <c r="D78" s="339">
        <f>SUM(D79:D81)</f>
        <v>3736300</v>
      </c>
      <c r="E78" s="677">
        <f>SUM(E79:E81)</f>
        <v>0</v>
      </c>
    </row>
    <row r="79" spans="1:7" s="1" customFormat="1" ht="12" customHeight="1" x14ac:dyDescent="0.25">
      <c r="A79" s="15" t="s">
        <v>335</v>
      </c>
      <c r="B79" s="357" t="s">
        <v>316</v>
      </c>
      <c r="C79" s="343">
        <v>3559971</v>
      </c>
      <c r="D79" s="673" t="s">
        <v>689</v>
      </c>
      <c r="E79" s="671" t="s">
        <v>689</v>
      </c>
    </row>
    <row r="80" spans="1:7" s="1" customFormat="1" ht="12" customHeight="1" x14ac:dyDescent="0.25">
      <c r="A80" s="14" t="s">
        <v>336</v>
      </c>
      <c r="B80" s="358" t="s">
        <v>317</v>
      </c>
      <c r="C80" s="673" t="s">
        <v>689</v>
      </c>
      <c r="D80" s="343">
        <v>3736300</v>
      </c>
      <c r="E80" s="671" t="s">
        <v>689</v>
      </c>
    </row>
    <row r="81" spans="1:6" s="1" customFormat="1" ht="12" customHeight="1" thickBot="1" x14ac:dyDescent="0.3">
      <c r="A81" s="16" t="s">
        <v>337</v>
      </c>
      <c r="B81" s="249" t="s">
        <v>560</v>
      </c>
      <c r="C81" s="673" t="s">
        <v>689</v>
      </c>
      <c r="D81" s="673" t="s">
        <v>689</v>
      </c>
      <c r="E81" s="671" t="s">
        <v>689</v>
      </c>
    </row>
    <row r="82" spans="1:6" s="1" customFormat="1" ht="12" customHeight="1" thickBot="1" x14ac:dyDescent="0.3">
      <c r="A82" s="402" t="s">
        <v>318</v>
      </c>
      <c r="B82" s="247" t="s">
        <v>338</v>
      </c>
      <c r="C82" s="670">
        <f>SUM(C83:C86)</f>
        <v>0</v>
      </c>
      <c r="D82" s="670">
        <f>SUM(D83:D86)</f>
        <v>0</v>
      </c>
      <c r="E82" s="677" t="s">
        <v>689</v>
      </c>
    </row>
    <row r="83" spans="1:6" s="1" customFormat="1" ht="12" customHeight="1" x14ac:dyDescent="0.25">
      <c r="A83" s="361" t="s">
        <v>319</v>
      </c>
      <c r="B83" s="357" t="s">
        <v>320</v>
      </c>
      <c r="C83" s="673" t="s">
        <v>689</v>
      </c>
      <c r="D83" s="673" t="s">
        <v>689</v>
      </c>
      <c r="E83" s="671" t="s">
        <v>689</v>
      </c>
    </row>
    <row r="84" spans="1:6" s="1" customFormat="1" ht="12" customHeight="1" x14ac:dyDescent="0.25">
      <c r="A84" s="362" t="s">
        <v>321</v>
      </c>
      <c r="B84" s="358" t="s">
        <v>322</v>
      </c>
      <c r="C84" s="673" t="s">
        <v>689</v>
      </c>
      <c r="D84" s="673" t="s">
        <v>689</v>
      </c>
      <c r="E84" s="671" t="s">
        <v>689</v>
      </c>
    </row>
    <row r="85" spans="1:6" s="1" customFormat="1" ht="12" customHeight="1" x14ac:dyDescent="0.25">
      <c r="A85" s="362" t="s">
        <v>323</v>
      </c>
      <c r="B85" s="358" t="s">
        <v>324</v>
      </c>
      <c r="C85" s="673" t="s">
        <v>689</v>
      </c>
      <c r="D85" s="673" t="s">
        <v>689</v>
      </c>
      <c r="E85" s="671" t="s">
        <v>689</v>
      </c>
    </row>
    <row r="86" spans="1:6" s="1" customFormat="1" ht="12" customHeight="1" thickBot="1" x14ac:dyDescent="0.3">
      <c r="A86" s="363" t="s">
        <v>325</v>
      </c>
      <c r="B86" s="249" t="s">
        <v>326</v>
      </c>
      <c r="C86" s="673" t="s">
        <v>689</v>
      </c>
      <c r="D86" s="673" t="s">
        <v>689</v>
      </c>
      <c r="E86" s="671" t="s">
        <v>689</v>
      </c>
    </row>
    <row r="87" spans="1:6" s="1" customFormat="1" ht="12" customHeight="1" thickBot="1" x14ac:dyDescent="0.3">
      <c r="A87" s="402" t="s">
        <v>327</v>
      </c>
      <c r="B87" s="247" t="s">
        <v>467</v>
      </c>
      <c r="C87" s="679" t="s">
        <v>689</v>
      </c>
      <c r="D87" s="679" t="s">
        <v>689</v>
      </c>
      <c r="E87" s="678" t="s">
        <v>689</v>
      </c>
    </row>
    <row r="88" spans="1:6" s="1" customFormat="1" ht="12" customHeight="1" thickBot="1" x14ac:dyDescent="0.3">
      <c r="A88" s="402" t="s">
        <v>329</v>
      </c>
      <c r="B88" s="247" t="s">
        <v>328</v>
      </c>
      <c r="C88" s="679" t="s">
        <v>689</v>
      </c>
      <c r="D88" s="679" t="s">
        <v>689</v>
      </c>
      <c r="E88" s="678" t="s">
        <v>689</v>
      </c>
    </row>
    <row r="89" spans="1:6" s="1" customFormat="1" ht="12" customHeight="1" thickBot="1" x14ac:dyDescent="0.3">
      <c r="A89" s="402" t="s">
        <v>341</v>
      </c>
      <c r="B89" s="364" t="s">
        <v>470</v>
      </c>
      <c r="C89" s="346">
        <f>+C66+C70+C75+C78+C82+C88+C87</f>
        <v>9780322</v>
      </c>
      <c r="D89" s="346">
        <f>+D66+D70+D75+D78+D82+D88+D87</f>
        <v>8122900</v>
      </c>
      <c r="E89" s="388">
        <f>+E66+E70+E75+E78+E82+E88+E87</f>
        <v>49186487</v>
      </c>
    </row>
    <row r="90" spans="1:6" s="1" customFormat="1" ht="12" customHeight="1" thickBot="1" x14ac:dyDescent="0.3">
      <c r="A90" s="403" t="s">
        <v>469</v>
      </c>
      <c r="B90" s="365" t="s">
        <v>471</v>
      </c>
      <c r="C90" s="346">
        <f>+C65+C89</f>
        <v>207811516</v>
      </c>
      <c r="D90" s="346">
        <f>+D65+D89</f>
        <v>244963900</v>
      </c>
      <c r="E90" s="388">
        <f>+E65+E89</f>
        <v>246035856</v>
      </c>
    </row>
    <row r="91" spans="1:6" s="1" customFormat="1" ht="12" customHeight="1" x14ac:dyDescent="0.25">
      <c r="A91" s="312"/>
      <c r="B91" s="313"/>
      <c r="C91" s="314"/>
      <c r="D91" s="315"/>
      <c r="E91" s="316"/>
    </row>
    <row r="92" spans="1:6" s="1" customFormat="1" ht="12" customHeight="1" x14ac:dyDescent="0.25">
      <c r="A92" s="765" t="s">
        <v>47</v>
      </c>
      <c r="B92" s="765"/>
      <c r="C92" s="765"/>
      <c r="D92" s="765"/>
      <c r="E92" s="765"/>
    </row>
    <row r="93" spans="1:6" s="1" customFormat="1" ht="12" customHeight="1" thickBot="1" x14ac:dyDescent="0.3">
      <c r="A93" s="762" t="s">
        <v>151</v>
      </c>
      <c r="B93" s="762"/>
      <c r="C93" s="327"/>
      <c r="D93" s="129"/>
      <c r="E93" s="261" t="str">
        <f>E5</f>
        <v>Forintban!</v>
      </c>
    </row>
    <row r="94" spans="1:6" s="1" customFormat="1" ht="24" customHeight="1" thickBot="1" x14ac:dyDescent="0.3">
      <c r="A94" s="23" t="s">
        <v>16</v>
      </c>
      <c r="B94" s="24" t="s">
        <v>48</v>
      </c>
      <c r="C94" s="24" t="str">
        <f>+C6</f>
        <v>2018. évi tény</v>
      </c>
      <c r="D94" s="24" t="str">
        <f>+D6</f>
        <v>2019. évi várható</v>
      </c>
      <c r="E94" s="147" t="str">
        <f>+E6</f>
        <v>2020. évi előirányzat</v>
      </c>
      <c r="F94" s="137"/>
    </row>
    <row r="95" spans="1:6" s="1" customFormat="1" ht="12" customHeight="1" thickBot="1" x14ac:dyDescent="0.3">
      <c r="A95" s="31" t="s">
        <v>485</v>
      </c>
      <c r="B95" s="32" t="s">
        <v>486</v>
      </c>
      <c r="C95" s="32" t="s">
        <v>487</v>
      </c>
      <c r="D95" s="32" t="s">
        <v>489</v>
      </c>
      <c r="E95" s="389" t="s">
        <v>488</v>
      </c>
      <c r="F95" s="137"/>
    </row>
    <row r="96" spans="1:6" s="1" customFormat="1" ht="15.15" customHeight="1" thickBot="1" x14ac:dyDescent="0.3">
      <c r="A96" s="22" t="s">
        <v>18</v>
      </c>
      <c r="B96" s="27" t="s">
        <v>429</v>
      </c>
      <c r="C96" s="338">
        <f>C97+C98+C99+C100+C101+C114</f>
        <v>192362226</v>
      </c>
      <c r="D96" s="338">
        <f>D97+D98+D99+D100+D101+D114</f>
        <v>203005891</v>
      </c>
      <c r="E96" s="424">
        <f>E97+E98+E99+E100+E101+E114</f>
        <v>218083881</v>
      </c>
      <c r="F96" s="137"/>
    </row>
    <row r="97" spans="1:5" s="1" customFormat="1" ht="12.9" customHeight="1" x14ac:dyDescent="0.25">
      <c r="A97" s="17" t="s">
        <v>98</v>
      </c>
      <c r="B97" s="10" t="s">
        <v>49</v>
      </c>
      <c r="C97" s="428">
        <v>94140887</v>
      </c>
      <c r="D97" s="428">
        <v>100696546</v>
      </c>
      <c r="E97" s="425">
        <v>108052070</v>
      </c>
    </row>
    <row r="98" spans="1:5" ht="16.5" customHeight="1" x14ac:dyDescent="0.3">
      <c r="A98" s="14" t="s">
        <v>99</v>
      </c>
      <c r="B98" s="8" t="s">
        <v>181</v>
      </c>
      <c r="C98" s="340">
        <v>16356255</v>
      </c>
      <c r="D98" s="340">
        <v>16591271</v>
      </c>
      <c r="E98" s="224">
        <v>17700871</v>
      </c>
    </row>
    <row r="99" spans="1:5" x14ac:dyDescent="0.3">
      <c r="A99" s="14" t="s">
        <v>100</v>
      </c>
      <c r="B99" s="8" t="s">
        <v>138</v>
      </c>
      <c r="C99" s="342">
        <v>71298553</v>
      </c>
      <c r="D99" s="342">
        <v>75933484</v>
      </c>
      <c r="E99" s="226">
        <v>79222545</v>
      </c>
    </row>
    <row r="100" spans="1:5" s="38" customFormat="1" ht="12" customHeight="1" x14ac:dyDescent="0.2">
      <c r="A100" s="14" t="s">
        <v>101</v>
      </c>
      <c r="B100" s="11" t="s">
        <v>182</v>
      </c>
      <c r="C100" s="342">
        <v>7601629</v>
      </c>
      <c r="D100" s="342">
        <v>5396223</v>
      </c>
      <c r="E100" s="226">
        <v>8500000</v>
      </c>
    </row>
    <row r="101" spans="1:5" ht="12" customHeight="1" x14ac:dyDescent="0.3">
      <c r="A101" s="14" t="s">
        <v>112</v>
      </c>
      <c r="B101" s="19" t="s">
        <v>183</v>
      </c>
      <c r="C101" s="342">
        <v>2964902</v>
      </c>
      <c r="D101" s="342">
        <v>4388367</v>
      </c>
      <c r="E101" s="226">
        <v>4108395</v>
      </c>
    </row>
    <row r="102" spans="1:5" ht="12" customHeight="1" x14ac:dyDescent="0.3">
      <c r="A102" s="14" t="s">
        <v>102</v>
      </c>
      <c r="B102" s="8" t="s">
        <v>434</v>
      </c>
      <c r="C102" s="342">
        <v>882600</v>
      </c>
      <c r="D102" s="342">
        <v>2766168</v>
      </c>
      <c r="E102" s="623" t="s">
        <v>689</v>
      </c>
    </row>
    <row r="103" spans="1:5" ht="12" customHeight="1" x14ac:dyDescent="0.3">
      <c r="A103" s="14" t="s">
        <v>103</v>
      </c>
      <c r="B103" s="133" t="s">
        <v>433</v>
      </c>
      <c r="C103" s="669" t="s">
        <v>689</v>
      </c>
      <c r="D103" s="669" t="s">
        <v>689</v>
      </c>
      <c r="E103" s="623" t="s">
        <v>689</v>
      </c>
    </row>
    <row r="104" spans="1:5" ht="12" customHeight="1" x14ac:dyDescent="0.3">
      <c r="A104" s="14" t="s">
        <v>113</v>
      </c>
      <c r="B104" s="133" t="s">
        <v>432</v>
      </c>
      <c r="C104" s="669" t="s">
        <v>689</v>
      </c>
      <c r="D104" s="669" t="s">
        <v>689</v>
      </c>
      <c r="E104" s="623" t="s">
        <v>689</v>
      </c>
    </row>
    <row r="105" spans="1:5" ht="12" customHeight="1" x14ac:dyDescent="0.3">
      <c r="A105" s="14" t="s">
        <v>114</v>
      </c>
      <c r="B105" s="131" t="s">
        <v>344</v>
      </c>
      <c r="C105" s="669" t="s">
        <v>689</v>
      </c>
      <c r="D105" s="669" t="s">
        <v>689</v>
      </c>
      <c r="E105" s="623" t="s">
        <v>689</v>
      </c>
    </row>
    <row r="106" spans="1:5" ht="12" customHeight="1" x14ac:dyDescent="0.3">
      <c r="A106" s="14" t="s">
        <v>115</v>
      </c>
      <c r="B106" s="132" t="s">
        <v>345</v>
      </c>
      <c r="C106" s="669" t="s">
        <v>689</v>
      </c>
      <c r="D106" s="669" t="s">
        <v>689</v>
      </c>
      <c r="E106" s="623" t="s">
        <v>689</v>
      </c>
    </row>
    <row r="107" spans="1:5" ht="12" customHeight="1" x14ac:dyDescent="0.3">
      <c r="A107" s="14" t="s">
        <v>116</v>
      </c>
      <c r="B107" s="132" t="s">
        <v>346</v>
      </c>
      <c r="C107" s="669" t="s">
        <v>689</v>
      </c>
      <c r="D107" s="669" t="s">
        <v>689</v>
      </c>
      <c r="E107" s="623" t="s">
        <v>689</v>
      </c>
    </row>
    <row r="108" spans="1:5" ht="12" customHeight="1" x14ac:dyDescent="0.3">
      <c r="A108" s="14" t="s">
        <v>118</v>
      </c>
      <c r="B108" s="131" t="s">
        <v>347</v>
      </c>
      <c r="C108" s="342">
        <v>2082302</v>
      </c>
      <c r="D108" s="342">
        <v>1622199</v>
      </c>
      <c r="E108" s="226">
        <v>4108395</v>
      </c>
    </row>
    <row r="109" spans="1:5" ht="12" customHeight="1" x14ac:dyDescent="0.3">
      <c r="A109" s="14" t="s">
        <v>184</v>
      </c>
      <c r="B109" s="131" t="s">
        <v>348</v>
      </c>
      <c r="C109" s="669" t="s">
        <v>689</v>
      </c>
      <c r="D109" s="669" t="s">
        <v>689</v>
      </c>
      <c r="E109" s="623" t="s">
        <v>689</v>
      </c>
    </row>
    <row r="110" spans="1:5" ht="12" customHeight="1" x14ac:dyDescent="0.3">
      <c r="A110" s="14" t="s">
        <v>342</v>
      </c>
      <c r="B110" s="132" t="s">
        <v>349</v>
      </c>
      <c r="C110" s="669" t="s">
        <v>689</v>
      </c>
      <c r="D110" s="669" t="s">
        <v>689</v>
      </c>
      <c r="E110" s="623" t="s">
        <v>689</v>
      </c>
    </row>
    <row r="111" spans="1:5" ht="12" customHeight="1" x14ac:dyDescent="0.3">
      <c r="A111" s="13" t="s">
        <v>343</v>
      </c>
      <c r="B111" s="133" t="s">
        <v>350</v>
      </c>
      <c r="C111" s="669" t="s">
        <v>689</v>
      </c>
      <c r="D111" s="669" t="s">
        <v>689</v>
      </c>
      <c r="E111" s="623" t="s">
        <v>689</v>
      </c>
    </row>
    <row r="112" spans="1:5" ht="12" customHeight="1" x14ac:dyDescent="0.3">
      <c r="A112" s="14" t="s">
        <v>430</v>
      </c>
      <c r="B112" s="133" t="s">
        <v>351</v>
      </c>
      <c r="C112" s="669" t="s">
        <v>689</v>
      </c>
      <c r="D112" s="669" t="s">
        <v>689</v>
      </c>
      <c r="E112" s="623" t="s">
        <v>689</v>
      </c>
    </row>
    <row r="113" spans="1:5" ht="12" customHeight="1" x14ac:dyDescent="0.3">
      <c r="A113" s="16" t="s">
        <v>431</v>
      </c>
      <c r="B113" s="133" t="s">
        <v>352</v>
      </c>
      <c r="C113" s="669" t="s">
        <v>689</v>
      </c>
      <c r="D113" s="669" t="s">
        <v>689</v>
      </c>
      <c r="E113" s="623" t="s">
        <v>689</v>
      </c>
    </row>
    <row r="114" spans="1:5" ht="12" customHeight="1" x14ac:dyDescent="0.3">
      <c r="A114" s="14" t="s">
        <v>435</v>
      </c>
      <c r="B114" s="11" t="s">
        <v>50</v>
      </c>
      <c r="C114" s="666" t="s">
        <v>689</v>
      </c>
      <c r="D114" s="666" t="s">
        <v>689</v>
      </c>
      <c r="E114" s="224">
        <v>500000</v>
      </c>
    </row>
    <row r="115" spans="1:5" ht="12" customHeight="1" x14ac:dyDescent="0.3">
      <c r="A115" s="14" t="s">
        <v>436</v>
      </c>
      <c r="B115" s="8" t="s">
        <v>438</v>
      </c>
      <c r="C115" s="666" t="s">
        <v>689</v>
      </c>
      <c r="D115" s="666" t="s">
        <v>689</v>
      </c>
      <c r="E115" s="224">
        <v>500000</v>
      </c>
    </row>
    <row r="116" spans="1:5" ht="12" customHeight="1" thickBot="1" x14ac:dyDescent="0.35">
      <c r="A116" s="18" t="s">
        <v>437</v>
      </c>
      <c r="B116" s="420" t="s">
        <v>439</v>
      </c>
      <c r="C116" s="680" t="s">
        <v>689</v>
      </c>
      <c r="D116" s="680" t="s">
        <v>689</v>
      </c>
      <c r="E116" s="633" t="s">
        <v>689</v>
      </c>
    </row>
    <row r="117" spans="1:5" ht="12" customHeight="1" thickBot="1" x14ac:dyDescent="0.35">
      <c r="A117" s="417" t="s">
        <v>19</v>
      </c>
      <c r="B117" s="418" t="s">
        <v>353</v>
      </c>
      <c r="C117" s="429">
        <f>+C118+C120+C122</f>
        <v>7289317</v>
      </c>
      <c r="D117" s="429">
        <f>+D118+D120+D122</f>
        <v>4204745</v>
      </c>
      <c r="E117" s="426">
        <f>+E118+E120+E122</f>
        <v>27951975</v>
      </c>
    </row>
    <row r="118" spans="1:5" ht="12" customHeight="1" x14ac:dyDescent="0.3">
      <c r="A118" s="15" t="s">
        <v>104</v>
      </c>
      <c r="B118" s="8" t="s">
        <v>225</v>
      </c>
      <c r="C118" s="341">
        <v>7184161</v>
      </c>
      <c r="D118" s="341">
        <v>4204745</v>
      </c>
      <c r="E118" s="225">
        <v>6641856</v>
      </c>
    </row>
    <row r="119" spans="1:5" x14ac:dyDescent="0.3">
      <c r="A119" s="15" t="s">
        <v>105</v>
      </c>
      <c r="B119" s="12" t="s">
        <v>357</v>
      </c>
      <c r="C119" s="667" t="s">
        <v>689</v>
      </c>
      <c r="D119" s="667" t="s">
        <v>689</v>
      </c>
      <c r="E119" s="668" t="s">
        <v>689</v>
      </c>
    </row>
    <row r="120" spans="1:5" ht="12" customHeight="1" x14ac:dyDescent="0.3">
      <c r="A120" s="15" t="s">
        <v>106</v>
      </c>
      <c r="B120" s="12" t="s">
        <v>185</v>
      </c>
      <c r="C120" s="340">
        <v>105156</v>
      </c>
      <c r="D120" s="666" t="s">
        <v>689</v>
      </c>
      <c r="E120" s="224">
        <v>21310119</v>
      </c>
    </row>
    <row r="121" spans="1:5" ht="12" customHeight="1" x14ac:dyDescent="0.3">
      <c r="A121" s="15" t="s">
        <v>107</v>
      </c>
      <c r="B121" s="12" t="s">
        <v>358</v>
      </c>
      <c r="C121" s="666" t="s">
        <v>689</v>
      </c>
      <c r="D121" s="666" t="s">
        <v>689</v>
      </c>
      <c r="E121" s="622" t="s">
        <v>689</v>
      </c>
    </row>
    <row r="122" spans="1:5" ht="12" customHeight="1" x14ac:dyDescent="0.3">
      <c r="A122" s="15" t="s">
        <v>108</v>
      </c>
      <c r="B122" s="249" t="s">
        <v>227</v>
      </c>
      <c r="C122" s="666" t="s">
        <v>689</v>
      </c>
      <c r="D122" s="666" t="s">
        <v>689</v>
      </c>
      <c r="E122" s="622" t="s">
        <v>689</v>
      </c>
    </row>
    <row r="123" spans="1:5" ht="12" customHeight="1" x14ac:dyDescent="0.3">
      <c r="A123" s="15" t="s">
        <v>117</v>
      </c>
      <c r="B123" s="248" t="s">
        <v>420</v>
      </c>
      <c r="C123" s="666" t="s">
        <v>689</v>
      </c>
      <c r="D123" s="666" t="s">
        <v>689</v>
      </c>
      <c r="E123" s="622" t="s">
        <v>689</v>
      </c>
    </row>
    <row r="124" spans="1:5" ht="12" customHeight="1" x14ac:dyDescent="0.3">
      <c r="A124" s="15" t="s">
        <v>119</v>
      </c>
      <c r="B124" s="353" t="s">
        <v>363</v>
      </c>
      <c r="C124" s="666" t="s">
        <v>689</v>
      </c>
      <c r="D124" s="666" t="s">
        <v>689</v>
      </c>
      <c r="E124" s="622" t="s">
        <v>689</v>
      </c>
    </row>
    <row r="125" spans="1:5" ht="12" customHeight="1" x14ac:dyDescent="0.3">
      <c r="A125" s="15" t="s">
        <v>186</v>
      </c>
      <c r="B125" s="132" t="s">
        <v>346</v>
      </c>
      <c r="C125" s="666" t="s">
        <v>689</v>
      </c>
      <c r="D125" s="666" t="s">
        <v>689</v>
      </c>
      <c r="E125" s="622" t="s">
        <v>689</v>
      </c>
    </row>
    <row r="126" spans="1:5" ht="12" customHeight="1" x14ac:dyDescent="0.3">
      <c r="A126" s="15" t="s">
        <v>187</v>
      </c>
      <c r="B126" s="132" t="s">
        <v>362</v>
      </c>
      <c r="C126" s="666" t="s">
        <v>689</v>
      </c>
      <c r="D126" s="666" t="s">
        <v>689</v>
      </c>
      <c r="E126" s="622" t="s">
        <v>689</v>
      </c>
    </row>
    <row r="127" spans="1:5" ht="12" customHeight="1" x14ac:dyDescent="0.3">
      <c r="A127" s="15" t="s">
        <v>188</v>
      </c>
      <c r="B127" s="132" t="s">
        <v>361</v>
      </c>
      <c r="C127" s="666" t="s">
        <v>689</v>
      </c>
      <c r="D127" s="666" t="s">
        <v>689</v>
      </c>
      <c r="E127" s="622" t="s">
        <v>689</v>
      </c>
    </row>
    <row r="128" spans="1:5" ht="12" customHeight="1" x14ac:dyDescent="0.3">
      <c r="A128" s="15" t="s">
        <v>354</v>
      </c>
      <c r="B128" s="132" t="s">
        <v>349</v>
      </c>
      <c r="C128" s="666" t="s">
        <v>689</v>
      </c>
      <c r="D128" s="666" t="s">
        <v>689</v>
      </c>
      <c r="E128" s="622" t="s">
        <v>689</v>
      </c>
    </row>
    <row r="129" spans="1:5" ht="12" customHeight="1" x14ac:dyDescent="0.3">
      <c r="A129" s="15" t="s">
        <v>355</v>
      </c>
      <c r="B129" s="132" t="s">
        <v>360</v>
      </c>
      <c r="C129" s="666" t="s">
        <v>689</v>
      </c>
      <c r="D129" s="666" t="s">
        <v>689</v>
      </c>
      <c r="E129" s="622" t="s">
        <v>689</v>
      </c>
    </row>
    <row r="130" spans="1:5" ht="12" customHeight="1" thickBot="1" x14ac:dyDescent="0.35">
      <c r="A130" s="13" t="s">
        <v>356</v>
      </c>
      <c r="B130" s="132" t="s">
        <v>359</v>
      </c>
      <c r="C130" s="669" t="s">
        <v>689</v>
      </c>
      <c r="D130" s="669" t="s">
        <v>689</v>
      </c>
      <c r="E130" s="623" t="s">
        <v>689</v>
      </c>
    </row>
    <row r="131" spans="1:5" ht="12" customHeight="1" thickBot="1" x14ac:dyDescent="0.35">
      <c r="A131" s="20" t="s">
        <v>20</v>
      </c>
      <c r="B131" s="115" t="s">
        <v>440</v>
      </c>
      <c r="C131" s="339">
        <f>+C96+C117</f>
        <v>199651543</v>
      </c>
      <c r="D131" s="339">
        <f>+D96+D117</f>
        <v>207210636</v>
      </c>
      <c r="E131" s="223">
        <f>+E96+E117</f>
        <v>246035856</v>
      </c>
    </row>
    <row r="132" spans="1:5" ht="12" customHeight="1" thickBot="1" x14ac:dyDescent="0.35">
      <c r="A132" s="20" t="s">
        <v>21</v>
      </c>
      <c r="B132" s="115" t="s">
        <v>441</v>
      </c>
      <c r="C132" s="670">
        <f>+C133+C134+C135</f>
        <v>0</v>
      </c>
      <c r="D132" s="670">
        <f>+D133+D134+D135</f>
        <v>0</v>
      </c>
      <c r="E132" s="677">
        <f>+E133+E134+E135</f>
        <v>0</v>
      </c>
    </row>
    <row r="133" spans="1:5" ht="12" customHeight="1" x14ac:dyDescent="0.3">
      <c r="A133" s="15" t="s">
        <v>263</v>
      </c>
      <c r="B133" s="12" t="s">
        <v>448</v>
      </c>
      <c r="C133" s="666" t="s">
        <v>689</v>
      </c>
      <c r="D133" s="666" t="s">
        <v>689</v>
      </c>
      <c r="E133" s="622" t="s">
        <v>689</v>
      </c>
    </row>
    <row r="134" spans="1:5" ht="12" customHeight="1" x14ac:dyDescent="0.3">
      <c r="A134" s="15" t="s">
        <v>264</v>
      </c>
      <c r="B134" s="12" t="s">
        <v>449</v>
      </c>
      <c r="C134" s="666" t="s">
        <v>689</v>
      </c>
      <c r="D134" s="666" t="s">
        <v>689</v>
      </c>
      <c r="E134" s="622" t="s">
        <v>689</v>
      </c>
    </row>
    <row r="135" spans="1:5" ht="12" customHeight="1" thickBot="1" x14ac:dyDescent="0.35">
      <c r="A135" s="13" t="s">
        <v>265</v>
      </c>
      <c r="B135" s="12" t="s">
        <v>450</v>
      </c>
      <c r="C135" s="666" t="s">
        <v>689</v>
      </c>
      <c r="D135" s="666" t="s">
        <v>689</v>
      </c>
      <c r="E135" s="622" t="s">
        <v>689</v>
      </c>
    </row>
    <row r="136" spans="1:5" ht="12" customHeight="1" thickBot="1" x14ac:dyDescent="0.35">
      <c r="A136" s="20" t="s">
        <v>22</v>
      </c>
      <c r="B136" s="115" t="s">
        <v>442</v>
      </c>
      <c r="C136" s="670" t="s">
        <v>689</v>
      </c>
      <c r="D136" s="670">
        <f>SUM(D137:D142)</f>
        <v>0</v>
      </c>
      <c r="E136" s="677">
        <f>SUM(E137:E142)</f>
        <v>0</v>
      </c>
    </row>
    <row r="137" spans="1:5" ht="12" customHeight="1" x14ac:dyDescent="0.3">
      <c r="A137" s="15" t="s">
        <v>91</v>
      </c>
      <c r="B137" s="9" t="s">
        <v>451</v>
      </c>
      <c r="C137" s="666" t="s">
        <v>689</v>
      </c>
      <c r="D137" s="666" t="s">
        <v>689</v>
      </c>
      <c r="E137" s="622" t="s">
        <v>689</v>
      </c>
    </row>
    <row r="138" spans="1:5" ht="12" customHeight="1" x14ac:dyDescent="0.3">
      <c r="A138" s="15" t="s">
        <v>92</v>
      </c>
      <c r="B138" s="9" t="s">
        <v>443</v>
      </c>
      <c r="C138" s="666" t="s">
        <v>689</v>
      </c>
      <c r="D138" s="666" t="s">
        <v>689</v>
      </c>
      <c r="E138" s="622" t="s">
        <v>689</v>
      </c>
    </row>
    <row r="139" spans="1:5" ht="12" customHeight="1" x14ac:dyDescent="0.3">
      <c r="A139" s="15" t="s">
        <v>93</v>
      </c>
      <c r="B139" s="9" t="s">
        <v>444</v>
      </c>
      <c r="C139" s="666" t="s">
        <v>689</v>
      </c>
      <c r="D139" s="666" t="s">
        <v>689</v>
      </c>
      <c r="E139" s="622" t="s">
        <v>689</v>
      </c>
    </row>
    <row r="140" spans="1:5" ht="12" customHeight="1" x14ac:dyDescent="0.3">
      <c r="A140" s="15" t="s">
        <v>173</v>
      </c>
      <c r="B140" s="9" t="s">
        <v>445</v>
      </c>
      <c r="C140" s="666" t="s">
        <v>689</v>
      </c>
      <c r="D140" s="666" t="s">
        <v>689</v>
      </c>
      <c r="E140" s="622" t="s">
        <v>689</v>
      </c>
    </row>
    <row r="141" spans="1:5" ht="12" customHeight="1" x14ac:dyDescent="0.3">
      <c r="A141" s="15" t="s">
        <v>174</v>
      </c>
      <c r="B141" s="9" t="s">
        <v>446</v>
      </c>
      <c r="C141" s="666" t="s">
        <v>689</v>
      </c>
      <c r="D141" s="666" t="s">
        <v>689</v>
      </c>
      <c r="E141" s="622" t="s">
        <v>689</v>
      </c>
    </row>
    <row r="142" spans="1:5" ht="12" customHeight="1" thickBot="1" x14ac:dyDescent="0.35">
      <c r="A142" s="13" t="s">
        <v>175</v>
      </c>
      <c r="B142" s="9" t="s">
        <v>447</v>
      </c>
      <c r="C142" s="666" t="s">
        <v>689</v>
      </c>
      <c r="D142" s="666" t="s">
        <v>689</v>
      </c>
      <c r="E142" s="622" t="s">
        <v>689</v>
      </c>
    </row>
    <row r="143" spans="1:5" ht="12" customHeight="1" thickBot="1" x14ac:dyDescent="0.35">
      <c r="A143" s="20" t="s">
        <v>23</v>
      </c>
      <c r="B143" s="115" t="s">
        <v>455</v>
      </c>
      <c r="C143" s="346">
        <f>+C144+C145+C146+C147</f>
        <v>3497524</v>
      </c>
      <c r="D143" s="346">
        <f>+D144+D145+D146+D147</f>
        <v>3013991</v>
      </c>
      <c r="E143" s="681">
        <f>+E144+E145+E146+E147</f>
        <v>0</v>
      </c>
    </row>
    <row r="144" spans="1:5" ht="12" customHeight="1" x14ac:dyDescent="0.3">
      <c r="A144" s="15" t="s">
        <v>94</v>
      </c>
      <c r="B144" s="9" t="s">
        <v>364</v>
      </c>
      <c r="C144" s="666" t="s">
        <v>689</v>
      </c>
      <c r="D144" s="666" t="s">
        <v>689</v>
      </c>
      <c r="E144" s="622" t="s">
        <v>689</v>
      </c>
    </row>
    <row r="145" spans="1:6" ht="12" customHeight="1" x14ac:dyDescent="0.3">
      <c r="A145" s="15" t="s">
        <v>95</v>
      </c>
      <c r="B145" s="9" t="s">
        <v>365</v>
      </c>
      <c r="C145" s="340">
        <v>3497524</v>
      </c>
      <c r="D145" s="340">
        <v>3013991</v>
      </c>
      <c r="E145" s="622">
        <v>0</v>
      </c>
    </row>
    <row r="146" spans="1:6" ht="12" customHeight="1" x14ac:dyDescent="0.3">
      <c r="A146" s="15" t="s">
        <v>281</v>
      </c>
      <c r="B146" s="9" t="s">
        <v>456</v>
      </c>
      <c r="C146" s="666" t="s">
        <v>689</v>
      </c>
      <c r="D146" s="666" t="s">
        <v>689</v>
      </c>
      <c r="E146" s="622" t="s">
        <v>689</v>
      </c>
    </row>
    <row r="147" spans="1:6" ht="12" customHeight="1" thickBot="1" x14ac:dyDescent="0.35">
      <c r="A147" s="13" t="s">
        <v>282</v>
      </c>
      <c r="B147" s="7" t="s">
        <v>383</v>
      </c>
      <c r="C147" s="666" t="s">
        <v>689</v>
      </c>
      <c r="D147" s="666" t="s">
        <v>689</v>
      </c>
      <c r="E147" s="622" t="s">
        <v>689</v>
      </c>
    </row>
    <row r="148" spans="1:6" ht="12" customHeight="1" thickBot="1" x14ac:dyDescent="0.35">
      <c r="A148" s="20" t="s">
        <v>24</v>
      </c>
      <c r="B148" s="115" t="s">
        <v>457</v>
      </c>
      <c r="C148" s="682">
        <f>SUM(C149:C153)</f>
        <v>0</v>
      </c>
      <c r="D148" s="682">
        <f>SUM(D149:D153)</f>
        <v>0</v>
      </c>
      <c r="E148" s="683">
        <f>SUM(E149:E153)</f>
        <v>0</v>
      </c>
    </row>
    <row r="149" spans="1:6" ht="12" customHeight="1" x14ac:dyDescent="0.3">
      <c r="A149" s="15" t="s">
        <v>96</v>
      </c>
      <c r="B149" s="9" t="s">
        <v>452</v>
      </c>
      <c r="C149" s="666" t="s">
        <v>689</v>
      </c>
      <c r="D149" s="666" t="s">
        <v>689</v>
      </c>
      <c r="E149" s="622" t="s">
        <v>689</v>
      </c>
    </row>
    <row r="150" spans="1:6" ht="12" customHeight="1" x14ac:dyDescent="0.3">
      <c r="A150" s="15" t="s">
        <v>97</v>
      </c>
      <c r="B150" s="9" t="s">
        <v>459</v>
      </c>
      <c r="C150" s="666" t="s">
        <v>689</v>
      </c>
      <c r="D150" s="666" t="s">
        <v>689</v>
      </c>
      <c r="E150" s="622" t="s">
        <v>689</v>
      </c>
    </row>
    <row r="151" spans="1:6" ht="12" customHeight="1" x14ac:dyDescent="0.3">
      <c r="A151" s="15" t="s">
        <v>293</v>
      </c>
      <c r="B151" s="9" t="s">
        <v>454</v>
      </c>
      <c r="C151" s="666" t="s">
        <v>689</v>
      </c>
      <c r="D151" s="666" t="s">
        <v>689</v>
      </c>
      <c r="E151" s="622" t="s">
        <v>689</v>
      </c>
    </row>
    <row r="152" spans="1:6" ht="12" customHeight="1" x14ac:dyDescent="0.3">
      <c r="A152" s="15" t="s">
        <v>294</v>
      </c>
      <c r="B152" s="9" t="s">
        <v>460</v>
      </c>
      <c r="C152" s="666" t="s">
        <v>689</v>
      </c>
      <c r="D152" s="666" t="s">
        <v>689</v>
      </c>
      <c r="E152" s="622" t="s">
        <v>689</v>
      </c>
    </row>
    <row r="153" spans="1:6" ht="12" customHeight="1" thickBot="1" x14ac:dyDescent="0.35">
      <c r="A153" s="15" t="s">
        <v>458</v>
      </c>
      <c r="B153" s="9" t="s">
        <v>461</v>
      </c>
      <c r="C153" s="666" t="s">
        <v>689</v>
      </c>
      <c r="D153" s="666" t="s">
        <v>689</v>
      </c>
      <c r="E153" s="622" t="s">
        <v>689</v>
      </c>
    </row>
    <row r="154" spans="1:6" ht="12" customHeight="1" thickBot="1" x14ac:dyDescent="0.35">
      <c r="A154" s="20" t="s">
        <v>25</v>
      </c>
      <c r="B154" s="115" t="s">
        <v>462</v>
      </c>
      <c r="C154" s="684" t="s">
        <v>689</v>
      </c>
      <c r="D154" s="684" t="s">
        <v>689</v>
      </c>
      <c r="E154" s="685" t="s">
        <v>689</v>
      </c>
    </row>
    <row r="155" spans="1:6" ht="12" customHeight="1" thickBot="1" x14ac:dyDescent="0.35">
      <c r="A155" s="20" t="s">
        <v>26</v>
      </c>
      <c r="B155" s="115" t="s">
        <v>463</v>
      </c>
      <c r="C155" s="684" t="s">
        <v>689</v>
      </c>
      <c r="D155" s="684" t="s">
        <v>689</v>
      </c>
      <c r="E155" s="685" t="s">
        <v>689</v>
      </c>
    </row>
    <row r="156" spans="1:6" ht="15.15" customHeight="1" thickBot="1" x14ac:dyDescent="0.35">
      <c r="A156" s="20" t="s">
        <v>27</v>
      </c>
      <c r="B156" s="115" t="s">
        <v>465</v>
      </c>
      <c r="C156" s="430">
        <f>+C132+C136+C143+C148+C154+C155</f>
        <v>3497524</v>
      </c>
      <c r="D156" s="430">
        <f>+D132+D136+D143+D148+D154+D155</f>
        <v>3013991</v>
      </c>
      <c r="E156" s="686">
        <f>+E132+E136+E143+E148+E154+E155</f>
        <v>0</v>
      </c>
      <c r="F156" s="116"/>
    </row>
    <row r="157" spans="1:6" s="1" customFormat="1" ht="12.9" customHeight="1" thickBot="1" x14ac:dyDescent="0.3">
      <c r="A157" s="250" t="s">
        <v>28</v>
      </c>
      <c r="B157" s="323" t="s">
        <v>464</v>
      </c>
      <c r="C157" s="430">
        <f>+C131+C156</f>
        <v>203149067</v>
      </c>
      <c r="D157" s="430">
        <f>+D131+D156</f>
        <v>210224627</v>
      </c>
      <c r="E157" s="427">
        <f>+E131+E156</f>
        <v>246035856</v>
      </c>
    </row>
    <row r="158" spans="1:6" x14ac:dyDescent="0.3">
      <c r="C158" s="326"/>
      <c r="E158" s="535">
        <f>E90-E157</f>
        <v>0</v>
      </c>
    </row>
    <row r="159" spans="1:6" x14ac:dyDescent="0.3">
      <c r="C159" s="326"/>
    </row>
    <row r="160" spans="1:6" x14ac:dyDescent="0.3">
      <c r="C160" s="326"/>
    </row>
    <row r="161" spans="3:3" ht="16.5" customHeight="1" x14ac:dyDescent="0.3">
      <c r="C161" s="326"/>
    </row>
    <row r="162" spans="3:3" x14ac:dyDescent="0.3">
      <c r="C162" s="326"/>
    </row>
    <row r="163" spans="3:3" x14ac:dyDescent="0.3">
      <c r="C163" s="326"/>
    </row>
    <row r="164" spans="3:3" x14ac:dyDescent="0.3">
      <c r="C164" s="326"/>
    </row>
    <row r="165" spans="3:3" x14ac:dyDescent="0.3">
      <c r="C165" s="326"/>
    </row>
    <row r="166" spans="3:3" x14ac:dyDescent="0.3">
      <c r="C166" s="326"/>
    </row>
    <row r="167" spans="3:3" x14ac:dyDescent="0.3">
      <c r="C167" s="326"/>
    </row>
    <row r="168" spans="3:3" x14ac:dyDescent="0.3">
      <c r="C168" s="326"/>
    </row>
    <row r="169" spans="3:3" x14ac:dyDescent="0.3">
      <c r="C169" s="326"/>
    </row>
    <row r="170" spans="3:3" x14ac:dyDescent="0.3">
      <c r="C170" s="326"/>
    </row>
  </sheetData>
  <mergeCells count="7">
    <mergeCell ref="B1:E1"/>
    <mergeCell ref="A4:E4"/>
    <mergeCell ref="A92:E92"/>
    <mergeCell ref="A93:B93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1" max="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opLeftCell="B1" zoomScale="120" zoomScaleNormal="120" workbookViewId="0">
      <selection activeCell="I2" sqref="I2"/>
    </sheetView>
  </sheetViews>
  <sheetFormatPr defaultColWidth="9.33203125" defaultRowHeight="13.2" x14ac:dyDescent="0.25"/>
  <cols>
    <col min="1" max="1" width="6.77734375" style="166" customWidth="1"/>
    <col min="2" max="2" width="42.77734375" style="53" customWidth="1"/>
    <col min="3" max="8" width="12.77734375" style="53" customWidth="1"/>
    <col min="9" max="9" width="14.33203125" style="53" customWidth="1"/>
    <col min="10" max="10" width="4.33203125" style="53" customWidth="1"/>
    <col min="11" max="16384" width="9.33203125" style="53"/>
  </cols>
  <sheetData>
    <row r="1" spans="1:10" ht="27.75" customHeight="1" x14ac:dyDescent="0.25">
      <c r="A1" s="787" t="s">
        <v>4</v>
      </c>
      <c r="B1" s="787"/>
      <c r="C1" s="787"/>
      <c r="D1" s="787"/>
      <c r="E1" s="787"/>
      <c r="F1" s="787"/>
      <c r="G1" s="787"/>
      <c r="H1" s="787"/>
      <c r="I1" s="787"/>
      <c r="J1" s="830" t="s">
        <v>734</v>
      </c>
    </row>
    <row r="2" spans="1:10" ht="20.399999999999999" customHeight="1" thickBot="1" x14ac:dyDescent="0.35">
      <c r="I2" s="410" t="str">
        <f>'KV_11.sz.mell'!E5</f>
        <v>Forintban!</v>
      </c>
      <c r="J2" s="830"/>
    </row>
    <row r="3" spans="1:10" s="411" customFormat="1" ht="26.4" customHeight="1" x14ac:dyDescent="0.25">
      <c r="A3" s="838" t="s">
        <v>69</v>
      </c>
      <c r="B3" s="833" t="s">
        <v>85</v>
      </c>
      <c r="C3" s="838" t="s">
        <v>86</v>
      </c>
      <c r="D3" s="838" t="str">
        <f>+CONCATENATE(LEFT(KV_ÖSSZEFÜGGÉSEK!A5,4)," előtti kifizetés")</f>
        <v>2020 előtti kifizetés</v>
      </c>
      <c r="E3" s="835" t="s">
        <v>68</v>
      </c>
      <c r="F3" s="836"/>
      <c r="G3" s="836"/>
      <c r="H3" s="837"/>
      <c r="I3" s="833" t="s">
        <v>51</v>
      </c>
      <c r="J3" s="830"/>
    </row>
    <row r="4" spans="1:10" s="412" customFormat="1" ht="32.4" customHeight="1" thickBot="1" x14ac:dyDescent="0.3">
      <c r="A4" s="839"/>
      <c r="B4" s="834"/>
      <c r="C4" s="834"/>
      <c r="D4" s="839"/>
      <c r="E4" s="228" t="str">
        <f>+CONCATENATE(LEFT(KV_ÖSSZEFÜGGÉSEK!A5,4),".")</f>
        <v>2020.</v>
      </c>
      <c r="F4" s="228" t="str">
        <f>+CONCATENATE(LEFT(KV_ÖSSZEFÜGGÉSEK!A5,4)+1,".")</f>
        <v>2021.</v>
      </c>
      <c r="G4" s="228" t="str">
        <f>+CONCATENATE(LEFT(KV_ÖSSZEFÜGGÉSEK!A5,4)+2,".")</f>
        <v>2022.</v>
      </c>
      <c r="H4" s="229" t="str">
        <f>+CONCATENATE(LEFT(KV_ÖSSZEFÜGGÉSEK!A5,4)+2,".",CHAR(10)," után")</f>
        <v>2022.
 után</v>
      </c>
      <c r="I4" s="834"/>
      <c r="J4" s="830"/>
    </row>
    <row r="5" spans="1:10" s="413" customFormat="1" ht="12.9" customHeight="1" thickBot="1" x14ac:dyDescent="0.3">
      <c r="A5" s="230" t="s">
        <v>485</v>
      </c>
      <c r="B5" s="231" t="s">
        <v>486</v>
      </c>
      <c r="C5" s="232" t="s">
        <v>487</v>
      </c>
      <c r="D5" s="231" t="s">
        <v>489</v>
      </c>
      <c r="E5" s="230" t="s">
        <v>488</v>
      </c>
      <c r="F5" s="232" t="s">
        <v>490</v>
      </c>
      <c r="G5" s="232" t="s">
        <v>491</v>
      </c>
      <c r="H5" s="233" t="s">
        <v>492</v>
      </c>
      <c r="I5" s="234" t="s">
        <v>493</v>
      </c>
      <c r="J5" s="830"/>
    </row>
    <row r="6" spans="1:10" ht="24.75" customHeight="1" thickBot="1" x14ac:dyDescent="0.3">
      <c r="A6" s="235" t="s">
        <v>18</v>
      </c>
      <c r="B6" s="236" t="s">
        <v>5</v>
      </c>
      <c r="C6" s="687" t="s">
        <v>689</v>
      </c>
      <c r="D6" s="688">
        <f>+D7+D8</f>
        <v>0</v>
      </c>
      <c r="E6" s="689">
        <f>+E7+E8</f>
        <v>0</v>
      </c>
      <c r="F6" s="690">
        <f>+F7+F8</f>
        <v>0</v>
      </c>
      <c r="G6" s="690">
        <f>+G7+G8</f>
        <v>0</v>
      </c>
      <c r="H6" s="691">
        <f>+H7+H8</f>
        <v>0</v>
      </c>
      <c r="I6" s="692">
        <f t="shared" ref="I6:I17" si="0">SUM(D6:H6)</f>
        <v>0</v>
      </c>
      <c r="J6" s="830"/>
    </row>
    <row r="7" spans="1:10" ht="20.100000000000001" customHeight="1" x14ac:dyDescent="0.25">
      <c r="A7" s="237" t="s">
        <v>19</v>
      </c>
      <c r="B7" s="65" t="s">
        <v>70</v>
      </c>
      <c r="C7" s="693" t="s">
        <v>689</v>
      </c>
      <c r="D7" s="694" t="s">
        <v>689</v>
      </c>
      <c r="E7" s="695" t="s">
        <v>689</v>
      </c>
      <c r="F7" s="693" t="s">
        <v>689</v>
      </c>
      <c r="G7" s="693" t="s">
        <v>689</v>
      </c>
      <c r="H7" s="696" t="s">
        <v>689</v>
      </c>
      <c r="I7" s="697">
        <f t="shared" si="0"/>
        <v>0</v>
      </c>
      <c r="J7" s="830"/>
    </row>
    <row r="8" spans="1:10" ht="20.100000000000001" customHeight="1" thickBot="1" x14ac:dyDescent="0.3">
      <c r="A8" s="237" t="s">
        <v>20</v>
      </c>
      <c r="B8" s="65" t="s">
        <v>70</v>
      </c>
      <c r="C8" s="693" t="s">
        <v>689</v>
      </c>
      <c r="D8" s="694" t="s">
        <v>689</v>
      </c>
      <c r="E8" s="695" t="s">
        <v>689</v>
      </c>
      <c r="F8" s="693" t="s">
        <v>689</v>
      </c>
      <c r="G8" s="693" t="s">
        <v>689</v>
      </c>
      <c r="H8" s="696" t="s">
        <v>689</v>
      </c>
      <c r="I8" s="697">
        <f t="shared" si="0"/>
        <v>0</v>
      </c>
      <c r="J8" s="830"/>
    </row>
    <row r="9" spans="1:10" ht="26.1" customHeight="1" thickBot="1" x14ac:dyDescent="0.3">
      <c r="A9" s="235" t="s">
        <v>21</v>
      </c>
      <c r="B9" s="236" t="s">
        <v>6</v>
      </c>
      <c r="C9" s="687" t="s">
        <v>689</v>
      </c>
      <c r="D9" s="688">
        <f>+D10+D11</f>
        <v>0</v>
      </c>
      <c r="E9" s="689">
        <f>+E10+E11</f>
        <v>0</v>
      </c>
      <c r="F9" s="690">
        <f>+F10+F11</f>
        <v>0</v>
      </c>
      <c r="G9" s="690">
        <f>+G10+G11</f>
        <v>0</v>
      </c>
      <c r="H9" s="691">
        <f>+H10+H11</f>
        <v>0</v>
      </c>
      <c r="I9" s="692">
        <f t="shared" si="0"/>
        <v>0</v>
      </c>
      <c r="J9" s="830"/>
    </row>
    <row r="10" spans="1:10" ht="20.100000000000001" customHeight="1" x14ac:dyDescent="0.25">
      <c r="A10" s="237" t="s">
        <v>22</v>
      </c>
      <c r="B10" s="65" t="s">
        <v>70</v>
      </c>
      <c r="C10" s="693" t="s">
        <v>689</v>
      </c>
      <c r="D10" s="694" t="s">
        <v>689</v>
      </c>
      <c r="E10" s="695" t="s">
        <v>689</v>
      </c>
      <c r="F10" s="693" t="s">
        <v>689</v>
      </c>
      <c r="G10" s="693" t="s">
        <v>689</v>
      </c>
      <c r="H10" s="696" t="s">
        <v>689</v>
      </c>
      <c r="I10" s="697">
        <f t="shared" si="0"/>
        <v>0</v>
      </c>
      <c r="J10" s="830"/>
    </row>
    <row r="11" spans="1:10" ht="20.100000000000001" customHeight="1" thickBot="1" x14ac:dyDescent="0.3">
      <c r="A11" s="237" t="s">
        <v>23</v>
      </c>
      <c r="B11" s="65" t="s">
        <v>70</v>
      </c>
      <c r="C11" s="693" t="s">
        <v>689</v>
      </c>
      <c r="D11" s="694" t="s">
        <v>689</v>
      </c>
      <c r="E11" s="695" t="s">
        <v>689</v>
      </c>
      <c r="F11" s="693" t="s">
        <v>689</v>
      </c>
      <c r="G11" s="693" t="s">
        <v>689</v>
      </c>
      <c r="H11" s="696" t="s">
        <v>689</v>
      </c>
      <c r="I11" s="697">
        <f t="shared" si="0"/>
        <v>0</v>
      </c>
      <c r="J11" s="830"/>
    </row>
    <row r="12" spans="1:10" ht="20.100000000000001" customHeight="1" thickBot="1" x14ac:dyDescent="0.3">
      <c r="A12" s="235" t="s">
        <v>24</v>
      </c>
      <c r="B12" s="236" t="s">
        <v>204</v>
      </c>
      <c r="C12" s="687" t="s">
        <v>689</v>
      </c>
      <c r="D12" s="688" t="str">
        <f>+D13</f>
        <v>0</v>
      </c>
      <c r="E12" s="689" t="str">
        <f>+E13</f>
        <v>0</v>
      </c>
      <c r="F12" s="690" t="str">
        <f>+F13</f>
        <v>0</v>
      </c>
      <c r="G12" s="690" t="s">
        <v>689</v>
      </c>
      <c r="H12" s="691" t="str">
        <f>+H13</f>
        <v>0</v>
      </c>
      <c r="I12" s="692">
        <f t="shared" si="0"/>
        <v>0</v>
      </c>
      <c r="J12" s="830"/>
    </row>
    <row r="13" spans="1:10" ht="20.100000000000001" customHeight="1" thickBot="1" x14ac:dyDescent="0.3">
      <c r="A13" s="237" t="s">
        <v>25</v>
      </c>
      <c r="B13" s="65" t="s">
        <v>70</v>
      </c>
      <c r="C13" s="693" t="s">
        <v>689</v>
      </c>
      <c r="D13" s="694" t="s">
        <v>689</v>
      </c>
      <c r="E13" s="695" t="s">
        <v>689</v>
      </c>
      <c r="F13" s="693" t="s">
        <v>689</v>
      </c>
      <c r="G13" s="693" t="s">
        <v>689</v>
      </c>
      <c r="H13" s="696" t="s">
        <v>689</v>
      </c>
      <c r="I13" s="697">
        <f t="shared" si="0"/>
        <v>0</v>
      </c>
      <c r="J13" s="830"/>
    </row>
    <row r="14" spans="1:10" ht="20.100000000000001" customHeight="1" thickBot="1" x14ac:dyDescent="0.3">
      <c r="A14" s="235" t="s">
        <v>26</v>
      </c>
      <c r="B14" s="236" t="s">
        <v>205</v>
      </c>
      <c r="C14" s="687" t="s">
        <v>689</v>
      </c>
      <c r="D14" s="688" t="str">
        <f>+D15</f>
        <v>0</v>
      </c>
      <c r="E14" s="689" t="str">
        <f>+E15</f>
        <v>0</v>
      </c>
      <c r="F14" s="690" t="s">
        <v>689</v>
      </c>
      <c r="G14" s="690" t="str">
        <f>+G15</f>
        <v>0</v>
      </c>
      <c r="H14" s="691" t="str">
        <f>+H15</f>
        <v>0</v>
      </c>
      <c r="I14" s="692">
        <f t="shared" si="0"/>
        <v>0</v>
      </c>
      <c r="J14" s="830"/>
    </row>
    <row r="15" spans="1:10" ht="20.100000000000001" customHeight="1" thickBot="1" x14ac:dyDescent="0.3">
      <c r="A15" s="238" t="s">
        <v>27</v>
      </c>
      <c r="B15" s="66" t="s">
        <v>70</v>
      </c>
      <c r="C15" s="698" t="s">
        <v>689</v>
      </c>
      <c r="D15" s="699" t="s">
        <v>689</v>
      </c>
      <c r="E15" s="700" t="s">
        <v>689</v>
      </c>
      <c r="F15" s="698" t="s">
        <v>689</v>
      </c>
      <c r="G15" s="698" t="s">
        <v>689</v>
      </c>
      <c r="H15" s="701" t="s">
        <v>689</v>
      </c>
      <c r="I15" s="702">
        <f t="shared" si="0"/>
        <v>0</v>
      </c>
      <c r="J15" s="830"/>
    </row>
    <row r="16" spans="1:10" ht="20.100000000000001" customHeight="1" thickBot="1" x14ac:dyDescent="0.3">
      <c r="A16" s="235" t="s">
        <v>28</v>
      </c>
      <c r="B16" s="239" t="s">
        <v>206</v>
      </c>
      <c r="C16" s="687" t="s">
        <v>689</v>
      </c>
      <c r="D16" s="688" t="str">
        <f>+D17</f>
        <v>0</v>
      </c>
      <c r="E16" s="689" t="str">
        <f>+E17</f>
        <v>0</v>
      </c>
      <c r="F16" s="690" t="str">
        <f>+F17</f>
        <v>0</v>
      </c>
      <c r="G16" s="690" t="s">
        <v>689</v>
      </c>
      <c r="H16" s="691" t="s">
        <v>689</v>
      </c>
      <c r="I16" s="692">
        <f t="shared" si="0"/>
        <v>0</v>
      </c>
      <c r="J16" s="830"/>
    </row>
    <row r="17" spans="1:10" ht="20.100000000000001" customHeight="1" thickBot="1" x14ac:dyDescent="0.3">
      <c r="A17" s="240" t="s">
        <v>29</v>
      </c>
      <c r="B17" s="67" t="s">
        <v>70</v>
      </c>
      <c r="C17" s="703" t="s">
        <v>689</v>
      </c>
      <c r="D17" s="704" t="s">
        <v>689</v>
      </c>
      <c r="E17" s="705" t="s">
        <v>689</v>
      </c>
      <c r="F17" s="706" t="s">
        <v>689</v>
      </c>
      <c r="G17" s="706" t="s">
        <v>689</v>
      </c>
      <c r="H17" s="707" t="s">
        <v>689</v>
      </c>
      <c r="I17" s="708">
        <f t="shared" si="0"/>
        <v>0</v>
      </c>
      <c r="J17" s="830"/>
    </row>
    <row r="18" spans="1:10" ht="20.100000000000001" customHeight="1" thickBot="1" x14ac:dyDescent="0.3">
      <c r="A18" s="831" t="s">
        <v>144</v>
      </c>
      <c r="B18" s="832"/>
      <c r="C18" s="709"/>
      <c r="D18" s="688">
        <f t="shared" ref="D18:I18" si="1">+D6+D9+D12+D14+D16</f>
        <v>0</v>
      </c>
      <c r="E18" s="689">
        <f t="shared" si="1"/>
        <v>0</v>
      </c>
      <c r="F18" s="690">
        <f t="shared" si="1"/>
        <v>0</v>
      </c>
      <c r="G18" s="690">
        <f t="shared" si="1"/>
        <v>0</v>
      </c>
      <c r="H18" s="691">
        <f t="shared" si="1"/>
        <v>0</v>
      </c>
      <c r="I18" s="692">
        <f t="shared" si="1"/>
        <v>0</v>
      </c>
      <c r="J18" s="830"/>
    </row>
  </sheetData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3"/>
  <sheetViews>
    <sheetView zoomScale="120" zoomScaleNormal="120" workbookViewId="0">
      <selection activeCell="B2" sqref="B2"/>
    </sheetView>
  </sheetViews>
  <sheetFormatPr defaultColWidth="9.33203125" defaultRowHeight="13.2" x14ac:dyDescent="0.25"/>
  <cols>
    <col min="1" max="1" width="5.77734375" style="80" customWidth="1"/>
    <col min="2" max="2" width="54.77734375" style="3" customWidth="1"/>
    <col min="3" max="4" width="17.6640625" style="3" customWidth="1"/>
    <col min="5" max="16384" width="9.33203125" style="3"/>
  </cols>
  <sheetData>
    <row r="1" spans="1:4" ht="14.85" customHeight="1" x14ac:dyDescent="0.25">
      <c r="B1" s="842" t="s">
        <v>735</v>
      </c>
      <c r="C1" s="842"/>
      <c r="D1" s="842"/>
    </row>
    <row r="3" spans="1:4" ht="31.5" customHeight="1" x14ac:dyDescent="0.3">
      <c r="B3" s="841" t="s">
        <v>7</v>
      </c>
      <c r="C3" s="841"/>
      <c r="D3" s="841"/>
    </row>
    <row r="4" spans="1:4" s="69" customFormat="1" ht="16.2" thickBot="1" x14ac:dyDescent="0.35">
      <c r="A4" s="68"/>
      <c r="B4" s="317"/>
      <c r="D4" s="42" t="str">
        <f>'KV_12.sz.mell'!I2</f>
        <v>Forintban!</v>
      </c>
    </row>
    <row r="5" spans="1:4" s="71" customFormat="1" ht="48" customHeight="1" thickBot="1" x14ac:dyDescent="0.3">
      <c r="A5" s="70" t="s">
        <v>16</v>
      </c>
      <c r="B5" s="172" t="s">
        <v>17</v>
      </c>
      <c r="C5" s="172" t="s">
        <v>71</v>
      </c>
      <c r="D5" s="173" t="s">
        <v>72</v>
      </c>
    </row>
    <row r="6" spans="1:4" s="71" customFormat="1" ht="14.1" customHeight="1" thickBot="1" x14ac:dyDescent="0.3">
      <c r="A6" s="34" t="s">
        <v>485</v>
      </c>
      <c r="B6" s="175" t="s">
        <v>486</v>
      </c>
      <c r="C6" s="175" t="s">
        <v>487</v>
      </c>
      <c r="D6" s="176" t="s">
        <v>489</v>
      </c>
    </row>
    <row r="7" spans="1:4" ht="18" customHeight="1" x14ac:dyDescent="0.25">
      <c r="A7" s="123" t="s">
        <v>18</v>
      </c>
      <c r="B7" s="177" t="s">
        <v>165</v>
      </c>
      <c r="C7" s="710" t="s">
        <v>689</v>
      </c>
      <c r="D7" s="710" t="s">
        <v>689</v>
      </c>
    </row>
    <row r="8" spans="1:4" ht="18" customHeight="1" x14ac:dyDescent="0.25">
      <c r="A8" s="73" t="s">
        <v>19</v>
      </c>
      <c r="B8" s="178" t="s">
        <v>166</v>
      </c>
      <c r="C8" s="711" t="s">
        <v>689</v>
      </c>
      <c r="D8" s="711" t="s">
        <v>689</v>
      </c>
    </row>
    <row r="9" spans="1:4" ht="18" customHeight="1" x14ac:dyDescent="0.25">
      <c r="A9" s="73" t="s">
        <v>20</v>
      </c>
      <c r="B9" s="178" t="s">
        <v>120</v>
      </c>
      <c r="C9" s="711" t="s">
        <v>689</v>
      </c>
      <c r="D9" s="711" t="s">
        <v>689</v>
      </c>
    </row>
    <row r="10" spans="1:4" ht="18" customHeight="1" x14ac:dyDescent="0.25">
      <c r="A10" s="73" t="s">
        <v>21</v>
      </c>
      <c r="B10" s="178" t="s">
        <v>121</v>
      </c>
      <c r="C10" s="711" t="s">
        <v>689</v>
      </c>
      <c r="D10" s="711" t="s">
        <v>689</v>
      </c>
    </row>
    <row r="11" spans="1:4" ht="18" customHeight="1" x14ac:dyDescent="0.25">
      <c r="A11" s="73" t="s">
        <v>22</v>
      </c>
      <c r="B11" s="178" t="s">
        <v>158</v>
      </c>
      <c r="C11" s="711" t="s">
        <v>689</v>
      </c>
      <c r="D11" s="711" t="s">
        <v>689</v>
      </c>
    </row>
    <row r="12" spans="1:4" ht="18" customHeight="1" x14ac:dyDescent="0.25">
      <c r="A12" s="73" t="s">
        <v>23</v>
      </c>
      <c r="B12" s="178" t="s">
        <v>159</v>
      </c>
      <c r="C12" s="711" t="s">
        <v>689</v>
      </c>
      <c r="D12" s="711" t="s">
        <v>689</v>
      </c>
    </row>
    <row r="13" spans="1:4" ht="18" customHeight="1" x14ac:dyDescent="0.25">
      <c r="A13" s="73" t="s">
        <v>24</v>
      </c>
      <c r="B13" s="179" t="s">
        <v>160</v>
      </c>
      <c r="C13" s="711" t="s">
        <v>689</v>
      </c>
      <c r="D13" s="711" t="s">
        <v>689</v>
      </c>
    </row>
    <row r="14" spans="1:4" ht="18" customHeight="1" x14ac:dyDescent="0.25">
      <c r="A14" s="73" t="s">
        <v>26</v>
      </c>
      <c r="B14" s="179" t="s">
        <v>161</v>
      </c>
      <c r="C14" s="711" t="s">
        <v>689</v>
      </c>
      <c r="D14" s="711" t="s">
        <v>689</v>
      </c>
    </row>
    <row r="15" spans="1:4" ht="18" customHeight="1" x14ac:dyDescent="0.25">
      <c r="A15" s="73" t="s">
        <v>27</v>
      </c>
      <c r="B15" s="179" t="s">
        <v>162</v>
      </c>
      <c r="C15" s="711" t="s">
        <v>689</v>
      </c>
      <c r="D15" s="711" t="s">
        <v>689</v>
      </c>
    </row>
    <row r="16" spans="1:4" ht="18" customHeight="1" x14ac:dyDescent="0.25">
      <c r="A16" s="73" t="s">
        <v>28</v>
      </c>
      <c r="B16" s="179" t="s">
        <v>163</v>
      </c>
      <c r="C16" s="711" t="s">
        <v>689</v>
      </c>
      <c r="D16" s="711" t="s">
        <v>689</v>
      </c>
    </row>
    <row r="17" spans="1:4" ht="22.5" customHeight="1" x14ac:dyDescent="0.25">
      <c r="A17" s="73" t="s">
        <v>29</v>
      </c>
      <c r="B17" s="179" t="s">
        <v>164</v>
      </c>
      <c r="C17" s="711" t="s">
        <v>689</v>
      </c>
      <c r="D17" s="711" t="s">
        <v>689</v>
      </c>
    </row>
    <row r="18" spans="1:4" ht="18" customHeight="1" x14ac:dyDescent="0.25">
      <c r="A18" s="73" t="s">
        <v>30</v>
      </c>
      <c r="B18" s="178" t="s">
        <v>122</v>
      </c>
      <c r="C18" s="711" t="s">
        <v>689</v>
      </c>
      <c r="D18" s="711" t="s">
        <v>689</v>
      </c>
    </row>
    <row r="19" spans="1:4" ht="18" customHeight="1" x14ac:dyDescent="0.25">
      <c r="A19" s="73" t="s">
        <v>31</v>
      </c>
      <c r="B19" s="178" t="s">
        <v>9</v>
      </c>
      <c r="C19" s="711" t="s">
        <v>689</v>
      </c>
      <c r="D19" s="711" t="s">
        <v>689</v>
      </c>
    </row>
    <row r="20" spans="1:4" ht="18" customHeight="1" x14ac:dyDescent="0.25">
      <c r="A20" s="73" t="s">
        <v>32</v>
      </c>
      <c r="B20" s="178" t="s">
        <v>8</v>
      </c>
      <c r="C20" s="711" t="s">
        <v>689</v>
      </c>
      <c r="D20" s="711" t="s">
        <v>689</v>
      </c>
    </row>
    <row r="21" spans="1:4" ht="18" customHeight="1" x14ac:dyDescent="0.25">
      <c r="A21" s="73" t="s">
        <v>33</v>
      </c>
      <c r="B21" s="178" t="s">
        <v>123</v>
      </c>
      <c r="C21" s="711" t="s">
        <v>689</v>
      </c>
      <c r="D21" s="711" t="s">
        <v>689</v>
      </c>
    </row>
    <row r="22" spans="1:4" ht="18" customHeight="1" x14ac:dyDescent="0.25">
      <c r="A22" s="73" t="s">
        <v>34</v>
      </c>
      <c r="B22" s="178" t="s">
        <v>124</v>
      </c>
      <c r="C22" s="711" t="s">
        <v>689</v>
      </c>
      <c r="D22" s="711" t="s">
        <v>689</v>
      </c>
    </row>
    <row r="23" spans="1:4" ht="18" customHeight="1" x14ac:dyDescent="0.25">
      <c r="A23" s="73" t="s">
        <v>35</v>
      </c>
      <c r="B23" s="114"/>
      <c r="C23" s="712" t="s">
        <v>689</v>
      </c>
      <c r="D23" s="712" t="s">
        <v>689</v>
      </c>
    </row>
    <row r="24" spans="1:4" ht="18" customHeight="1" x14ac:dyDescent="0.25">
      <c r="A24" s="73" t="s">
        <v>36</v>
      </c>
      <c r="B24" s="76"/>
      <c r="C24" s="712" t="s">
        <v>689</v>
      </c>
      <c r="D24" s="712" t="s">
        <v>689</v>
      </c>
    </row>
    <row r="25" spans="1:4" ht="18" customHeight="1" x14ac:dyDescent="0.25">
      <c r="A25" s="73" t="s">
        <v>37</v>
      </c>
      <c r="B25" s="76"/>
      <c r="C25" s="712" t="s">
        <v>689</v>
      </c>
      <c r="D25" s="712" t="s">
        <v>689</v>
      </c>
    </row>
    <row r="26" spans="1:4" ht="18" customHeight="1" x14ac:dyDescent="0.25">
      <c r="A26" s="73" t="s">
        <v>38</v>
      </c>
      <c r="B26" s="76"/>
      <c r="C26" s="712" t="s">
        <v>689</v>
      </c>
      <c r="D26" s="712" t="s">
        <v>689</v>
      </c>
    </row>
    <row r="27" spans="1:4" ht="18" customHeight="1" x14ac:dyDescent="0.25">
      <c r="A27" s="73" t="s">
        <v>39</v>
      </c>
      <c r="B27" s="76"/>
      <c r="C27" s="712" t="s">
        <v>689</v>
      </c>
      <c r="D27" s="712" t="s">
        <v>689</v>
      </c>
    </row>
    <row r="28" spans="1:4" ht="18" customHeight="1" x14ac:dyDescent="0.25">
      <c r="A28" s="73" t="s">
        <v>40</v>
      </c>
      <c r="B28" s="76"/>
      <c r="C28" s="712" t="s">
        <v>689</v>
      </c>
      <c r="D28" s="712" t="s">
        <v>689</v>
      </c>
    </row>
    <row r="29" spans="1:4" ht="18" customHeight="1" x14ac:dyDescent="0.25">
      <c r="A29" s="73" t="s">
        <v>41</v>
      </c>
      <c r="B29" s="76"/>
      <c r="C29" s="712" t="s">
        <v>689</v>
      </c>
      <c r="D29" s="712" t="s">
        <v>689</v>
      </c>
    </row>
    <row r="30" spans="1:4" ht="18" customHeight="1" x14ac:dyDescent="0.25">
      <c r="A30" s="73" t="s">
        <v>42</v>
      </c>
      <c r="B30" s="76"/>
      <c r="C30" s="712" t="s">
        <v>689</v>
      </c>
      <c r="D30" s="712" t="s">
        <v>689</v>
      </c>
    </row>
    <row r="31" spans="1:4" ht="18" customHeight="1" thickBot="1" x14ac:dyDescent="0.3">
      <c r="A31" s="124" t="s">
        <v>43</v>
      </c>
      <c r="B31" s="77"/>
      <c r="C31" s="713" t="s">
        <v>689</v>
      </c>
      <c r="D31" s="713" t="s">
        <v>689</v>
      </c>
    </row>
    <row r="32" spans="1:4" ht="18" customHeight="1" thickBot="1" x14ac:dyDescent="0.3">
      <c r="A32" s="35" t="s">
        <v>44</v>
      </c>
      <c r="B32" s="183" t="s">
        <v>53</v>
      </c>
      <c r="C32" s="714">
        <f>+C7+C8+C9+C10+C11+C18+C19+C20+C21+C22+C23+C24+C25+C26+C27+C28+C29+C30+C31</f>
        <v>0</v>
      </c>
      <c r="D32" s="714">
        <f>+D7+D8+D9+D10+D11+D18+D19+D20+D21+D22+D23+D24+D25+D26+D27+D28+D29+D30+D31</f>
        <v>0</v>
      </c>
    </row>
    <row r="33" spans="1:4" ht="8.4" customHeight="1" x14ac:dyDescent="0.25">
      <c r="A33" s="79"/>
      <c r="B33" s="840"/>
      <c r="C33" s="840"/>
      <c r="D33" s="840"/>
    </row>
  </sheetData>
  <mergeCells count="3">
    <mergeCell ref="B33:D33"/>
    <mergeCell ref="B3:D3"/>
    <mergeCell ref="B1:D1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Q82"/>
  <sheetViews>
    <sheetView topLeftCell="C1" zoomScale="120" zoomScaleNormal="120" workbookViewId="0">
      <selection activeCell="K20" sqref="K20"/>
    </sheetView>
  </sheetViews>
  <sheetFormatPr defaultColWidth="9.33203125" defaultRowHeight="15.6" x14ac:dyDescent="0.3"/>
  <cols>
    <col min="1" max="1" width="4.77734375" style="90" customWidth="1"/>
    <col min="2" max="2" width="31.109375" style="103" customWidth="1"/>
    <col min="3" max="4" width="9" style="103" customWidth="1"/>
    <col min="5" max="5" width="9.44140625" style="103" customWidth="1"/>
    <col min="6" max="6" width="8.77734375" style="103" customWidth="1"/>
    <col min="7" max="7" width="8.6640625" style="103" customWidth="1"/>
    <col min="8" max="8" width="8.77734375" style="103" customWidth="1"/>
    <col min="9" max="9" width="8.109375" style="103" customWidth="1"/>
    <col min="10" max="14" width="9.44140625" style="103" customWidth="1"/>
    <col min="15" max="15" width="12.6640625" style="90" customWidth="1"/>
    <col min="16" max="16" width="9.88671875" style="103" bestFit="1" customWidth="1"/>
    <col min="17" max="16384" width="9.33203125" style="103"/>
  </cols>
  <sheetData>
    <row r="1" spans="1:17" x14ac:dyDescent="0.3">
      <c r="K1" s="748" t="s">
        <v>736</v>
      </c>
      <c r="L1" s="748"/>
      <c r="M1" s="748"/>
      <c r="N1" s="748"/>
      <c r="O1" s="748"/>
    </row>
    <row r="2" spans="1:17" ht="31.5" customHeight="1" x14ac:dyDescent="0.3">
      <c r="A2" s="846" t="str">
        <f>+CONCATENATE("Előirányzat-felhasználási terv",CHAR(10),LEFT(KV_ÖSSZEFÜGGÉSEK!A5,4),". évre")</f>
        <v>Előirányzat-felhasználási terv
2020. évre</v>
      </c>
      <c r="B2" s="847"/>
      <c r="C2" s="847"/>
      <c r="D2" s="847"/>
      <c r="E2" s="847"/>
      <c r="F2" s="847"/>
      <c r="G2" s="847"/>
      <c r="H2" s="847"/>
      <c r="I2" s="847"/>
      <c r="J2" s="847"/>
      <c r="K2" s="847"/>
      <c r="L2" s="847"/>
      <c r="M2" s="847"/>
      <c r="N2" s="847"/>
      <c r="O2" s="847"/>
    </row>
    <row r="3" spans="1:17" ht="16.2" thickBot="1" x14ac:dyDescent="0.35">
      <c r="O3" s="4" t="str">
        <f>'KV_13.sz.mell'!D4</f>
        <v>Forintban!</v>
      </c>
    </row>
    <row r="4" spans="1:17" s="90" customFormat="1" ht="26.1" customHeight="1" thickBot="1" x14ac:dyDescent="0.35">
      <c r="A4" s="87" t="s">
        <v>16</v>
      </c>
      <c r="B4" s="88" t="s">
        <v>61</v>
      </c>
      <c r="C4" s="88" t="s">
        <v>73</v>
      </c>
      <c r="D4" s="88" t="s">
        <v>74</v>
      </c>
      <c r="E4" s="88" t="s">
        <v>75</v>
      </c>
      <c r="F4" s="88" t="s">
        <v>76</v>
      </c>
      <c r="G4" s="88" t="s">
        <v>77</v>
      </c>
      <c r="H4" s="88" t="s">
        <v>78</v>
      </c>
      <c r="I4" s="88" t="s">
        <v>79</v>
      </c>
      <c r="J4" s="88" t="s">
        <v>80</v>
      </c>
      <c r="K4" s="88" t="s">
        <v>81</v>
      </c>
      <c r="L4" s="88" t="s">
        <v>82</v>
      </c>
      <c r="M4" s="88" t="s">
        <v>83</v>
      </c>
      <c r="N4" s="88" t="s">
        <v>84</v>
      </c>
      <c r="O4" s="89" t="s">
        <v>53</v>
      </c>
    </row>
    <row r="5" spans="1:17" s="92" customFormat="1" ht="15.15" customHeight="1" thickBot="1" x14ac:dyDescent="0.3">
      <c r="A5" s="91" t="s">
        <v>18</v>
      </c>
      <c r="B5" s="843" t="s">
        <v>56</v>
      </c>
      <c r="C5" s="844"/>
      <c r="D5" s="844"/>
      <c r="E5" s="844"/>
      <c r="F5" s="844"/>
      <c r="G5" s="844"/>
      <c r="H5" s="844"/>
      <c r="I5" s="844"/>
      <c r="J5" s="844"/>
      <c r="K5" s="844"/>
      <c r="L5" s="844"/>
      <c r="M5" s="844"/>
      <c r="N5" s="844"/>
      <c r="O5" s="845"/>
    </row>
    <row r="6" spans="1:17" s="92" customFormat="1" x14ac:dyDescent="0.25">
      <c r="A6" s="93" t="s">
        <v>19</v>
      </c>
      <c r="B6" s="414" t="s">
        <v>367</v>
      </c>
      <c r="C6" s="444">
        <v>2500000</v>
      </c>
      <c r="D6" s="444">
        <v>7780000</v>
      </c>
      <c r="E6" s="444">
        <v>7780000</v>
      </c>
      <c r="F6" s="444">
        <v>7780000</v>
      </c>
      <c r="G6" s="444">
        <v>7780000</v>
      </c>
      <c r="H6" s="444">
        <v>7780000</v>
      </c>
      <c r="I6" s="444">
        <v>7780000</v>
      </c>
      <c r="J6" s="444">
        <v>10280000</v>
      </c>
      <c r="K6" s="444">
        <v>7780000</v>
      </c>
      <c r="L6" s="444">
        <v>7780000</v>
      </c>
      <c r="M6" s="444">
        <v>7780000</v>
      </c>
      <c r="N6" s="444">
        <v>10607512</v>
      </c>
      <c r="O6" s="94">
        <f t="shared" ref="O6:O26" si="0">SUM(C6:N6)</f>
        <v>93407512</v>
      </c>
      <c r="Q6" s="533"/>
    </row>
    <row r="7" spans="1:17" s="97" customFormat="1" x14ac:dyDescent="0.25">
      <c r="A7" s="95" t="s">
        <v>20</v>
      </c>
      <c r="B7" s="243" t="s">
        <v>411</v>
      </c>
      <c r="C7" s="445">
        <v>3963000</v>
      </c>
      <c r="D7" s="445">
        <v>3963000</v>
      </c>
      <c r="E7" s="445">
        <v>3963000</v>
      </c>
      <c r="F7" s="445">
        <v>3963000</v>
      </c>
      <c r="G7" s="445">
        <v>3963000</v>
      </c>
      <c r="H7" s="445">
        <v>3963000</v>
      </c>
      <c r="I7" s="445">
        <v>3963000</v>
      </c>
      <c r="J7" s="445">
        <v>3963000</v>
      </c>
      <c r="K7" s="445">
        <v>3963000</v>
      </c>
      <c r="L7" s="445">
        <v>3963000</v>
      </c>
      <c r="M7" s="445">
        <v>3966610</v>
      </c>
      <c r="N7" s="445">
        <v>3963000</v>
      </c>
      <c r="O7" s="96">
        <f t="shared" si="0"/>
        <v>47559610</v>
      </c>
    </row>
    <row r="8" spans="1:17" s="97" customFormat="1" x14ac:dyDescent="0.25">
      <c r="A8" s="95" t="s">
        <v>21</v>
      </c>
      <c r="B8" s="242" t="s">
        <v>412</v>
      </c>
      <c r="C8" s="740" t="s">
        <v>689</v>
      </c>
      <c r="D8" s="740" t="s">
        <v>689</v>
      </c>
      <c r="E8" s="740" t="s">
        <v>689</v>
      </c>
      <c r="F8" s="740" t="s">
        <v>689</v>
      </c>
      <c r="G8" s="740" t="s">
        <v>689</v>
      </c>
      <c r="H8" s="446">
        <v>590190</v>
      </c>
      <c r="I8" s="740">
        <v>0</v>
      </c>
      <c r="J8" s="740">
        <v>0</v>
      </c>
      <c r="K8" s="740">
        <v>0</v>
      </c>
      <c r="L8" s="740">
        <v>0</v>
      </c>
      <c r="M8" s="740" t="s">
        <v>689</v>
      </c>
      <c r="N8" s="740" t="s">
        <v>689</v>
      </c>
      <c r="O8" s="98">
        <f t="shared" si="0"/>
        <v>590190</v>
      </c>
    </row>
    <row r="9" spans="1:17" s="97" customFormat="1" ht="14.1" customHeight="1" x14ac:dyDescent="0.25">
      <c r="A9" s="95" t="s">
        <v>22</v>
      </c>
      <c r="B9" s="241" t="s">
        <v>172</v>
      </c>
      <c r="C9" s="445">
        <v>250000</v>
      </c>
      <c r="D9" s="445">
        <v>250000</v>
      </c>
      <c r="E9" s="445">
        <v>1525000</v>
      </c>
      <c r="F9" s="445">
        <v>250000</v>
      </c>
      <c r="G9" s="445">
        <v>250000</v>
      </c>
      <c r="H9" s="445">
        <v>1525000</v>
      </c>
      <c r="I9" s="445">
        <v>250000</v>
      </c>
      <c r="J9" s="445">
        <v>250000</v>
      </c>
      <c r="K9" s="445">
        <v>1525000</v>
      </c>
      <c r="L9" s="445">
        <v>250000</v>
      </c>
      <c r="M9" s="445">
        <v>250000</v>
      </c>
      <c r="N9" s="445">
        <v>1525000</v>
      </c>
      <c r="O9" s="96">
        <f t="shared" si="0"/>
        <v>8100000</v>
      </c>
    </row>
    <row r="10" spans="1:17" s="97" customFormat="1" ht="14.1" customHeight="1" x14ac:dyDescent="0.25">
      <c r="A10" s="95" t="s">
        <v>23</v>
      </c>
      <c r="B10" s="241" t="s">
        <v>413</v>
      </c>
      <c r="C10" s="445">
        <v>3500000</v>
      </c>
      <c r="D10" s="445">
        <v>3151000</v>
      </c>
      <c r="E10" s="445">
        <v>3788512</v>
      </c>
      <c r="F10" s="445">
        <v>4500000</v>
      </c>
      <c r="G10" s="445">
        <v>2500000</v>
      </c>
      <c r="H10" s="445">
        <v>1000000</v>
      </c>
      <c r="I10" s="445">
        <v>4750000</v>
      </c>
      <c r="J10" s="445">
        <v>4500000</v>
      </c>
      <c r="K10" s="445">
        <v>3000000</v>
      </c>
      <c r="L10" s="445">
        <v>6800000</v>
      </c>
      <c r="M10" s="445">
        <v>4500000</v>
      </c>
      <c r="N10" s="445">
        <v>4822545</v>
      </c>
      <c r="O10" s="96">
        <f t="shared" si="0"/>
        <v>46812057</v>
      </c>
    </row>
    <row r="11" spans="1:17" s="97" customFormat="1" ht="14.1" customHeight="1" x14ac:dyDescent="0.25">
      <c r="A11" s="95" t="s">
        <v>24</v>
      </c>
      <c r="B11" s="241" t="s">
        <v>10</v>
      </c>
      <c r="C11" s="740" t="s">
        <v>689</v>
      </c>
      <c r="D11" s="740" t="s">
        <v>689</v>
      </c>
      <c r="E11" s="740" t="s">
        <v>689</v>
      </c>
      <c r="F11" s="740" t="s">
        <v>689</v>
      </c>
      <c r="G11" s="740" t="s">
        <v>689</v>
      </c>
      <c r="H11" s="741" t="s">
        <v>689</v>
      </c>
      <c r="I11" s="741" t="s">
        <v>689</v>
      </c>
      <c r="J11" s="741" t="s">
        <v>689</v>
      </c>
      <c r="K11" s="741" t="s">
        <v>689</v>
      </c>
      <c r="L11" s="741">
        <v>0</v>
      </c>
      <c r="M11" s="741" t="s">
        <v>689</v>
      </c>
      <c r="N11" s="741" t="s">
        <v>689</v>
      </c>
      <c r="O11" s="96">
        <f t="shared" si="0"/>
        <v>0</v>
      </c>
    </row>
    <row r="12" spans="1:17" s="97" customFormat="1" ht="14.1" customHeight="1" x14ac:dyDescent="0.25">
      <c r="A12" s="95" t="s">
        <v>25</v>
      </c>
      <c r="B12" s="241" t="s">
        <v>369</v>
      </c>
      <c r="C12" s="740" t="s">
        <v>689</v>
      </c>
      <c r="D12" s="740" t="s">
        <v>689</v>
      </c>
      <c r="E12" s="740" t="s">
        <v>689</v>
      </c>
      <c r="F12" s="740" t="s">
        <v>689</v>
      </c>
      <c r="G12" s="740" t="s">
        <v>689</v>
      </c>
      <c r="H12" s="741" t="s">
        <v>689</v>
      </c>
      <c r="I12" s="741" t="s">
        <v>689</v>
      </c>
      <c r="J12" s="741" t="s">
        <v>689</v>
      </c>
      <c r="K12" s="741" t="s">
        <v>689</v>
      </c>
      <c r="L12" s="741" t="s">
        <v>689</v>
      </c>
      <c r="M12" s="741" t="s">
        <v>689</v>
      </c>
      <c r="N12" s="741" t="s">
        <v>689</v>
      </c>
      <c r="O12" s="742">
        <f t="shared" si="0"/>
        <v>0</v>
      </c>
    </row>
    <row r="13" spans="1:17" s="97" customFormat="1" x14ac:dyDescent="0.25">
      <c r="A13" s="95" t="s">
        <v>26</v>
      </c>
      <c r="B13" s="243" t="s">
        <v>400</v>
      </c>
      <c r="C13" s="740" t="s">
        <v>689</v>
      </c>
      <c r="D13" s="740" t="s">
        <v>689</v>
      </c>
      <c r="E13" s="740" t="s">
        <v>689</v>
      </c>
      <c r="F13" s="740" t="s">
        <v>689</v>
      </c>
      <c r="G13" s="740" t="s">
        <v>689</v>
      </c>
      <c r="H13" s="741" t="s">
        <v>689</v>
      </c>
      <c r="I13" s="741" t="s">
        <v>689</v>
      </c>
      <c r="J13" s="741" t="s">
        <v>689</v>
      </c>
      <c r="K13" s="741" t="s">
        <v>689</v>
      </c>
      <c r="L13" s="445">
        <v>380000</v>
      </c>
      <c r="M13" s="741" t="s">
        <v>689</v>
      </c>
      <c r="N13" s="741" t="s">
        <v>689</v>
      </c>
      <c r="O13" s="96">
        <f t="shared" si="0"/>
        <v>380000</v>
      </c>
    </row>
    <row r="14" spans="1:17" s="97" customFormat="1" ht="14.1" customHeight="1" thickBot="1" x14ac:dyDescent="0.3">
      <c r="A14" s="95" t="s">
        <v>27</v>
      </c>
      <c r="B14" s="241" t="s">
        <v>11</v>
      </c>
      <c r="C14" s="445">
        <v>7426412</v>
      </c>
      <c r="D14" s="445">
        <v>785412</v>
      </c>
      <c r="E14" s="445"/>
      <c r="F14" s="445">
        <v>1436412</v>
      </c>
      <c r="G14" s="445">
        <v>5236412</v>
      </c>
      <c r="H14" s="445">
        <v>19598322</v>
      </c>
      <c r="I14" s="445">
        <v>1446531</v>
      </c>
      <c r="J14" s="445">
        <v>4028268</v>
      </c>
      <c r="K14" s="445">
        <v>3588512</v>
      </c>
      <c r="L14" s="445">
        <v>556412</v>
      </c>
      <c r="M14" s="445">
        <v>2432799</v>
      </c>
      <c r="N14" s="445">
        <v>2650995</v>
      </c>
      <c r="O14" s="96">
        <f t="shared" si="0"/>
        <v>49186487</v>
      </c>
    </row>
    <row r="15" spans="1:17" s="92" customFormat="1" ht="15.9" customHeight="1" thickBot="1" x14ac:dyDescent="0.3">
      <c r="A15" s="91" t="s">
        <v>28</v>
      </c>
      <c r="B15" s="36" t="s">
        <v>109</v>
      </c>
      <c r="C15" s="447">
        <f t="shared" ref="C15:N15" si="1">SUM(C6:C14)</f>
        <v>17639412</v>
      </c>
      <c r="D15" s="447">
        <f t="shared" si="1"/>
        <v>15929412</v>
      </c>
      <c r="E15" s="447">
        <f t="shared" si="1"/>
        <v>17056512</v>
      </c>
      <c r="F15" s="447">
        <f t="shared" si="1"/>
        <v>17929412</v>
      </c>
      <c r="G15" s="447">
        <f t="shared" si="1"/>
        <v>19729412</v>
      </c>
      <c r="H15" s="447">
        <f t="shared" si="1"/>
        <v>34456512</v>
      </c>
      <c r="I15" s="447">
        <f t="shared" si="1"/>
        <v>18189531</v>
      </c>
      <c r="J15" s="447">
        <f t="shared" si="1"/>
        <v>23021268</v>
      </c>
      <c r="K15" s="447">
        <f t="shared" si="1"/>
        <v>19856512</v>
      </c>
      <c r="L15" s="447">
        <f t="shared" si="1"/>
        <v>19729412</v>
      </c>
      <c r="M15" s="447">
        <f t="shared" si="1"/>
        <v>18929409</v>
      </c>
      <c r="N15" s="447">
        <f t="shared" si="1"/>
        <v>23569052</v>
      </c>
      <c r="O15" s="99">
        <f>SUM(C15:N15)</f>
        <v>246035856</v>
      </c>
    </row>
    <row r="16" spans="1:17" s="92" customFormat="1" ht="15.15" customHeight="1" thickBot="1" x14ac:dyDescent="0.3">
      <c r="A16" s="91" t="s">
        <v>29</v>
      </c>
      <c r="B16" s="843" t="s">
        <v>57</v>
      </c>
      <c r="C16" s="844"/>
      <c r="D16" s="844"/>
      <c r="E16" s="844"/>
      <c r="F16" s="844"/>
      <c r="G16" s="844"/>
      <c r="H16" s="844"/>
      <c r="I16" s="844"/>
      <c r="J16" s="844"/>
      <c r="K16" s="844"/>
      <c r="L16" s="844"/>
      <c r="M16" s="844"/>
      <c r="N16" s="844"/>
      <c r="O16" s="845"/>
    </row>
    <row r="17" spans="1:15" s="97" customFormat="1" ht="14.1" customHeight="1" x14ac:dyDescent="0.25">
      <c r="A17" s="100" t="s">
        <v>30</v>
      </c>
      <c r="B17" s="244" t="s">
        <v>62</v>
      </c>
      <c r="C17" s="446">
        <v>9004339</v>
      </c>
      <c r="D17" s="446">
        <v>9004339</v>
      </c>
      <c r="E17" s="446">
        <v>9004339</v>
      </c>
      <c r="F17" s="446">
        <v>9004339</v>
      </c>
      <c r="G17" s="446">
        <v>9004339</v>
      </c>
      <c r="H17" s="446">
        <v>9004339</v>
      </c>
      <c r="I17" s="446">
        <v>9004339</v>
      </c>
      <c r="J17" s="446">
        <v>9004339</v>
      </c>
      <c r="K17" s="446">
        <v>9004339</v>
      </c>
      <c r="L17" s="446">
        <v>9004339</v>
      </c>
      <c r="M17" s="446">
        <v>9004341</v>
      </c>
      <c r="N17" s="446">
        <v>9004339</v>
      </c>
      <c r="O17" s="98">
        <f t="shared" si="0"/>
        <v>108052070</v>
      </c>
    </row>
    <row r="18" spans="1:15" s="97" customFormat="1" ht="27.15" customHeight="1" x14ac:dyDescent="0.25">
      <c r="A18" s="95" t="s">
        <v>31</v>
      </c>
      <c r="B18" s="243" t="s">
        <v>181</v>
      </c>
      <c r="C18" s="445">
        <v>1475073</v>
      </c>
      <c r="D18" s="445">
        <v>1475073</v>
      </c>
      <c r="E18" s="445">
        <v>1475073</v>
      </c>
      <c r="F18" s="445">
        <v>1475073</v>
      </c>
      <c r="G18" s="445">
        <v>1475073</v>
      </c>
      <c r="H18" s="445">
        <v>1475073</v>
      </c>
      <c r="I18" s="445">
        <v>1475073</v>
      </c>
      <c r="J18" s="445">
        <v>1475073</v>
      </c>
      <c r="K18" s="445">
        <v>1475073</v>
      </c>
      <c r="L18" s="445">
        <v>1475073</v>
      </c>
      <c r="M18" s="445">
        <v>1475068</v>
      </c>
      <c r="N18" s="445">
        <v>1475073</v>
      </c>
      <c r="O18" s="96">
        <f t="shared" si="0"/>
        <v>17700871</v>
      </c>
    </row>
    <row r="19" spans="1:15" s="97" customFormat="1" ht="14.1" customHeight="1" x14ac:dyDescent="0.25">
      <c r="A19" s="95" t="s">
        <v>32</v>
      </c>
      <c r="B19" s="241" t="s">
        <v>138</v>
      </c>
      <c r="C19" s="445">
        <v>6810000</v>
      </c>
      <c r="D19" s="445">
        <v>5100000</v>
      </c>
      <c r="E19" s="445">
        <v>5100000</v>
      </c>
      <c r="F19" s="445">
        <v>7000000</v>
      </c>
      <c r="G19" s="445">
        <v>6800000</v>
      </c>
      <c r="H19" s="445">
        <v>7500000</v>
      </c>
      <c r="I19" s="445">
        <v>950000</v>
      </c>
      <c r="J19" s="445">
        <v>7500000</v>
      </c>
      <c r="K19" s="445">
        <v>8000000</v>
      </c>
      <c r="L19" s="445">
        <v>8900000</v>
      </c>
      <c r="M19" s="445">
        <v>8000000</v>
      </c>
      <c r="N19" s="445">
        <v>8062545</v>
      </c>
      <c r="O19" s="96">
        <f t="shared" si="0"/>
        <v>79722545</v>
      </c>
    </row>
    <row r="20" spans="1:15" s="97" customFormat="1" ht="14.1" customHeight="1" x14ac:dyDescent="0.25">
      <c r="A20" s="95" t="s">
        <v>33</v>
      </c>
      <c r="B20" s="241" t="s">
        <v>182</v>
      </c>
      <c r="C20" s="445">
        <v>350000</v>
      </c>
      <c r="D20" s="445">
        <v>350000</v>
      </c>
      <c r="E20" s="445">
        <v>450000</v>
      </c>
      <c r="F20" s="445">
        <v>450000</v>
      </c>
      <c r="G20" s="445">
        <v>450000</v>
      </c>
      <c r="H20" s="445">
        <v>450000</v>
      </c>
      <c r="I20" s="445">
        <v>450000</v>
      </c>
      <c r="J20" s="445">
        <v>400000</v>
      </c>
      <c r="K20" s="445">
        <v>350000</v>
      </c>
      <c r="L20" s="445">
        <v>350000</v>
      </c>
      <c r="M20" s="445">
        <v>450000</v>
      </c>
      <c r="N20" s="445">
        <v>4000000</v>
      </c>
      <c r="O20" s="96">
        <f t="shared" si="0"/>
        <v>8500000</v>
      </c>
    </row>
    <row r="21" spans="1:15" s="97" customFormat="1" ht="14.1" customHeight="1" x14ac:dyDescent="0.25">
      <c r="A21" s="95" t="s">
        <v>34</v>
      </c>
      <c r="B21" s="241" t="s">
        <v>12</v>
      </c>
      <c r="C21" s="741" t="s">
        <v>689</v>
      </c>
      <c r="D21" s="741" t="s">
        <v>689</v>
      </c>
      <c r="E21" s="445">
        <v>1027100</v>
      </c>
      <c r="F21" s="741" t="s">
        <v>689</v>
      </c>
      <c r="G21" s="741" t="s">
        <v>689</v>
      </c>
      <c r="H21" s="445">
        <v>1027100</v>
      </c>
      <c r="I21" s="741" t="s">
        <v>689</v>
      </c>
      <c r="J21" s="741" t="s">
        <v>689</v>
      </c>
      <c r="K21" s="445">
        <v>1027100</v>
      </c>
      <c r="L21" s="741" t="s">
        <v>689</v>
      </c>
      <c r="M21" s="741" t="s">
        <v>689</v>
      </c>
      <c r="N21" s="445">
        <v>1027095</v>
      </c>
      <c r="O21" s="96">
        <f t="shared" si="0"/>
        <v>4108395</v>
      </c>
    </row>
    <row r="22" spans="1:15" s="97" customFormat="1" ht="14.1" customHeight="1" x14ac:dyDescent="0.25">
      <c r="A22" s="95" t="s">
        <v>35</v>
      </c>
      <c r="B22" s="241" t="s">
        <v>225</v>
      </c>
      <c r="C22" s="741" t="s">
        <v>689</v>
      </c>
      <c r="D22" s="741" t="s">
        <v>689</v>
      </c>
      <c r="E22" s="741" t="s">
        <v>689</v>
      </c>
      <c r="F22" s="741" t="s">
        <v>689</v>
      </c>
      <c r="G22" s="445">
        <v>2000000</v>
      </c>
      <c r="H22" s="741" t="s">
        <v>689</v>
      </c>
      <c r="I22" s="741" t="s">
        <v>689</v>
      </c>
      <c r="J22" s="445">
        <v>4641856</v>
      </c>
      <c r="K22" s="741" t="s">
        <v>689</v>
      </c>
      <c r="L22" s="741" t="s">
        <v>689</v>
      </c>
      <c r="M22" s="741" t="s">
        <v>689</v>
      </c>
      <c r="N22" s="741" t="s">
        <v>689</v>
      </c>
      <c r="O22" s="96">
        <f t="shared" si="0"/>
        <v>6641856</v>
      </c>
    </row>
    <row r="23" spans="1:15" s="97" customFormat="1" x14ac:dyDescent="0.25">
      <c r="A23" s="95" t="s">
        <v>36</v>
      </c>
      <c r="B23" s="243" t="s">
        <v>185</v>
      </c>
      <c r="C23" s="741" t="s">
        <v>689</v>
      </c>
      <c r="D23" s="741" t="s">
        <v>689</v>
      </c>
      <c r="E23" s="741" t="s">
        <v>689</v>
      </c>
      <c r="F23" s="741" t="s">
        <v>689</v>
      </c>
      <c r="G23" s="741">
        <v>0</v>
      </c>
      <c r="H23" s="445">
        <v>15000000</v>
      </c>
      <c r="I23" s="445">
        <v>6310119</v>
      </c>
      <c r="J23" s="741">
        <v>0</v>
      </c>
      <c r="K23" s="741" t="s">
        <v>689</v>
      </c>
      <c r="L23" s="741" t="s">
        <v>689</v>
      </c>
      <c r="M23" s="741" t="s">
        <v>689</v>
      </c>
      <c r="N23" s="741" t="s">
        <v>689</v>
      </c>
      <c r="O23" s="96">
        <f t="shared" si="0"/>
        <v>21310119</v>
      </c>
    </row>
    <row r="24" spans="1:15" s="97" customFormat="1" ht="14.1" customHeight="1" x14ac:dyDescent="0.25">
      <c r="A24" s="95" t="s">
        <v>37</v>
      </c>
      <c r="B24" s="241" t="s">
        <v>227</v>
      </c>
      <c r="C24" s="741" t="s">
        <v>689</v>
      </c>
      <c r="D24" s="741" t="s">
        <v>689</v>
      </c>
      <c r="E24" s="741" t="s">
        <v>689</v>
      </c>
      <c r="F24" s="741" t="s">
        <v>689</v>
      </c>
      <c r="G24" s="741">
        <v>0</v>
      </c>
      <c r="H24" s="741">
        <v>0</v>
      </c>
      <c r="I24" s="741" t="s">
        <v>689</v>
      </c>
      <c r="J24" s="741" t="s">
        <v>689</v>
      </c>
      <c r="K24" s="741" t="s">
        <v>689</v>
      </c>
      <c r="L24" s="741" t="s">
        <v>689</v>
      </c>
      <c r="M24" s="741" t="s">
        <v>689</v>
      </c>
      <c r="N24" s="741" t="s">
        <v>689</v>
      </c>
      <c r="O24" s="742">
        <f t="shared" si="0"/>
        <v>0</v>
      </c>
    </row>
    <row r="25" spans="1:15" s="97" customFormat="1" ht="14.1" customHeight="1" thickBot="1" x14ac:dyDescent="0.3">
      <c r="A25" s="95" t="s">
        <v>38</v>
      </c>
      <c r="B25" s="241" t="s">
        <v>13</v>
      </c>
      <c r="C25" s="741" t="s">
        <v>689</v>
      </c>
      <c r="D25" s="741" t="s">
        <v>689</v>
      </c>
      <c r="E25" s="741" t="s">
        <v>689</v>
      </c>
      <c r="F25" s="741" t="s">
        <v>689</v>
      </c>
      <c r="G25" s="741">
        <v>0</v>
      </c>
      <c r="H25" s="741">
        <v>0</v>
      </c>
      <c r="I25" s="741" t="s">
        <v>689</v>
      </c>
      <c r="J25" s="741" t="s">
        <v>689</v>
      </c>
      <c r="K25" s="741" t="s">
        <v>689</v>
      </c>
      <c r="L25" s="741" t="s">
        <v>689</v>
      </c>
      <c r="M25" s="741" t="s">
        <v>689</v>
      </c>
      <c r="N25" s="741" t="s">
        <v>689</v>
      </c>
      <c r="O25" s="742">
        <f t="shared" si="0"/>
        <v>0</v>
      </c>
    </row>
    <row r="26" spans="1:15" s="92" customFormat="1" ht="15.9" customHeight="1" thickBot="1" x14ac:dyDescent="0.3">
      <c r="A26" s="101" t="s">
        <v>39</v>
      </c>
      <c r="B26" s="36" t="s">
        <v>110</v>
      </c>
      <c r="C26" s="447">
        <f t="shared" ref="C26:N26" si="2">SUM(C17:C25)</f>
        <v>17639412</v>
      </c>
      <c r="D26" s="447">
        <f t="shared" si="2"/>
        <v>15929412</v>
      </c>
      <c r="E26" s="447">
        <f t="shared" si="2"/>
        <v>17056512</v>
      </c>
      <c r="F26" s="447">
        <f t="shared" si="2"/>
        <v>17929412</v>
      </c>
      <c r="G26" s="447">
        <f t="shared" si="2"/>
        <v>19729412</v>
      </c>
      <c r="H26" s="447">
        <f t="shared" si="2"/>
        <v>34456512</v>
      </c>
      <c r="I26" s="447">
        <f t="shared" si="2"/>
        <v>18189531</v>
      </c>
      <c r="J26" s="447">
        <f t="shared" si="2"/>
        <v>23021268</v>
      </c>
      <c r="K26" s="447">
        <f t="shared" si="2"/>
        <v>19856512</v>
      </c>
      <c r="L26" s="447">
        <f t="shared" si="2"/>
        <v>19729412</v>
      </c>
      <c r="M26" s="447">
        <f t="shared" si="2"/>
        <v>18929409</v>
      </c>
      <c r="N26" s="447">
        <f t="shared" si="2"/>
        <v>23569052</v>
      </c>
      <c r="O26" s="99">
        <f t="shared" si="0"/>
        <v>246035856</v>
      </c>
    </row>
    <row r="27" spans="1:15" ht="16.2" thickBot="1" x14ac:dyDescent="0.35">
      <c r="A27" s="101" t="s">
        <v>40</v>
      </c>
      <c r="B27" s="245" t="s">
        <v>111</v>
      </c>
      <c r="C27" s="448">
        <f t="shared" ref="C27:O27" si="3">C15-C26</f>
        <v>0</v>
      </c>
      <c r="D27" s="448">
        <f t="shared" si="3"/>
        <v>0</v>
      </c>
      <c r="E27" s="448">
        <f t="shared" si="3"/>
        <v>0</v>
      </c>
      <c r="F27" s="448">
        <f t="shared" si="3"/>
        <v>0</v>
      </c>
      <c r="G27" s="448">
        <f t="shared" si="3"/>
        <v>0</v>
      </c>
      <c r="H27" s="448">
        <f t="shared" si="3"/>
        <v>0</v>
      </c>
      <c r="I27" s="448">
        <f t="shared" si="3"/>
        <v>0</v>
      </c>
      <c r="J27" s="448">
        <f t="shared" si="3"/>
        <v>0</v>
      </c>
      <c r="K27" s="448">
        <f t="shared" si="3"/>
        <v>0</v>
      </c>
      <c r="L27" s="448">
        <f t="shared" si="3"/>
        <v>0</v>
      </c>
      <c r="M27" s="448">
        <f t="shared" si="3"/>
        <v>0</v>
      </c>
      <c r="N27" s="448">
        <f t="shared" si="3"/>
        <v>0</v>
      </c>
      <c r="O27" s="102">
        <f t="shared" si="3"/>
        <v>0</v>
      </c>
    </row>
    <row r="28" spans="1:15" x14ac:dyDescent="0.3">
      <c r="A28" s="104"/>
    </row>
    <row r="29" spans="1:15" x14ac:dyDescent="0.3">
      <c r="B29" s="105"/>
      <c r="C29" s="106"/>
      <c r="D29" s="106"/>
      <c r="O29" s="103"/>
    </row>
    <row r="30" spans="1:15" x14ac:dyDescent="0.3">
      <c r="O30" s="103"/>
    </row>
    <row r="31" spans="1:15" x14ac:dyDescent="0.3">
      <c r="O31" s="103"/>
    </row>
    <row r="32" spans="1:15" x14ac:dyDescent="0.3">
      <c r="O32" s="103"/>
    </row>
    <row r="33" spans="15:15" x14ac:dyDescent="0.3">
      <c r="O33" s="103"/>
    </row>
    <row r="34" spans="15:15" x14ac:dyDescent="0.3">
      <c r="O34" s="103"/>
    </row>
    <row r="35" spans="15:15" x14ac:dyDescent="0.3">
      <c r="O35" s="103"/>
    </row>
    <row r="36" spans="15:15" x14ac:dyDescent="0.3">
      <c r="O36" s="103"/>
    </row>
    <row r="37" spans="15:15" x14ac:dyDescent="0.3">
      <c r="O37" s="103"/>
    </row>
    <row r="38" spans="15:15" x14ac:dyDescent="0.3">
      <c r="O38" s="103"/>
    </row>
    <row r="39" spans="15:15" x14ac:dyDescent="0.3">
      <c r="O39" s="103"/>
    </row>
    <row r="40" spans="15:15" x14ac:dyDescent="0.3">
      <c r="O40" s="103"/>
    </row>
    <row r="41" spans="15:15" x14ac:dyDescent="0.3">
      <c r="O41" s="103"/>
    </row>
    <row r="42" spans="15:15" x14ac:dyDescent="0.3">
      <c r="O42" s="103"/>
    </row>
    <row r="43" spans="15:15" x14ac:dyDescent="0.3">
      <c r="O43" s="103"/>
    </row>
    <row r="44" spans="15:15" x14ac:dyDescent="0.3">
      <c r="O44" s="103"/>
    </row>
    <row r="45" spans="15:15" x14ac:dyDescent="0.3">
      <c r="O45" s="103"/>
    </row>
    <row r="46" spans="15:15" x14ac:dyDescent="0.3">
      <c r="O46" s="103"/>
    </row>
    <row r="47" spans="15:15" x14ac:dyDescent="0.3">
      <c r="O47" s="103"/>
    </row>
    <row r="48" spans="15:15" x14ac:dyDescent="0.3">
      <c r="O48" s="103"/>
    </row>
    <row r="49" spans="15:15" x14ac:dyDescent="0.3">
      <c r="O49" s="103"/>
    </row>
    <row r="50" spans="15:15" x14ac:dyDescent="0.3">
      <c r="O50" s="103"/>
    </row>
    <row r="51" spans="15:15" x14ac:dyDescent="0.3">
      <c r="O51" s="103"/>
    </row>
    <row r="52" spans="15:15" x14ac:dyDescent="0.3">
      <c r="O52" s="103"/>
    </row>
    <row r="53" spans="15:15" x14ac:dyDescent="0.3">
      <c r="O53" s="103"/>
    </row>
    <row r="54" spans="15:15" x14ac:dyDescent="0.3">
      <c r="O54" s="103"/>
    </row>
    <row r="55" spans="15:15" x14ac:dyDescent="0.3">
      <c r="O55" s="103"/>
    </row>
    <row r="56" spans="15:15" x14ac:dyDescent="0.3">
      <c r="O56" s="103"/>
    </row>
    <row r="57" spans="15:15" x14ac:dyDescent="0.3">
      <c r="O57" s="103"/>
    </row>
    <row r="58" spans="15:15" x14ac:dyDescent="0.3">
      <c r="O58" s="103"/>
    </row>
    <row r="59" spans="15:15" x14ac:dyDescent="0.3">
      <c r="O59" s="103"/>
    </row>
    <row r="60" spans="15:15" x14ac:dyDescent="0.3">
      <c r="O60" s="103"/>
    </row>
    <row r="61" spans="15:15" x14ac:dyDescent="0.3">
      <c r="O61" s="103"/>
    </row>
    <row r="62" spans="15:15" x14ac:dyDescent="0.3">
      <c r="O62" s="103"/>
    </row>
    <row r="63" spans="15:15" x14ac:dyDescent="0.3">
      <c r="O63" s="103"/>
    </row>
    <row r="64" spans="15:15" x14ac:dyDescent="0.3">
      <c r="O64" s="103"/>
    </row>
    <row r="65" spans="15:15" x14ac:dyDescent="0.3">
      <c r="O65" s="103"/>
    </row>
    <row r="66" spans="15:15" x14ac:dyDescent="0.3">
      <c r="O66" s="103"/>
    </row>
    <row r="67" spans="15:15" x14ac:dyDescent="0.3">
      <c r="O67" s="103"/>
    </row>
    <row r="68" spans="15:15" x14ac:dyDescent="0.3">
      <c r="O68" s="103"/>
    </row>
    <row r="69" spans="15:15" x14ac:dyDescent="0.3">
      <c r="O69" s="103"/>
    </row>
    <row r="70" spans="15:15" x14ac:dyDescent="0.3">
      <c r="O70" s="103"/>
    </row>
    <row r="71" spans="15:15" x14ac:dyDescent="0.3">
      <c r="O71" s="103"/>
    </row>
    <row r="72" spans="15:15" x14ac:dyDescent="0.3">
      <c r="O72" s="103"/>
    </row>
    <row r="73" spans="15:15" x14ac:dyDescent="0.3">
      <c r="O73" s="103"/>
    </row>
    <row r="74" spans="15:15" x14ac:dyDescent="0.3">
      <c r="O74" s="103"/>
    </row>
    <row r="75" spans="15:15" x14ac:dyDescent="0.3">
      <c r="O75" s="103"/>
    </row>
    <row r="76" spans="15:15" x14ac:dyDescent="0.3">
      <c r="O76" s="103"/>
    </row>
    <row r="77" spans="15:15" x14ac:dyDescent="0.3">
      <c r="O77" s="103"/>
    </row>
    <row r="78" spans="15:15" x14ac:dyDescent="0.3">
      <c r="O78" s="103"/>
    </row>
    <row r="79" spans="15:15" x14ac:dyDescent="0.3">
      <c r="O79" s="103"/>
    </row>
    <row r="80" spans="15:15" x14ac:dyDescent="0.3">
      <c r="O80" s="103"/>
    </row>
    <row r="81" spans="15:15" x14ac:dyDescent="0.3">
      <c r="O81" s="103"/>
    </row>
    <row r="82" spans="15:15" x14ac:dyDescent="0.3">
      <c r="O82" s="103"/>
    </row>
  </sheetData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6"/>
  <sheetViews>
    <sheetView topLeftCell="A5" zoomScale="120" zoomScaleNormal="120" zoomScalePageLayoutView="120" workbookViewId="0">
      <selection activeCell="D26" sqref="D26"/>
    </sheetView>
  </sheetViews>
  <sheetFormatPr defaultColWidth="9.33203125" defaultRowHeight="13.2" x14ac:dyDescent="0.25"/>
  <cols>
    <col min="1" max="1" width="13.77734375" style="45" customWidth="1"/>
    <col min="2" max="2" width="88.6640625" style="45" customWidth="1"/>
    <col min="3" max="3" width="16.77734375" style="45" customWidth="1"/>
    <col min="4" max="4" width="4.77734375" style="555" customWidth="1"/>
    <col min="5" max="16384" width="9.33203125" style="45"/>
  </cols>
  <sheetData>
    <row r="1" spans="1:8" ht="47.25" customHeight="1" x14ac:dyDescent="0.25">
      <c r="B1" s="848" t="str">
        <f>+CONCATENATE("A ",LEFT(KV_ÖSSZEFÜGGÉSEK!A5,4),". évi általános működés és ágazati feladatok támogatásának alakulása jogcímenként")</f>
        <v>A 2020. évi általános működés és ágazati feladatok támogatásának alakulása jogcímenként</v>
      </c>
      <c r="C1" s="848"/>
      <c r="D1" s="849" t="s">
        <v>737</v>
      </c>
    </row>
    <row r="2" spans="1:8" ht="22.5" customHeight="1" thickBot="1" x14ac:dyDescent="0.35">
      <c r="B2" s="319"/>
      <c r="C2" s="552" t="s">
        <v>661</v>
      </c>
      <c r="D2" s="849"/>
    </row>
    <row r="3" spans="1:8" s="46" customFormat="1" ht="62.25" customHeight="1" thickBot="1" x14ac:dyDescent="0.3">
      <c r="A3" s="553" t="s">
        <v>667</v>
      </c>
      <c r="B3" s="246" t="s">
        <v>52</v>
      </c>
      <c r="C3" s="538" t="str">
        <f>+CONCATENATE(LEFT(KV_ÖSSZEFÜGGÉSEK!A5,4),". évi tervezett támogatás összesen")</f>
        <v>2020. évi tervezett támogatás összesen</v>
      </c>
      <c r="D3" s="849"/>
      <c r="H3" s="534"/>
    </row>
    <row r="4" spans="1:8" s="47" customFormat="1" ht="13.8" thickBot="1" x14ac:dyDescent="0.3">
      <c r="A4" s="554" t="s">
        <v>485</v>
      </c>
      <c r="B4" s="164" t="s">
        <v>486</v>
      </c>
      <c r="C4" s="165" t="s">
        <v>487</v>
      </c>
      <c r="D4" s="849"/>
    </row>
    <row r="5" spans="1:8" x14ac:dyDescent="0.25">
      <c r="A5" s="557"/>
      <c r="B5" s="107" t="s">
        <v>248</v>
      </c>
      <c r="C5" s="348">
        <v>17602412</v>
      </c>
      <c r="D5" s="849"/>
    </row>
    <row r="6" spans="1:8" ht="12.75" customHeight="1" x14ac:dyDescent="0.25">
      <c r="A6" s="558"/>
      <c r="B6" s="108" t="s">
        <v>249</v>
      </c>
      <c r="C6" s="348">
        <v>9077580</v>
      </c>
      <c r="D6" s="849"/>
    </row>
    <row r="7" spans="1:8" x14ac:dyDescent="0.25">
      <c r="A7" s="558"/>
      <c r="B7" s="108" t="s">
        <v>539</v>
      </c>
      <c r="C7" s="348">
        <v>64927520</v>
      </c>
      <c r="D7" s="849"/>
    </row>
    <row r="8" spans="1:8" x14ac:dyDescent="0.25">
      <c r="A8" s="558"/>
      <c r="B8" s="108" t="s">
        <v>688</v>
      </c>
      <c r="C8" s="348">
        <v>1800000</v>
      </c>
      <c r="D8" s="849"/>
    </row>
    <row r="9" spans="1:8" x14ac:dyDescent="0.25">
      <c r="A9" s="558"/>
      <c r="B9" s="108"/>
      <c r="C9" s="715" t="s">
        <v>689</v>
      </c>
      <c r="D9" s="849"/>
    </row>
    <row r="10" spans="1:8" x14ac:dyDescent="0.25">
      <c r="A10" s="558"/>
      <c r="B10" s="108"/>
      <c r="C10" s="715" t="s">
        <v>689</v>
      </c>
      <c r="D10" s="849"/>
    </row>
    <row r="11" spans="1:8" x14ac:dyDescent="0.25">
      <c r="A11" s="558"/>
      <c r="B11" s="108"/>
      <c r="C11" s="715" t="s">
        <v>689</v>
      </c>
      <c r="D11" s="849"/>
    </row>
    <row r="12" spans="1:8" x14ac:dyDescent="0.25">
      <c r="A12" s="558"/>
      <c r="B12" s="108"/>
      <c r="C12" s="715" t="s">
        <v>689</v>
      </c>
      <c r="D12" s="849"/>
    </row>
    <row r="13" spans="1:8" ht="12.9" customHeight="1" x14ac:dyDescent="0.25">
      <c r="A13" s="558"/>
      <c r="B13" s="108"/>
      <c r="C13" s="715" t="s">
        <v>689</v>
      </c>
      <c r="D13" s="849"/>
    </row>
    <row r="14" spans="1:8" x14ac:dyDescent="0.25">
      <c r="A14" s="558"/>
      <c r="B14" s="108"/>
      <c r="C14" s="715" t="s">
        <v>689</v>
      </c>
      <c r="D14" s="849"/>
    </row>
    <row r="15" spans="1:8" x14ac:dyDescent="0.25">
      <c r="A15" s="558"/>
      <c r="B15" s="108"/>
      <c r="C15" s="715" t="s">
        <v>689</v>
      </c>
      <c r="D15" s="849"/>
    </row>
    <row r="16" spans="1:8" x14ac:dyDescent="0.25">
      <c r="A16" s="558"/>
      <c r="B16" s="108"/>
      <c r="C16" s="715" t="s">
        <v>689</v>
      </c>
      <c r="D16" s="849"/>
    </row>
    <row r="17" spans="1:4" x14ac:dyDescent="0.25">
      <c r="A17" s="558"/>
      <c r="B17" s="108"/>
      <c r="C17" s="715" t="s">
        <v>689</v>
      </c>
      <c r="D17" s="849"/>
    </row>
    <row r="18" spans="1:4" x14ac:dyDescent="0.25">
      <c r="A18" s="558"/>
      <c r="B18" s="108"/>
      <c r="C18" s="715" t="s">
        <v>689</v>
      </c>
      <c r="D18" s="849"/>
    </row>
    <row r="19" spans="1:4" x14ac:dyDescent="0.25">
      <c r="A19" s="558"/>
      <c r="B19" s="108"/>
      <c r="C19" s="715" t="s">
        <v>689</v>
      </c>
      <c r="D19" s="849"/>
    </row>
    <row r="20" spans="1:4" x14ac:dyDescent="0.25">
      <c r="A20" s="558"/>
      <c r="B20" s="108"/>
      <c r="C20" s="715" t="s">
        <v>689</v>
      </c>
      <c r="D20" s="849"/>
    </row>
    <row r="21" spans="1:4" x14ac:dyDescent="0.25">
      <c r="A21" s="558"/>
      <c r="B21" s="108"/>
      <c r="C21" s="715" t="s">
        <v>689</v>
      </c>
      <c r="D21" s="849"/>
    </row>
    <row r="22" spans="1:4" x14ac:dyDescent="0.25">
      <c r="A22" s="558"/>
      <c r="B22" s="108"/>
      <c r="C22" s="715" t="s">
        <v>689</v>
      </c>
      <c r="D22" s="849"/>
    </row>
    <row r="23" spans="1:4" x14ac:dyDescent="0.25">
      <c r="A23" s="558"/>
      <c r="B23" s="108"/>
      <c r="C23" s="715" t="s">
        <v>689</v>
      </c>
      <c r="D23" s="849"/>
    </row>
    <row r="24" spans="1:4" ht="13.8" thickBot="1" x14ac:dyDescent="0.3">
      <c r="A24" s="559"/>
      <c r="B24" s="109"/>
      <c r="C24" s="715" t="s">
        <v>689</v>
      </c>
      <c r="D24" s="849"/>
    </row>
    <row r="25" spans="1:4" s="49" customFormat="1" ht="19.5" customHeight="1" thickBot="1" x14ac:dyDescent="0.3">
      <c r="A25" s="560"/>
      <c r="B25" s="33" t="s">
        <v>53</v>
      </c>
      <c r="C25" s="48">
        <f>SUM(C5:C24)</f>
        <v>93407512</v>
      </c>
      <c r="D25" s="849"/>
    </row>
    <row r="26" spans="1:4" x14ac:dyDescent="0.25">
      <c r="A26" s="850" t="s">
        <v>668</v>
      </c>
      <c r="B26" s="850"/>
    </row>
  </sheetData>
  <mergeCells count="3">
    <mergeCell ref="B1:C1"/>
    <mergeCell ref="D1:D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0"/>
  <sheetViews>
    <sheetView zoomScale="120" zoomScaleNormal="120" workbookViewId="0">
      <selection activeCell="A2" sqref="A2:D2"/>
    </sheetView>
  </sheetViews>
  <sheetFormatPr defaultRowHeight="13.2" x14ac:dyDescent="0.25"/>
  <cols>
    <col min="1" max="1" width="6.6640625" customWidth="1"/>
    <col min="2" max="2" width="43.33203125" customWidth="1"/>
    <col min="3" max="3" width="31.109375" customWidth="1"/>
    <col min="4" max="4" width="14.77734375" customWidth="1"/>
  </cols>
  <sheetData>
    <row r="1" spans="1:4" ht="14.4" customHeight="1" x14ac:dyDescent="0.25">
      <c r="B1" s="855" t="s">
        <v>738</v>
      </c>
      <c r="C1" s="855"/>
      <c r="D1" s="855"/>
    </row>
    <row r="2" spans="1:4" ht="45.15" customHeight="1" x14ac:dyDescent="0.3">
      <c r="A2" s="854" t="str">
        <f>+CONCATENATE("K I M U T A T Á S",CHAR(10),"a ",LEFT(KV_ÖSSZEFÜGGÉSEK!A5,4),". évben céljelleggel juttatott támogatásokról")</f>
        <v>K I M U T A T Á S
a 2020. évben céljelleggel juttatott támogatásokról</v>
      </c>
      <c r="B2" s="854"/>
      <c r="C2" s="854"/>
      <c r="D2" s="854"/>
    </row>
    <row r="3" spans="1:4" ht="17.25" customHeight="1" x14ac:dyDescent="0.3">
      <c r="A3" s="318"/>
      <c r="B3" s="318"/>
      <c r="C3" s="318"/>
      <c r="D3" s="318"/>
    </row>
    <row r="4" spans="1:4" ht="13.8" thickBot="1" x14ac:dyDescent="0.3">
      <c r="A4" s="184"/>
      <c r="B4" s="184"/>
      <c r="C4" s="851" t="str">
        <f>'KV_14.sz.mell'!O3</f>
        <v>Forintban!</v>
      </c>
      <c r="D4" s="851"/>
    </row>
    <row r="5" spans="1:4" ht="42.75" customHeight="1" thickBot="1" x14ac:dyDescent="0.3">
      <c r="A5" s="320" t="s">
        <v>69</v>
      </c>
      <c r="B5" s="321" t="s">
        <v>125</v>
      </c>
      <c r="C5" s="321" t="s">
        <v>126</v>
      </c>
      <c r="D5" s="322" t="s">
        <v>14</v>
      </c>
    </row>
    <row r="6" spans="1:4" ht="15.9" customHeight="1" x14ac:dyDescent="0.25">
      <c r="A6" s="185" t="s">
        <v>18</v>
      </c>
      <c r="B6" s="28" t="s">
        <v>693</v>
      </c>
      <c r="C6" s="28" t="s">
        <v>694</v>
      </c>
      <c r="D6" s="449">
        <v>30000</v>
      </c>
    </row>
    <row r="7" spans="1:4" ht="15.9" customHeight="1" x14ac:dyDescent="0.25">
      <c r="A7" s="186" t="s">
        <v>19</v>
      </c>
      <c r="B7" s="29" t="s">
        <v>695</v>
      </c>
      <c r="C7" s="29" t="s">
        <v>694</v>
      </c>
      <c r="D7" s="450">
        <v>1949639</v>
      </c>
    </row>
    <row r="8" spans="1:4" ht="15.9" customHeight="1" x14ac:dyDescent="0.25">
      <c r="A8" s="186" t="s">
        <v>20</v>
      </c>
      <c r="B8" s="29" t="s">
        <v>696</v>
      </c>
      <c r="C8" s="29" t="s">
        <v>694</v>
      </c>
      <c r="D8" s="450">
        <v>20756</v>
      </c>
    </row>
    <row r="9" spans="1:4" ht="15.9" customHeight="1" x14ac:dyDescent="0.25">
      <c r="A9" s="186" t="s">
        <v>21</v>
      </c>
      <c r="B9" s="29" t="s">
        <v>697</v>
      </c>
      <c r="C9" s="29" t="s">
        <v>694</v>
      </c>
      <c r="D9" s="450">
        <v>508000</v>
      </c>
    </row>
    <row r="10" spans="1:4" ht="15.9" customHeight="1" x14ac:dyDescent="0.25">
      <c r="A10" s="186" t="s">
        <v>22</v>
      </c>
      <c r="B10" s="29" t="s">
        <v>698</v>
      </c>
      <c r="C10" s="29" t="s">
        <v>694</v>
      </c>
      <c r="D10" s="450">
        <v>1600000</v>
      </c>
    </row>
    <row r="11" spans="1:4" ht="15.9" customHeight="1" x14ac:dyDescent="0.25">
      <c r="A11" s="186" t="s">
        <v>23</v>
      </c>
      <c r="B11" s="29"/>
      <c r="C11" s="29"/>
      <c r="D11" s="719" t="s">
        <v>689</v>
      </c>
    </row>
    <row r="12" spans="1:4" ht="15.9" customHeight="1" x14ac:dyDescent="0.25">
      <c r="A12" s="186" t="s">
        <v>24</v>
      </c>
      <c r="B12" s="29"/>
      <c r="C12" s="29"/>
      <c r="D12" s="719" t="s">
        <v>689</v>
      </c>
    </row>
    <row r="13" spans="1:4" ht="15.9" customHeight="1" x14ac:dyDescent="0.25">
      <c r="A13" s="186" t="s">
        <v>25</v>
      </c>
      <c r="B13" s="29"/>
      <c r="C13" s="29"/>
      <c r="D13" s="719" t="s">
        <v>689</v>
      </c>
    </row>
    <row r="14" spans="1:4" ht="15.9" customHeight="1" x14ac:dyDescent="0.25">
      <c r="A14" s="186" t="s">
        <v>26</v>
      </c>
      <c r="B14" s="29"/>
      <c r="C14" s="29"/>
      <c r="D14" s="719" t="s">
        <v>689</v>
      </c>
    </row>
    <row r="15" spans="1:4" ht="15.9" customHeight="1" x14ac:dyDescent="0.25">
      <c r="A15" s="186" t="s">
        <v>27</v>
      </c>
      <c r="B15" s="29"/>
      <c r="C15" s="29"/>
      <c r="D15" s="719" t="s">
        <v>689</v>
      </c>
    </row>
    <row r="16" spans="1:4" ht="15.9" customHeight="1" x14ac:dyDescent="0.25">
      <c r="A16" s="186" t="s">
        <v>28</v>
      </c>
      <c r="B16" s="29"/>
      <c r="C16" s="29"/>
      <c r="D16" s="719" t="s">
        <v>689</v>
      </c>
    </row>
    <row r="17" spans="1:4" ht="15.9" customHeight="1" x14ac:dyDescent="0.25">
      <c r="A17" s="186" t="s">
        <v>29</v>
      </c>
      <c r="B17" s="29"/>
      <c r="C17" s="29"/>
      <c r="D17" s="719" t="s">
        <v>689</v>
      </c>
    </row>
    <row r="18" spans="1:4" ht="15.9" customHeight="1" x14ac:dyDescent="0.25">
      <c r="A18" s="186" t="s">
        <v>30</v>
      </c>
      <c r="B18" s="29"/>
      <c r="C18" s="29"/>
      <c r="D18" s="719" t="s">
        <v>689</v>
      </c>
    </row>
    <row r="19" spans="1:4" ht="15.9" customHeight="1" x14ac:dyDescent="0.25">
      <c r="A19" s="186" t="s">
        <v>31</v>
      </c>
      <c r="B19" s="29"/>
      <c r="C19" s="29"/>
      <c r="D19" s="719" t="s">
        <v>689</v>
      </c>
    </row>
    <row r="20" spans="1:4" ht="15.9" customHeight="1" x14ac:dyDescent="0.25">
      <c r="A20" s="186" t="s">
        <v>32</v>
      </c>
      <c r="B20" s="29"/>
      <c r="C20" s="29"/>
      <c r="D20" s="719" t="s">
        <v>689</v>
      </c>
    </row>
    <row r="21" spans="1:4" ht="15.9" customHeight="1" x14ac:dyDescent="0.25">
      <c r="A21" s="186" t="s">
        <v>33</v>
      </c>
      <c r="B21" s="29"/>
      <c r="C21" s="29"/>
      <c r="D21" s="719" t="s">
        <v>689</v>
      </c>
    </row>
    <row r="22" spans="1:4" ht="15.9" customHeight="1" x14ac:dyDescent="0.25">
      <c r="A22" s="186" t="s">
        <v>34</v>
      </c>
      <c r="B22" s="29"/>
      <c r="C22" s="29"/>
      <c r="D22" s="719" t="s">
        <v>689</v>
      </c>
    </row>
    <row r="23" spans="1:4" ht="15.9" customHeight="1" x14ac:dyDescent="0.25">
      <c r="A23" s="186" t="s">
        <v>35</v>
      </c>
      <c r="B23" s="29"/>
      <c r="C23" s="29"/>
      <c r="D23" s="719" t="s">
        <v>689</v>
      </c>
    </row>
    <row r="24" spans="1:4" ht="15.9" customHeight="1" x14ac:dyDescent="0.25">
      <c r="A24" s="186" t="s">
        <v>36</v>
      </c>
      <c r="B24" s="29"/>
      <c r="C24" s="29"/>
      <c r="D24" s="719" t="s">
        <v>689</v>
      </c>
    </row>
    <row r="25" spans="1:4" ht="15.9" customHeight="1" x14ac:dyDescent="0.25">
      <c r="A25" s="186" t="s">
        <v>37</v>
      </c>
      <c r="B25" s="29"/>
      <c r="C25" s="29"/>
      <c r="D25" s="719" t="s">
        <v>689</v>
      </c>
    </row>
    <row r="26" spans="1:4" ht="15.9" customHeight="1" x14ac:dyDescent="0.25">
      <c r="A26" s="186" t="s">
        <v>38</v>
      </c>
      <c r="B26" s="29"/>
      <c r="C26" s="29"/>
      <c r="D26" s="719" t="s">
        <v>689</v>
      </c>
    </row>
    <row r="27" spans="1:4" ht="15.9" customHeight="1" x14ac:dyDescent="0.25">
      <c r="A27" s="186" t="s">
        <v>39</v>
      </c>
      <c r="B27" s="29"/>
      <c r="C27" s="29"/>
      <c r="D27" s="719" t="s">
        <v>689</v>
      </c>
    </row>
    <row r="28" spans="1:4" ht="15.9" customHeight="1" x14ac:dyDescent="0.25">
      <c r="A28" s="186" t="s">
        <v>40</v>
      </c>
      <c r="B28" s="29"/>
      <c r="C28" s="29"/>
      <c r="D28" s="719" t="s">
        <v>689</v>
      </c>
    </row>
    <row r="29" spans="1:4" ht="15.9" customHeight="1" x14ac:dyDescent="0.25">
      <c r="A29" s="186" t="s">
        <v>41</v>
      </c>
      <c r="B29" s="29"/>
      <c r="C29" s="29"/>
      <c r="D29" s="719" t="s">
        <v>689</v>
      </c>
    </row>
    <row r="30" spans="1:4" ht="15.9" customHeight="1" x14ac:dyDescent="0.25">
      <c r="A30" s="186" t="s">
        <v>42</v>
      </c>
      <c r="B30" s="29"/>
      <c r="C30" s="29"/>
      <c r="D30" s="719" t="s">
        <v>689</v>
      </c>
    </row>
    <row r="31" spans="1:4" ht="15.9" customHeight="1" x14ac:dyDescent="0.25">
      <c r="A31" s="186" t="s">
        <v>43</v>
      </c>
      <c r="B31" s="29"/>
      <c r="C31" s="29"/>
      <c r="D31" s="719" t="s">
        <v>689</v>
      </c>
    </row>
    <row r="32" spans="1:4" ht="15.9" customHeight="1" x14ac:dyDescent="0.25">
      <c r="A32" s="186" t="s">
        <v>44</v>
      </c>
      <c r="B32" s="29"/>
      <c r="C32" s="29"/>
      <c r="D32" s="719" t="s">
        <v>689</v>
      </c>
    </row>
    <row r="33" spans="1:4" ht="15.9" customHeight="1" x14ac:dyDescent="0.25">
      <c r="A33" s="186" t="s">
        <v>45</v>
      </c>
      <c r="B33" s="29"/>
      <c r="C33" s="29"/>
      <c r="D33" s="719" t="s">
        <v>689</v>
      </c>
    </row>
    <row r="34" spans="1:4" ht="15.9" customHeight="1" x14ac:dyDescent="0.25">
      <c r="A34" s="186" t="s">
        <v>46</v>
      </c>
      <c r="B34" s="29"/>
      <c r="C34" s="29"/>
      <c r="D34" s="719" t="s">
        <v>689</v>
      </c>
    </row>
    <row r="35" spans="1:4" ht="15.9" customHeight="1" x14ac:dyDescent="0.25">
      <c r="A35" s="186" t="s">
        <v>127</v>
      </c>
      <c r="B35" s="29"/>
      <c r="C35" s="29"/>
      <c r="D35" s="720" t="s">
        <v>689</v>
      </c>
    </row>
    <row r="36" spans="1:4" ht="15.9" customHeight="1" x14ac:dyDescent="0.25">
      <c r="A36" s="186" t="s">
        <v>128</v>
      </c>
      <c r="B36" s="29"/>
      <c r="C36" s="29"/>
      <c r="D36" s="720" t="s">
        <v>689</v>
      </c>
    </row>
    <row r="37" spans="1:4" ht="15.9" customHeight="1" x14ac:dyDescent="0.25">
      <c r="A37" s="186" t="s">
        <v>129</v>
      </c>
      <c r="B37" s="29"/>
      <c r="C37" s="29"/>
      <c r="D37" s="720" t="s">
        <v>689</v>
      </c>
    </row>
    <row r="38" spans="1:4" ht="15.9" customHeight="1" thickBot="1" x14ac:dyDescent="0.3">
      <c r="A38" s="187" t="s">
        <v>130</v>
      </c>
      <c r="B38" s="30"/>
      <c r="C38" s="30"/>
      <c r="D38" s="721" t="s">
        <v>689</v>
      </c>
    </row>
    <row r="39" spans="1:4" ht="15.9" customHeight="1" thickBot="1" x14ac:dyDescent="0.3">
      <c r="A39" s="852" t="s">
        <v>53</v>
      </c>
      <c r="B39" s="853"/>
      <c r="C39" s="188"/>
      <c r="D39" s="451">
        <f>SUM(D6:D38)</f>
        <v>4108395</v>
      </c>
    </row>
    <row r="40" spans="1:4" x14ac:dyDescent="0.25">
      <c r="A40" t="s">
        <v>199</v>
      </c>
    </row>
  </sheetData>
  <mergeCells count="4">
    <mergeCell ref="C4:D4"/>
    <mergeCell ref="A39:B39"/>
    <mergeCell ref="A2:D2"/>
    <mergeCell ref="B1:D1"/>
  </mergeCells>
  <phoneticPr fontId="29" type="noConversion"/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2"/>
  <sheetViews>
    <sheetView view="pageLayout" zoomScaleNormal="120" zoomScaleSheetLayoutView="100" workbookViewId="0">
      <selection activeCell="B1" sqref="B1:E1"/>
    </sheetView>
  </sheetViews>
  <sheetFormatPr defaultColWidth="9.33203125" defaultRowHeight="15.6" x14ac:dyDescent="0.3"/>
  <cols>
    <col min="1" max="1" width="9" style="324" customWidth="1"/>
    <col min="2" max="2" width="66.33203125" style="324" bestFit="1" customWidth="1"/>
    <col min="3" max="3" width="15.44140625" style="325" customWidth="1"/>
    <col min="4" max="5" width="15.44140625" style="324" customWidth="1"/>
    <col min="6" max="6" width="9" style="354" customWidth="1"/>
    <col min="7" max="16384" width="9.33203125" style="354"/>
  </cols>
  <sheetData>
    <row r="1" spans="1:5" x14ac:dyDescent="0.3">
      <c r="A1" s="665"/>
      <c r="B1" s="855" t="s">
        <v>739</v>
      </c>
      <c r="C1" s="855"/>
      <c r="D1" s="855"/>
      <c r="E1" s="855"/>
    </row>
    <row r="2" spans="1:5" x14ac:dyDescent="0.3">
      <c r="A2" s="856" t="s">
        <v>683</v>
      </c>
      <c r="B2" s="857"/>
      <c r="C2" s="857"/>
      <c r="D2" s="857"/>
      <c r="E2" s="857"/>
    </row>
    <row r="3" spans="1:5" x14ac:dyDescent="0.3">
      <c r="A3" s="828" t="s">
        <v>700</v>
      </c>
      <c r="B3" s="821"/>
      <c r="C3" s="821"/>
      <c r="D3" s="821"/>
      <c r="E3" s="821"/>
    </row>
    <row r="4" spans="1:5" ht="15.9" customHeight="1" x14ac:dyDescent="0.3">
      <c r="A4" s="765" t="s">
        <v>590</v>
      </c>
      <c r="B4" s="765"/>
      <c r="C4" s="765"/>
      <c r="D4" s="765"/>
      <c r="E4" s="765"/>
    </row>
    <row r="5" spans="1:5" ht="15.9" customHeight="1" x14ac:dyDescent="0.3">
      <c r="A5" s="664"/>
      <c r="B5" s="664"/>
      <c r="C5" s="664"/>
      <c r="D5" s="664"/>
      <c r="E5" s="664"/>
    </row>
    <row r="6" spans="1:5" ht="15.9" customHeight="1" thickBot="1" x14ac:dyDescent="0.35">
      <c r="A6" s="764" t="s">
        <v>150</v>
      </c>
      <c r="B6" s="764"/>
      <c r="D6" s="129"/>
      <c r="E6" s="261" t="str">
        <f>'KV_14.sz.mell'!O3</f>
        <v>Forintban!</v>
      </c>
    </row>
    <row r="7" spans="1:5" ht="38.1" customHeight="1" thickBot="1" x14ac:dyDescent="0.35">
      <c r="A7" s="23" t="s">
        <v>69</v>
      </c>
      <c r="B7" s="24" t="s">
        <v>17</v>
      </c>
      <c r="C7" s="24" t="str">
        <f>+CONCATENATE(LEFT(KV_ÖSSZEFÜGGÉSEK!A5,4)+1,". évi")</f>
        <v>2021. évi</v>
      </c>
      <c r="D7" s="347" t="str">
        <f>+CONCATENATE(LEFT(KV_ÖSSZEFÜGGÉSEK!A5,4)+2,". évi")</f>
        <v>2022. évi</v>
      </c>
      <c r="E7" s="147" t="str">
        <f>+CONCATENATE(LEFT(KV_ÖSSZEFÜGGÉSEK!A5,4)+3,". évi")</f>
        <v>2023. évi</v>
      </c>
    </row>
    <row r="8" spans="1:5" s="355" customFormat="1" ht="12" customHeight="1" thickBot="1" x14ac:dyDescent="0.25">
      <c r="A8" s="31" t="s">
        <v>485</v>
      </c>
      <c r="B8" s="32" t="s">
        <v>486</v>
      </c>
      <c r="C8" s="32" t="s">
        <v>487</v>
      </c>
      <c r="D8" s="32" t="s">
        <v>489</v>
      </c>
      <c r="E8" s="389" t="s">
        <v>488</v>
      </c>
    </row>
    <row r="9" spans="1:5" s="356" customFormat="1" ht="12" customHeight="1" thickBot="1" x14ac:dyDescent="0.3">
      <c r="A9" s="20" t="s">
        <v>18</v>
      </c>
      <c r="B9" s="21" t="s">
        <v>520</v>
      </c>
      <c r="C9" s="404">
        <v>95000000</v>
      </c>
      <c r="D9" s="404">
        <v>95000000</v>
      </c>
      <c r="E9" s="405">
        <v>95000000</v>
      </c>
    </row>
    <row r="10" spans="1:5" s="356" customFormat="1" ht="12" customHeight="1" thickBot="1" x14ac:dyDescent="0.3">
      <c r="A10" s="20" t="s">
        <v>19</v>
      </c>
      <c r="B10" s="247" t="s">
        <v>368</v>
      </c>
      <c r="C10" s="404">
        <v>35000000</v>
      </c>
      <c r="D10" s="404">
        <v>46000000</v>
      </c>
      <c r="E10" s="405">
        <v>56000000</v>
      </c>
    </row>
    <row r="11" spans="1:5" s="356" customFormat="1" ht="12" customHeight="1" thickBot="1" x14ac:dyDescent="0.3">
      <c r="A11" s="20" t="s">
        <v>20</v>
      </c>
      <c r="B11" s="21" t="s">
        <v>375</v>
      </c>
      <c r="C11" s="679" t="s">
        <v>689</v>
      </c>
      <c r="D11" s="679" t="s">
        <v>689</v>
      </c>
      <c r="E11" s="678" t="s">
        <v>689</v>
      </c>
    </row>
    <row r="12" spans="1:5" s="356" customFormat="1" ht="12" customHeight="1" thickBot="1" x14ac:dyDescent="0.3">
      <c r="A12" s="20" t="s">
        <v>171</v>
      </c>
      <c r="B12" s="21" t="s">
        <v>262</v>
      </c>
      <c r="C12" s="346">
        <f>SUM(C13:C19)</f>
        <v>8000000</v>
      </c>
      <c r="D12" s="346">
        <f>SUM(D13:D19)</f>
        <v>7000000</v>
      </c>
      <c r="E12" s="388">
        <f>SUM(E13:E19)</f>
        <v>7000000</v>
      </c>
    </row>
    <row r="13" spans="1:5" s="356" customFormat="1" ht="12" customHeight="1" x14ac:dyDescent="0.25">
      <c r="A13" s="15" t="s">
        <v>263</v>
      </c>
      <c r="B13" s="357" t="str">
        <f>'KV_1.1.sz.mell.'!B32</f>
        <v>Építményadó</v>
      </c>
      <c r="C13" s="667" t="s">
        <v>689</v>
      </c>
      <c r="D13" s="667" t="s">
        <v>689</v>
      </c>
      <c r="E13" s="668" t="s">
        <v>689</v>
      </c>
    </row>
    <row r="14" spans="1:5" s="356" customFormat="1" ht="12" customHeight="1" x14ac:dyDescent="0.25">
      <c r="A14" s="14" t="s">
        <v>264</v>
      </c>
      <c r="B14" s="358" t="str">
        <f>'KV_1.1.sz.mell.'!B33</f>
        <v>Idegenforgalmi adó</v>
      </c>
      <c r="C14" s="666" t="s">
        <v>689</v>
      </c>
      <c r="D14" s="666" t="s">
        <v>689</v>
      </c>
      <c r="E14" s="622" t="s">
        <v>689</v>
      </c>
    </row>
    <row r="15" spans="1:5" s="356" customFormat="1" ht="12" customHeight="1" x14ac:dyDescent="0.25">
      <c r="A15" s="14" t="s">
        <v>265</v>
      </c>
      <c r="B15" s="358" t="str">
        <f>'KV_1.1.sz.mell.'!B34</f>
        <v>Iparűzési adó</v>
      </c>
      <c r="C15" s="340">
        <v>5000000</v>
      </c>
      <c r="D15" s="340">
        <v>5000000</v>
      </c>
      <c r="E15" s="224">
        <v>5000000</v>
      </c>
    </row>
    <row r="16" spans="1:5" s="356" customFormat="1" ht="12" customHeight="1" x14ac:dyDescent="0.25">
      <c r="A16" s="14" t="s">
        <v>266</v>
      </c>
      <c r="B16" s="358" t="str">
        <f>'KV_1.1.sz.mell.'!B35</f>
        <v>Talajterhelési díj</v>
      </c>
      <c r="C16" s="340">
        <v>1000000</v>
      </c>
      <c r="D16" s="666">
        <v>0</v>
      </c>
      <c r="E16" s="622">
        <v>0</v>
      </c>
    </row>
    <row r="17" spans="1:6" s="356" customFormat="1" ht="12" customHeight="1" x14ac:dyDescent="0.25">
      <c r="A17" s="14" t="s">
        <v>541</v>
      </c>
      <c r="B17" s="358" t="str">
        <f>'KV_1.1.sz.mell.'!B36</f>
        <v>Gépjárműadó</v>
      </c>
      <c r="C17" s="340">
        <v>1000000</v>
      </c>
      <c r="D17" s="340">
        <v>1000000</v>
      </c>
      <c r="E17" s="224">
        <v>1000000</v>
      </c>
    </row>
    <row r="18" spans="1:6" s="356" customFormat="1" ht="12" customHeight="1" x14ac:dyDescent="0.25">
      <c r="A18" s="14" t="s">
        <v>542</v>
      </c>
      <c r="B18" s="358" t="str">
        <f>'KV_1.1.sz.mell.'!B37</f>
        <v>Telekadó</v>
      </c>
      <c r="C18" s="666" t="s">
        <v>689</v>
      </c>
      <c r="D18" s="666" t="s">
        <v>689</v>
      </c>
      <c r="E18" s="622" t="s">
        <v>689</v>
      </c>
    </row>
    <row r="19" spans="1:6" s="356" customFormat="1" ht="12" customHeight="1" thickBot="1" x14ac:dyDescent="0.3">
      <c r="A19" s="16" t="s">
        <v>543</v>
      </c>
      <c r="B19" s="359" t="str">
        <f>'KV_1.1.sz.mell.'!B38</f>
        <v>Kommunális adó</v>
      </c>
      <c r="C19" s="342">
        <v>1000000</v>
      </c>
      <c r="D19" s="342">
        <v>1000000</v>
      </c>
      <c r="E19" s="226">
        <v>1000000</v>
      </c>
    </row>
    <row r="20" spans="1:6" s="356" customFormat="1" ht="12" customHeight="1" thickBot="1" x14ac:dyDescent="0.3">
      <c r="A20" s="20" t="s">
        <v>22</v>
      </c>
      <c r="B20" s="21" t="s">
        <v>523</v>
      </c>
      <c r="C20" s="404">
        <v>50000000</v>
      </c>
      <c r="D20" s="404">
        <v>50000000</v>
      </c>
      <c r="E20" s="405">
        <v>50000000</v>
      </c>
    </row>
    <row r="21" spans="1:6" s="356" customFormat="1" ht="12" customHeight="1" thickBot="1" x14ac:dyDescent="0.3">
      <c r="A21" s="20" t="s">
        <v>23</v>
      </c>
      <c r="B21" s="21" t="s">
        <v>10</v>
      </c>
      <c r="C21" s="404">
        <v>2000000</v>
      </c>
      <c r="D21" s="404">
        <v>2000000</v>
      </c>
      <c r="E21" s="405">
        <v>2000000</v>
      </c>
    </row>
    <row r="22" spans="1:6" s="356" customFormat="1" ht="12" customHeight="1" thickBot="1" x14ac:dyDescent="0.3">
      <c r="A22" s="20" t="s">
        <v>178</v>
      </c>
      <c r="B22" s="21" t="s">
        <v>522</v>
      </c>
      <c r="C22" s="404">
        <v>45000000</v>
      </c>
      <c r="D22" s="404">
        <v>35000000</v>
      </c>
      <c r="E22" s="405">
        <v>25000000</v>
      </c>
    </row>
    <row r="23" spans="1:6" s="356" customFormat="1" ht="12" customHeight="1" thickBot="1" x14ac:dyDescent="0.3">
      <c r="A23" s="20" t="s">
        <v>25</v>
      </c>
      <c r="B23" s="247" t="s">
        <v>521</v>
      </c>
      <c r="C23" s="679" t="s">
        <v>689</v>
      </c>
      <c r="D23" s="679" t="s">
        <v>689</v>
      </c>
      <c r="E23" s="678" t="s">
        <v>689</v>
      </c>
    </row>
    <row r="24" spans="1:6" s="356" customFormat="1" ht="12" customHeight="1" thickBot="1" x14ac:dyDescent="0.3">
      <c r="A24" s="20" t="s">
        <v>26</v>
      </c>
      <c r="B24" s="21" t="s">
        <v>300</v>
      </c>
      <c r="C24" s="346">
        <f>+C9+C10+C11+C12+C20+C21+C22+C23</f>
        <v>235000000</v>
      </c>
      <c r="D24" s="346">
        <f>+D9+D10+D11+D12+D20+D21+D22+D23</f>
        <v>235000000</v>
      </c>
      <c r="E24" s="258">
        <f>+E9+E10+E11+E12+E20+E21+E22+E23</f>
        <v>235000000</v>
      </c>
    </row>
    <row r="25" spans="1:6" s="356" customFormat="1" ht="12" customHeight="1" thickBot="1" x14ac:dyDescent="0.3">
      <c r="A25" s="20" t="s">
        <v>27</v>
      </c>
      <c r="B25" s="21" t="s">
        <v>524</v>
      </c>
      <c r="C25" s="722" t="s">
        <v>689</v>
      </c>
      <c r="D25" s="722" t="s">
        <v>689</v>
      </c>
      <c r="E25" s="723" t="s">
        <v>689</v>
      </c>
    </row>
    <row r="26" spans="1:6" s="356" customFormat="1" ht="12" customHeight="1" thickBot="1" x14ac:dyDescent="0.3">
      <c r="A26" s="20" t="s">
        <v>28</v>
      </c>
      <c r="B26" s="21" t="s">
        <v>525</v>
      </c>
      <c r="C26" s="346">
        <f>+C24+C25</f>
        <v>235000000</v>
      </c>
      <c r="D26" s="346">
        <f>+D24+D25</f>
        <v>235000000</v>
      </c>
      <c r="E26" s="388">
        <f>+E24+E25</f>
        <v>235000000</v>
      </c>
    </row>
    <row r="27" spans="1:6" s="356" customFormat="1" ht="12" customHeight="1" x14ac:dyDescent="0.25">
      <c r="A27" s="312"/>
      <c r="B27" s="313"/>
      <c r="C27" s="314"/>
      <c r="D27" s="435"/>
      <c r="E27" s="436"/>
    </row>
    <row r="28" spans="1:6" s="356" customFormat="1" ht="12" customHeight="1" x14ac:dyDescent="0.25">
      <c r="A28" s="765" t="s">
        <v>47</v>
      </c>
      <c r="B28" s="765"/>
      <c r="C28" s="765"/>
      <c r="D28" s="765"/>
      <c r="E28" s="765"/>
    </row>
    <row r="29" spans="1:6" s="356" customFormat="1" ht="12" customHeight="1" thickBot="1" x14ac:dyDescent="0.3">
      <c r="A29" s="762" t="s">
        <v>151</v>
      </c>
      <c r="B29" s="762"/>
      <c r="C29" s="325"/>
      <c r="D29" s="129"/>
      <c r="E29" s="261" t="str">
        <f>E6</f>
        <v>Forintban!</v>
      </c>
    </row>
    <row r="30" spans="1:6" s="356" customFormat="1" ht="24" customHeight="1" thickBot="1" x14ac:dyDescent="0.3">
      <c r="A30" s="23" t="s">
        <v>16</v>
      </c>
      <c r="B30" s="24" t="s">
        <v>48</v>
      </c>
      <c r="C30" s="24" t="str">
        <f>+C7</f>
        <v>2021. évi</v>
      </c>
      <c r="D30" s="24" t="str">
        <f>+D7</f>
        <v>2022. évi</v>
      </c>
      <c r="E30" s="147" t="str">
        <f>+E7</f>
        <v>2023. évi</v>
      </c>
      <c r="F30" s="437"/>
    </row>
    <row r="31" spans="1:6" s="356" customFormat="1" ht="12" customHeight="1" thickBot="1" x14ac:dyDescent="0.3">
      <c r="A31" s="351" t="s">
        <v>485</v>
      </c>
      <c r="B31" s="352" t="s">
        <v>486</v>
      </c>
      <c r="C31" s="352" t="s">
        <v>487</v>
      </c>
      <c r="D31" s="352" t="s">
        <v>489</v>
      </c>
      <c r="E31" s="431" t="s">
        <v>488</v>
      </c>
      <c r="F31" s="437"/>
    </row>
    <row r="32" spans="1:6" s="356" customFormat="1" ht="15.15" customHeight="1" thickBot="1" x14ac:dyDescent="0.3">
      <c r="A32" s="20" t="s">
        <v>18</v>
      </c>
      <c r="B32" s="26" t="s">
        <v>526</v>
      </c>
      <c r="C32" s="404">
        <v>220000000</v>
      </c>
      <c r="D32" s="404">
        <v>220000000</v>
      </c>
      <c r="E32" s="401">
        <v>220000000</v>
      </c>
      <c r="F32" s="437"/>
    </row>
    <row r="33" spans="1:7" ht="12" customHeight="1" thickBot="1" x14ac:dyDescent="0.35">
      <c r="A33" s="417" t="s">
        <v>19</v>
      </c>
      <c r="B33" s="432" t="s">
        <v>531</v>
      </c>
      <c r="C33" s="433">
        <f>+C34+C35+C36</f>
        <v>15000000</v>
      </c>
      <c r="D33" s="433">
        <f>+D34+D35+D36</f>
        <v>15000000</v>
      </c>
      <c r="E33" s="434">
        <f>+E34+E35+E36</f>
        <v>15000000</v>
      </c>
    </row>
    <row r="34" spans="1:7" ht="12" customHeight="1" x14ac:dyDescent="0.3">
      <c r="A34" s="15" t="s">
        <v>104</v>
      </c>
      <c r="B34" s="8" t="s">
        <v>225</v>
      </c>
      <c r="C34" s="341">
        <v>10000000</v>
      </c>
      <c r="D34" s="341">
        <v>10000000</v>
      </c>
      <c r="E34" s="225">
        <v>10000000</v>
      </c>
    </row>
    <row r="35" spans="1:7" ht="12" customHeight="1" x14ac:dyDescent="0.3">
      <c r="A35" s="15" t="s">
        <v>105</v>
      </c>
      <c r="B35" s="12" t="s">
        <v>185</v>
      </c>
      <c r="C35" s="340">
        <v>5000000</v>
      </c>
      <c r="D35" s="340">
        <v>5000000</v>
      </c>
      <c r="E35" s="224">
        <v>5000000</v>
      </c>
    </row>
    <row r="36" spans="1:7" ht="12" customHeight="1" thickBot="1" x14ac:dyDescent="0.35">
      <c r="A36" s="15" t="s">
        <v>106</v>
      </c>
      <c r="B36" s="249" t="s">
        <v>227</v>
      </c>
      <c r="C36" s="666" t="s">
        <v>689</v>
      </c>
      <c r="D36" s="666" t="s">
        <v>689</v>
      </c>
      <c r="E36" s="622" t="s">
        <v>689</v>
      </c>
    </row>
    <row r="37" spans="1:7" ht="12" customHeight="1" thickBot="1" x14ac:dyDescent="0.35">
      <c r="A37" s="20" t="s">
        <v>20</v>
      </c>
      <c r="B37" s="115" t="s">
        <v>440</v>
      </c>
      <c r="C37" s="339">
        <f>+C32+C33</f>
        <v>235000000</v>
      </c>
      <c r="D37" s="339">
        <f>+D32+D33</f>
        <v>235000000</v>
      </c>
      <c r="E37" s="223">
        <f>+E32+E33</f>
        <v>235000000</v>
      </c>
    </row>
    <row r="38" spans="1:7" ht="15.15" customHeight="1" thickBot="1" x14ac:dyDescent="0.35">
      <c r="A38" s="20" t="s">
        <v>21</v>
      </c>
      <c r="B38" s="115" t="s">
        <v>527</v>
      </c>
      <c r="C38" s="724" t="s">
        <v>689</v>
      </c>
      <c r="D38" s="724" t="s">
        <v>689</v>
      </c>
      <c r="E38" s="725" t="s">
        <v>689</v>
      </c>
      <c r="F38" s="369"/>
    </row>
    <row r="39" spans="1:7" s="356" customFormat="1" ht="12.9" customHeight="1" thickBot="1" x14ac:dyDescent="0.3">
      <c r="A39" s="250" t="s">
        <v>22</v>
      </c>
      <c r="B39" s="323" t="s">
        <v>528</v>
      </c>
      <c r="C39" s="430">
        <f>+C37+C38</f>
        <v>235000000</v>
      </c>
      <c r="D39" s="430">
        <f>+D37+D38</f>
        <v>235000000</v>
      </c>
      <c r="E39" s="427">
        <f>+E37+E38</f>
        <v>235000000</v>
      </c>
    </row>
    <row r="40" spans="1:7" x14ac:dyDescent="0.3">
      <c r="C40" s="539">
        <f>C26-C39</f>
        <v>0</v>
      </c>
      <c r="D40" s="539">
        <f>D26-D39</f>
        <v>0</v>
      </c>
      <c r="E40" s="539">
        <f>E26-E39</f>
        <v>0</v>
      </c>
    </row>
    <row r="41" spans="1:7" x14ac:dyDescent="0.3">
      <c r="C41" s="324"/>
    </row>
    <row r="42" spans="1:7" x14ac:dyDescent="0.3">
      <c r="C42" s="324"/>
    </row>
    <row r="43" spans="1:7" ht="16.5" customHeight="1" x14ac:dyDescent="0.3">
      <c r="C43" s="324"/>
    </row>
    <row r="44" spans="1:7" x14ac:dyDescent="0.3">
      <c r="C44" s="324"/>
    </row>
    <row r="45" spans="1:7" x14ac:dyDescent="0.3">
      <c r="C45" s="324"/>
    </row>
    <row r="46" spans="1:7" s="324" customFormat="1" x14ac:dyDescent="0.3">
      <c r="F46" s="354"/>
      <c r="G46" s="354"/>
    </row>
    <row r="47" spans="1:7" s="324" customFormat="1" x14ac:dyDescent="0.3">
      <c r="F47" s="354"/>
      <c r="G47" s="354"/>
    </row>
    <row r="48" spans="1:7" s="324" customFormat="1" x14ac:dyDescent="0.3">
      <c r="F48" s="354"/>
      <c r="G48" s="354"/>
    </row>
    <row r="49" spans="6:7" s="324" customFormat="1" x14ac:dyDescent="0.3">
      <c r="F49" s="354"/>
      <c r="G49" s="354"/>
    </row>
    <row r="50" spans="6:7" s="324" customFormat="1" x14ac:dyDescent="0.3">
      <c r="F50" s="354"/>
      <c r="G50" s="354"/>
    </row>
    <row r="51" spans="6:7" s="324" customFormat="1" x14ac:dyDescent="0.3">
      <c r="F51" s="354"/>
      <c r="G51" s="354"/>
    </row>
    <row r="52" spans="6:7" s="324" customFormat="1" x14ac:dyDescent="0.3">
      <c r="F52" s="354"/>
      <c r="G52" s="354"/>
    </row>
  </sheetData>
  <mergeCells count="7">
    <mergeCell ref="B1:E1"/>
    <mergeCell ref="A4:E4"/>
    <mergeCell ref="A6:B6"/>
    <mergeCell ref="A28:E28"/>
    <mergeCell ref="A29:B29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4"/>
  <sheetViews>
    <sheetView zoomScale="120" zoomScaleNormal="120" zoomScaleSheetLayoutView="100" workbookViewId="0">
      <selection activeCell="D1" sqref="D1"/>
    </sheetView>
  </sheetViews>
  <sheetFormatPr defaultColWidth="9.33203125" defaultRowHeight="15.6" x14ac:dyDescent="0.3"/>
  <cols>
    <col min="1" max="1" width="9.44140625" style="324" customWidth="1"/>
    <col min="2" max="2" width="99.33203125" style="324" customWidth="1"/>
    <col min="3" max="3" width="21.6640625" style="325" customWidth="1"/>
    <col min="4" max="4" width="9" style="354" customWidth="1"/>
    <col min="5" max="16384" width="9.33203125" style="354"/>
  </cols>
  <sheetData>
    <row r="1" spans="1:3" ht="18.75" customHeight="1" x14ac:dyDescent="0.3">
      <c r="A1" s="514"/>
      <c r="B1" s="759" t="s">
        <v>708</v>
      </c>
      <c r="C1" s="759"/>
    </row>
    <row r="2" spans="1:3" ht="21.9" customHeight="1" x14ac:dyDescent="0.3">
      <c r="A2" s="515"/>
      <c r="B2" s="516" t="str">
        <f>CONCATENATE(ALAPADATOK!A3)</f>
        <v>ÚJIRÁZ KÖZSÉGI ÖNKORMÁNYZAT</v>
      </c>
      <c r="C2" s="517"/>
    </row>
    <row r="3" spans="1:3" ht="21.9" customHeight="1" x14ac:dyDescent="0.3">
      <c r="A3" s="517"/>
      <c r="B3" s="516" t="str">
        <f>CONCATENATE(ALAPADATOK!D7,". ÉVI KÖLTSÉGVETÉS")</f>
        <v>2020. ÉVI KÖLTSÉGVETÉS</v>
      </c>
      <c r="C3" s="517"/>
    </row>
    <row r="4" spans="1:3" ht="21.9" customHeight="1" x14ac:dyDescent="0.3">
      <c r="A4" s="517"/>
      <c r="B4" s="516" t="s">
        <v>566</v>
      </c>
      <c r="C4" s="517"/>
    </row>
    <row r="5" spans="1:3" ht="21.9" customHeight="1" x14ac:dyDescent="0.3">
      <c r="A5" s="514"/>
      <c r="B5" s="514"/>
      <c r="C5" s="518"/>
    </row>
    <row r="6" spans="1:3" ht="15.15" customHeight="1" x14ac:dyDescent="0.3">
      <c r="A6" s="760" t="s">
        <v>15</v>
      </c>
      <c r="B6" s="760"/>
      <c r="C6" s="760"/>
    </row>
    <row r="7" spans="1:3" ht="15.15" customHeight="1" thickBot="1" x14ac:dyDescent="0.35">
      <c r="A7" s="761" t="s">
        <v>150</v>
      </c>
      <c r="B7" s="761"/>
      <c r="C7" s="472" t="s">
        <v>553</v>
      </c>
    </row>
    <row r="8" spans="1:3" ht="24" customHeight="1" thickBot="1" x14ac:dyDescent="0.35">
      <c r="A8" s="519" t="s">
        <v>69</v>
      </c>
      <c r="B8" s="520" t="s">
        <v>17</v>
      </c>
      <c r="C8" s="521" t="str">
        <f>+CONCATENATE(LEFT(KV_ÖSSZEFÜGGÉSEK!A5,4),". évi előirányzat")</f>
        <v>2020. évi előirányzat</v>
      </c>
    </row>
    <row r="9" spans="1:3" s="355" customFormat="1" ht="12" customHeight="1" thickBot="1" x14ac:dyDescent="0.25">
      <c r="A9" s="460"/>
      <c r="B9" s="461" t="s">
        <v>485</v>
      </c>
      <c r="C9" s="462" t="s">
        <v>486</v>
      </c>
    </row>
    <row r="10" spans="1:3" s="356" customFormat="1" ht="12" customHeight="1" thickBot="1" x14ac:dyDescent="0.3">
      <c r="A10" s="20" t="s">
        <v>18</v>
      </c>
      <c r="B10" s="21" t="s">
        <v>247</v>
      </c>
      <c r="C10" s="252">
        <f>+C11+C12+C13+C14+C15+C16</f>
        <v>93407512</v>
      </c>
    </row>
    <row r="11" spans="1:3" s="356" customFormat="1" ht="12" customHeight="1" x14ac:dyDescent="0.25">
      <c r="A11" s="15" t="s">
        <v>98</v>
      </c>
      <c r="B11" s="357" t="s">
        <v>248</v>
      </c>
      <c r="C11" s="255">
        <v>17602412</v>
      </c>
    </row>
    <row r="12" spans="1:3" s="356" customFormat="1" ht="12" customHeight="1" x14ac:dyDescent="0.25">
      <c r="A12" s="14" t="s">
        <v>99</v>
      </c>
      <c r="B12" s="358" t="s">
        <v>249</v>
      </c>
      <c r="C12" s="254">
        <v>9077580</v>
      </c>
    </row>
    <row r="13" spans="1:3" s="356" customFormat="1" ht="12" customHeight="1" x14ac:dyDescent="0.25">
      <c r="A13" s="14" t="s">
        <v>100</v>
      </c>
      <c r="B13" s="358" t="s">
        <v>539</v>
      </c>
      <c r="C13" s="254">
        <v>64927520</v>
      </c>
    </row>
    <row r="14" spans="1:3" s="356" customFormat="1" ht="12" customHeight="1" x14ac:dyDescent="0.25">
      <c r="A14" s="14" t="s">
        <v>101</v>
      </c>
      <c r="B14" s="358" t="s">
        <v>251</v>
      </c>
      <c r="C14" s="254">
        <v>1800000</v>
      </c>
    </row>
    <row r="15" spans="1:3" s="356" customFormat="1" ht="12" customHeight="1" x14ac:dyDescent="0.25">
      <c r="A15" s="14" t="s">
        <v>146</v>
      </c>
      <c r="B15" s="248" t="s">
        <v>424</v>
      </c>
      <c r="C15" s="612" t="s">
        <v>689</v>
      </c>
    </row>
    <row r="16" spans="1:3" s="356" customFormat="1" ht="12" customHeight="1" thickBot="1" x14ac:dyDescent="0.3">
      <c r="A16" s="16" t="s">
        <v>102</v>
      </c>
      <c r="B16" s="249" t="s">
        <v>425</v>
      </c>
      <c r="C16" s="612" t="s">
        <v>689</v>
      </c>
    </row>
    <row r="17" spans="1:3" s="356" customFormat="1" ht="12" customHeight="1" thickBot="1" x14ac:dyDescent="0.3">
      <c r="A17" s="20" t="s">
        <v>19</v>
      </c>
      <c r="B17" s="247" t="s">
        <v>252</v>
      </c>
      <c r="C17" s="252">
        <f>+C18+C19+C20+C21+C22</f>
        <v>47559610</v>
      </c>
    </row>
    <row r="18" spans="1:3" s="356" customFormat="1" ht="12" customHeight="1" x14ac:dyDescent="0.25">
      <c r="A18" s="15" t="s">
        <v>104</v>
      </c>
      <c r="B18" s="357" t="s">
        <v>253</v>
      </c>
      <c r="C18" s="613" t="s">
        <v>689</v>
      </c>
    </row>
    <row r="19" spans="1:3" s="356" customFormat="1" ht="12" customHeight="1" x14ac:dyDescent="0.25">
      <c r="A19" s="14" t="s">
        <v>105</v>
      </c>
      <c r="B19" s="358" t="s">
        <v>254</v>
      </c>
      <c r="C19" s="612" t="s">
        <v>689</v>
      </c>
    </row>
    <row r="20" spans="1:3" s="356" customFormat="1" ht="12" customHeight="1" x14ac:dyDescent="0.25">
      <c r="A20" s="14" t="s">
        <v>106</v>
      </c>
      <c r="B20" s="358" t="s">
        <v>414</v>
      </c>
      <c r="C20" s="612" t="s">
        <v>689</v>
      </c>
    </row>
    <row r="21" spans="1:3" s="356" customFormat="1" ht="12" customHeight="1" x14ac:dyDescent="0.25">
      <c r="A21" s="14" t="s">
        <v>107</v>
      </c>
      <c r="B21" s="358" t="s">
        <v>415</v>
      </c>
      <c r="C21" s="612" t="s">
        <v>689</v>
      </c>
    </row>
    <row r="22" spans="1:3" s="356" customFormat="1" ht="12" customHeight="1" x14ac:dyDescent="0.25">
      <c r="A22" s="14" t="s">
        <v>108</v>
      </c>
      <c r="B22" s="358" t="s">
        <v>561</v>
      </c>
      <c r="C22" s="254">
        <v>47559610</v>
      </c>
    </row>
    <row r="23" spans="1:3" s="356" customFormat="1" ht="12" customHeight="1" thickBot="1" x14ac:dyDescent="0.3">
      <c r="A23" s="16" t="s">
        <v>117</v>
      </c>
      <c r="B23" s="249" t="s">
        <v>256</v>
      </c>
      <c r="C23" s="614" t="s">
        <v>689</v>
      </c>
    </row>
    <row r="24" spans="1:3" s="356" customFormat="1" ht="12" customHeight="1" thickBot="1" x14ac:dyDescent="0.3">
      <c r="A24" s="20" t="s">
        <v>20</v>
      </c>
      <c r="B24" s="21" t="s">
        <v>257</v>
      </c>
      <c r="C24" s="252">
        <f>+C25+C26+C27+C28+C29</f>
        <v>590190</v>
      </c>
    </row>
    <row r="25" spans="1:3" s="356" customFormat="1" ht="12" customHeight="1" x14ac:dyDescent="0.25">
      <c r="A25" s="15" t="s">
        <v>87</v>
      </c>
      <c r="B25" s="357" t="s">
        <v>258</v>
      </c>
      <c r="C25" s="613" t="s">
        <v>689</v>
      </c>
    </row>
    <row r="26" spans="1:3" s="356" customFormat="1" ht="12" customHeight="1" x14ac:dyDescent="0.25">
      <c r="A26" s="14" t="s">
        <v>88</v>
      </c>
      <c r="B26" s="358" t="s">
        <v>259</v>
      </c>
      <c r="C26" s="612" t="s">
        <v>689</v>
      </c>
    </row>
    <row r="27" spans="1:3" s="356" customFormat="1" ht="12" customHeight="1" x14ac:dyDescent="0.25">
      <c r="A27" s="14" t="s">
        <v>89</v>
      </c>
      <c r="B27" s="358" t="s">
        <v>416</v>
      </c>
      <c r="C27" s="612" t="s">
        <v>689</v>
      </c>
    </row>
    <row r="28" spans="1:3" s="356" customFormat="1" ht="12" customHeight="1" x14ac:dyDescent="0.25">
      <c r="A28" s="14" t="s">
        <v>90</v>
      </c>
      <c r="B28" s="358" t="s">
        <v>417</v>
      </c>
      <c r="C28" s="612" t="s">
        <v>689</v>
      </c>
    </row>
    <row r="29" spans="1:3" s="356" customFormat="1" ht="12" customHeight="1" x14ac:dyDescent="0.25">
      <c r="A29" s="14" t="s">
        <v>169</v>
      </c>
      <c r="B29" s="358" t="s">
        <v>260</v>
      </c>
      <c r="C29" s="254">
        <v>590190</v>
      </c>
    </row>
    <row r="30" spans="1:3" s="454" customFormat="1" ht="12" customHeight="1" thickBot="1" x14ac:dyDescent="0.3">
      <c r="A30" s="463" t="s">
        <v>170</v>
      </c>
      <c r="B30" s="453" t="s">
        <v>556</v>
      </c>
      <c r="C30" s="615" t="s">
        <v>689</v>
      </c>
    </row>
    <row r="31" spans="1:3" s="356" customFormat="1" ht="12" customHeight="1" thickBot="1" x14ac:dyDescent="0.3">
      <c r="A31" s="20" t="s">
        <v>171</v>
      </c>
      <c r="B31" s="21" t="s">
        <v>540</v>
      </c>
      <c r="C31" s="258">
        <f>SUM(C32:C38)</f>
        <v>8100000</v>
      </c>
    </row>
    <row r="32" spans="1:3" s="356" customFormat="1" ht="12" customHeight="1" x14ac:dyDescent="0.25">
      <c r="A32" s="15" t="s">
        <v>263</v>
      </c>
      <c r="B32" s="357" t="s">
        <v>544</v>
      </c>
      <c r="C32" s="613" t="s">
        <v>689</v>
      </c>
    </row>
    <row r="33" spans="1:3" s="356" customFormat="1" ht="12" customHeight="1" x14ac:dyDescent="0.25">
      <c r="A33" s="14" t="s">
        <v>264</v>
      </c>
      <c r="B33" s="358" t="s">
        <v>545</v>
      </c>
      <c r="C33" s="612" t="s">
        <v>689</v>
      </c>
    </row>
    <row r="34" spans="1:3" s="356" customFormat="1" ht="12" customHeight="1" x14ac:dyDescent="0.25">
      <c r="A34" s="14" t="s">
        <v>265</v>
      </c>
      <c r="B34" s="358" t="s">
        <v>546</v>
      </c>
      <c r="C34" s="254">
        <v>5100000</v>
      </c>
    </row>
    <row r="35" spans="1:3" s="356" customFormat="1" ht="12" customHeight="1" x14ac:dyDescent="0.25">
      <c r="A35" s="14" t="s">
        <v>266</v>
      </c>
      <c r="B35" s="358" t="s">
        <v>547</v>
      </c>
      <c r="C35" s="254">
        <v>1000000</v>
      </c>
    </row>
    <row r="36" spans="1:3" s="356" customFormat="1" ht="12" customHeight="1" x14ac:dyDescent="0.25">
      <c r="A36" s="14" t="s">
        <v>541</v>
      </c>
      <c r="B36" s="358" t="s">
        <v>267</v>
      </c>
      <c r="C36" s="254">
        <v>1000000</v>
      </c>
    </row>
    <row r="37" spans="1:3" s="356" customFormat="1" ht="12" customHeight="1" x14ac:dyDescent="0.25">
      <c r="A37" s="14" t="s">
        <v>542</v>
      </c>
      <c r="B37" s="358" t="s">
        <v>663</v>
      </c>
      <c r="C37" s="612" t="s">
        <v>689</v>
      </c>
    </row>
    <row r="38" spans="1:3" s="356" customFormat="1" ht="12" customHeight="1" thickBot="1" x14ac:dyDescent="0.3">
      <c r="A38" s="16" t="s">
        <v>543</v>
      </c>
      <c r="B38" s="561" t="s">
        <v>664</v>
      </c>
      <c r="C38" s="256">
        <v>1000000</v>
      </c>
    </row>
    <row r="39" spans="1:3" s="356" customFormat="1" ht="12" customHeight="1" thickBot="1" x14ac:dyDescent="0.3">
      <c r="A39" s="20" t="s">
        <v>22</v>
      </c>
      <c r="B39" s="21" t="s">
        <v>426</v>
      </c>
      <c r="C39" s="252">
        <f>SUM(C40:C50)</f>
        <v>46812057</v>
      </c>
    </row>
    <row r="40" spans="1:3" s="356" customFormat="1" ht="12" customHeight="1" x14ac:dyDescent="0.25">
      <c r="A40" s="15" t="s">
        <v>91</v>
      </c>
      <c r="B40" s="357" t="s">
        <v>270</v>
      </c>
      <c r="C40" s="255">
        <v>4000000</v>
      </c>
    </row>
    <row r="41" spans="1:3" s="356" customFormat="1" ht="12" customHeight="1" x14ac:dyDescent="0.25">
      <c r="A41" s="14" t="s">
        <v>92</v>
      </c>
      <c r="B41" s="358" t="s">
        <v>271</v>
      </c>
      <c r="C41" s="254">
        <v>3081594</v>
      </c>
    </row>
    <row r="42" spans="1:3" s="356" customFormat="1" ht="12" customHeight="1" x14ac:dyDescent="0.25">
      <c r="A42" s="14" t="s">
        <v>93</v>
      </c>
      <c r="B42" s="358" t="s">
        <v>272</v>
      </c>
      <c r="C42" s="612" t="s">
        <v>689</v>
      </c>
    </row>
    <row r="43" spans="1:3" s="356" customFormat="1" ht="12" customHeight="1" x14ac:dyDescent="0.25">
      <c r="A43" s="14" t="s">
        <v>173</v>
      </c>
      <c r="B43" s="358" t="s">
        <v>273</v>
      </c>
      <c r="C43" s="254">
        <v>1514700</v>
      </c>
    </row>
    <row r="44" spans="1:3" s="356" customFormat="1" ht="12" customHeight="1" x14ac:dyDescent="0.25">
      <c r="A44" s="14" t="s">
        <v>174</v>
      </c>
      <c r="B44" s="358" t="s">
        <v>274</v>
      </c>
      <c r="C44" s="254">
        <v>37383733</v>
      </c>
    </row>
    <row r="45" spans="1:3" s="356" customFormat="1" ht="12" customHeight="1" x14ac:dyDescent="0.25">
      <c r="A45" s="14" t="s">
        <v>175</v>
      </c>
      <c r="B45" s="358" t="s">
        <v>275</v>
      </c>
      <c r="C45" s="254">
        <v>832030</v>
      </c>
    </row>
    <row r="46" spans="1:3" s="356" customFormat="1" ht="12" customHeight="1" x14ac:dyDescent="0.25">
      <c r="A46" s="14" t="s">
        <v>176</v>
      </c>
      <c r="B46" s="358" t="s">
        <v>276</v>
      </c>
      <c r="C46" s="612" t="s">
        <v>689</v>
      </c>
    </row>
    <row r="47" spans="1:3" s="356" customFormat="1" ht="12" customHeight="1" x14ac:dyDescent="0.25">
      <c r="A47" s="14" t="s">
        <v>177</v>
      </c>
      <c r="B47" s="358" t="s">
        <v>548</v>
      </c>
      <c r="C47" s="612" t="s">
        <v>689</v>
      </c>
    </row>
    <row r="48" spans="1:3" s="356" customFormat="1" ht="12" customHeight="1" x14ac:dyDescent="0.25">
      <c r="A48" s="14" t="s">
        <v>268</v>
      </c>
      <c r="B48" s="358" t="s">
        <v>278</v>
      </c>
      <c r="C48" s="616" t="s">
        <v>689</v>
      </c>
    </row>
    <row r="49" spans="1:3" s="356" customFormat="1" ht="12" customHeight="1" x14ac:dyDescent="0.25">
      <c r="A49" s="16" t="s">
        <v>269</v>
      </c>
      <c r="B49" s="359" t="s">
        <v>428</v>
      </c>
      <c r="C49" s="617" t="s">
        <v>689</v>
      </c>
    </row>
    <row r="50" spans="1:3" s="356" customFormat="1" ht="12" customHeight="1" thickBot="1" x14ac:dyDescent="0.3">
      <c r="A50" s="16" t="s">
        <v>427</v>
      </c>
      <c r="B50" s="249" t="s">
        <v>279</v>
      </c>
      <c r="C50" s="617" t="s">
        <v>689</v>
      </c>
    </row>
    <row r="51" spans="1:3" s="356" customFormat="1" ht="12" customHeight="1" thickBot="1" x14ac:dyDescent="0.3">
      <c r="A51" s="20" t="s">
        <v>23</v>
      </c>
      <c r="B51" s="21" t="s">
        <v>280</v>
      </c>
      <c r="C51" s="619" t="s">
        <v>689</v>
      </c>
    </row>
    <row r="52" spans="1:3" s="356" customFormat="1" ht="12" customHeight="1" x14ac:dyDescent="0.25">
      <c r="A52" s="15" t="s">
        <v>94</v>
      </c>
      <c r="B52" s="357" t="s">
        <v>284</v>
      </c>
      <c r="C52" s="618" t="s">
        <v>689</v>
      </c>
    </row>
    <row r="53" spans="1:3" s="356" customFormat="1" ht="12" customHeight="1" x14ac:dyDescent="0.25">
      <c r="A53" s="14" t="s">
        <v>95</v>
      </c>
      <c r="B53" s="358" t="s">
        <v>285</v>
      </c>
      <c r="C53" s="616" t="s">
        <v>689</v>
      </c>
    </row>
    <row r="54" spans="1:3" s="356" customFormat="1" ht="12" customHeight="1" x14ac:dyDescent="0.25">
      <c r="A54" s="14" t="s">
        <v>281</v>
      </c>
      <c r="B54" s="358" t="s">
        <v>286</v>
      </c>
      <c r="C54" s="616" t="s">
        <v>689</v>
      </c>
    </row>
    <row r="55" spans="1:3" s="356" customFormat="1" ht="12" customHeight="1" x14ac:dyDescent="0.25">
      <c r="A55" s="14" t="s">
        <v>282</v>
      </c>
      <c r="B55" s="358" t="s">
        <v>287</v>
      </c>
      <c r="C55" s="616" t="s">
        <v>689</v>
      </c>
    </row>
    <row r="56" spans="1:3" s="356" customFormat="1" ht="12" customHeight="1" thickBot="1" x14ac:dyDescent="0.3">
      <c r="A56" s="16" t="s">
        <v>283</v>
      </c>
      <c r="B56" s="249" t="s">
        <v>288</v>
      </c>
      <c r="C56" s="617" t="s">
        <v>689</v>
      </c>
    </row>
    <row r="57" spans="1:3" s="356" customFormat="1" ht="12" customHeight="1" thickBot="1" x14ac:dyDescent="0.3">
      <c r="A57" s="20" t="s">
        <v>178</v>
      </c>
      <c r="B57" s="21" t="s">
        <v>289</v>
      </c>
      <c r="C57" s="619">
        <f>SUM(C58:C60)</f>
        <v>0</v>
      </c>
    </row>
    <row r="58" spans="1:3" s="356" customFormat="1" ht="12" customHeight="1" x14ac:dyDescent="0.25">
      <c r="A58" s="15" t="s">
        <v>96</v>
      </c>
      <c r="B58" s="357" t="s">
        <v>290</v>
      </c>
      <c r="C58" s="613" t="s">
        <v>689</v>
      </c>
    </row>
    <row r="59" spans="1:3" s="356" customFormat="1" ht="12" customHeight="1" x14ac:dyDescent="0.25">
      <c r="A59" s="14" t="s">
        <v>97</v>
      </c>
      <c r="B59" s="358" t="s">
        <v>418</v>
      </c>
      <c r="C59" s="612" t="s">
        <v>689</v>
      </c>
    </row>
    <row r="60" spans="1:3" s="356" customFormat="1" ht="12" customHeight="1" x14ac:dyDescent="0.25">
      <c r="A60" s="14" t="s">
        <v>293</v>
      </c>
      <c r="B60" s="358" t="s">
        <v>291</v>
      </c>
      <c r="C60" s="612" t="s">
        <v>689</v>
      </c>
    </row>
    <row r="61" spans="1:3" s="356" customFormat="1" ht="12" customHeight="1" thickBot="1" x14ac:dyDescent="0.3">
      <c r="A61" s="16" t="s">
        <v>294</v>
      </c>
      <c r="B61" s="249" t="s">
        <v>292</v>
      </c>
      <c r="C61" s="614" t="s">
        <v>689</v>
      </c>
    </row>
    <row r="62" spans="1:3" s="356" customFormat="1" ht="12" customHeight="1" thickBot="1" x14ac:dyDescent="0.3">
      <c r="A62" s="20" t="s">
        <v>25</v>
      </c>
      <c r="B62" s="247" t="s">
        <v>295</v>
      </c>
      <c r="C62" s="252">
        <f>SUM(C63:C65)</f>
        <v>380000</v>
      </c>
    </row>
    <row r="63" spans="1:3" s="356" customFormat="1" ht="12" customHeight="1" x14ac:dyDescent="0.25">
      <c r="A63" s="15" t="s">
        <v>179</v>
      </c>
      <c r="B63" s="357" t="s">
        <v>297</v>
      </c>
      <c r="C63" s="616" t="s">
        <v>689</v>
      </c>
    </row>
    <row r="64" spans="1:3" s="356" customFormat="1" ht="12" customHeight="1" x14ac:dyDescent="0.25">
      <c r="A64" s="14" t="s">
        <v>180</v>
      </c>
      <c r="B64" s="358" t="s">
        <v>419</v>
      </c>
      <c r="C64" s="616">
        <v>0</v>
      </c>
    </row>
    <row r="65" spans="1:3" s="356" customFormat="1" ht="12" customHeight="1" x14ac:dyDescent="0.25">
      <c r="A65" s="14" t="s">
        <v>226</v>
      </c>
      <c r="B65" s="358" t="s">
        <v>704</v>
      </c>
      <c r="C65" s="747">
        <v>380000</v>
      </c>
    </row>
    <row r="66" spans="1:3" s="356" customFormat="1" ht="12" customHeight="1" thickBot="1" x14ac:dyDescent="0.3">
      <c r="A66" s="16" t="s">
        <v>296</v>
      </c>
      <c r="B66" s="249" t="s">
        <v>299</v>
      </c>
      <c r="C66" s="616" t="s">
        <v>689</v>
      </c>
    </row>
    <row r="67" spans="1:3" s="356" customFormat="1" ht="12" customHeight="1" thickBot="1" x14ac:dyDescent="0.3">
      <c r="A67" s="421" t="s">
        <v>468</v>
      </c>
      <c r="B67" s="21" t="s">
        <v>300</v>
      </c>
      <c r="C67" s="258">
        <f>+C10+C17+C24+C31+C39+C51+C57+C62</f>
        <v>196849369</v>
      </c>
    </row>
    <row r="68" spans="1:3" s="356" customFormat="1" ht="12" customHeight="1" thickBot="1" x14ac:dyDescent="0.3">
      <c r="A68" s="402" t="s">
        <v>301</v>
      </c>
      <c r="B68" s="247" t="s">
        <v>302</v>
      </c>
      <c r="C68" s="619">
        <v>0</v>
      </c>
    </row>
    <row r="69" spans="1:3" s="356" customFormat="1" ht="12" customHeight="1" x14ac:dyDescent="0.25">
      <c r="A69" s="15" t="s">
        <v>330</v>
      </c>
      <c r="B69" s="357" t="s">
        <v>303</v>
      </c>
      <c r="C69" s="616">
        <v>0</v>
      </c>
    </row>
    <row r="70" spans="1:3" s="356" customFormat="1" ht="12" customHeight="1" x14ac:dyDescent="0.25">
      <c r="A70" s="14" t="s">
        <v>339</v>
      </c>
      <c r="B70" s="358" t="s">
        <v>304</v>
      </c>
      <c r="C70" s="616">
        <v>0</v>
      </c>
    </row>
    <row r="71" spans="1:3" s="356" customFormat="1" ht="12" customHeight="1" thickBot="1" x14ac:dyDescent="0.3">
      <c r="A71" s="16" t="s">
        <v>340</v>
      </c>
      <c r="B71" s="416" t="s">
        <v>557</v>
      </c>
      <c r="C71" s="616" t="s">
        <v>689</v>
      </c>
    </row>
    <row r="72" spans="1:3" s="356" customFormat="1" ht="12" customHeight="1" thickBot="1" x14ac:dyDescent="0.3">
      <c r="A72" s="402" t="s">
        <v>306</v>
      </c>
      <c r="B72" s="247" t="s">
        <v>307</v>
      </c>
      <c r="C72" s="619">
        <f>SUM(C73:C76)</f>
        <v>0</v>
      </c>
    </row>
    <row r="73" spans="1:3" s="356" customFormat="1" ht="12" customHeight="1" x14ac:dyDescent="0.25">
      <c r="A73" s="15" t="s">
        <v>147</v>
      </c>
      <c r="B73" s="357" t="s">
        <v>308</v>
      </c>
      <c r="C73" s="616" t="s">
        <v>689</v>
      </c>
    </row>
    <row r="74" spans="1:3" s="356" customFormat="1" ht="12" customHeight="1" x14ac:dyDescent="0.25">
      <c r="A74" s="14" t="s">
        <v>148</v>
      </c>
      <c r="B74" s="358" t="s">
        <v>558</v>
      </c>
      <c r="C74" s="616" t="s">
        <v>689</v>
      </c>
    </row>
    <row r="75" spans="1:3" s="356" customFormat="1" ht="12" customHeight="1" thickBot="1" x14ac:dyDescent="0.3">
      <c r="A75" s="16" t="s">
        <v>331</v>
      </c>
      <c r="B75" s="359" t="s">
        <v>309</v>
      </c>
      <c r="C75" s="617" t="s">
        <v>689</v>
      </c>
    </row>
    <row r="76" spans="1:3" s="356" customFormat="1" ht="12" customHeight="1" thickBot="1" x14ac:dyDescent="0.3">
      <c r="A76" s="465" t="s">
        <v>332</v>
      </c>
      <c r="B76" s="466" t="s">
        <v>559</v>
      </c>
      <c r="C76" s="631" t="s">
        <v>689</v>
      </c>
    </row>
    <row r="77" spans="1:3" s="356" customFormat="1" ht="12" customHeight="1" thickBot="1" x14ac:dyDescent="0.3">
      <c r="A77" s="402" t="s">
        <v>310</v>
      </c>
      <c r="B77" s="247" t="s">
        <v>311</v>
      </c>
      <c r="C77" s="252">
        <f>SUM(C78:C79)</f>
        <v>49186487</v>
      </c>
    </row>
    <row r="78" spans="1:3" s="356" customFormat="1" ht="12" customHeight="1" thickBot="1" x14ac:dyDescent="0.3">
      <c r="A78" s="13" t="s">
        <v>333</v>
      </c>
      <c r="B78" s="464" t="s">
        <v>312</v>
      </c>
      <c r="C78" s="345">
        <v>49186487</v>
      </c>
    </row>
    <row r="79" spans="1:3" s="356" customFormat="1" ht="12" customHeight="1" thickBot="1" x14ac:dyDescent="0.3">
      <c r="A79" s="465" t="s">
        <v>334</v>
      </c>
      <c r="B79" s="466" t="s">
        <v>313</v>
      </c>
      <c r="C79" s="631" t="s">
        <v>689</v>
      </c>
    </row>
    <row r="80" spans="1:3" s="356" customFormat="1" ht="12" customHeight="1" thickBot="1" x14ac:dyDescent="0.3">
      <c r="A80" s="402" t="s">
        <v>314</v>
      </c>
      <c r="B80" s="247" t="s">
        <v>315</v>
      </c>
      <c r="C80" s="619">
        <f>SUM(C81:C83)</f>
        <v>0</v>
      </c>
    </row>
    <row r="81" spans="1:3" s="356" customFormat="1" ht="12" customHeight="1" x14ac:dyDescent="0.25">
      <c r="A81" s="15" t="s">
        <v>335</v>
      </c>
      <c r="B81" s="357" t="s">
        <v>316</v>
      </c>
      <c r="C81" s="616" t="s">
        <v>689</v>
      </c>
    </row>
    <row r="82" spans="1:3" s="356" customFormat="1" ht="12" customHeight="1" x14ac:dyDescent="0.25">
      <c r="A82" s="14" t="s">
        <v>336</v>
      </c>
      <c r="B82" s="358" t="s">
        <v>317</v>
      </c>
      <c r="C82" s="616" t="s">
        <v>689</v>
      </c>
    </row>
    <row r="83" spans="1:3" s="356" customFormat="1" ht="12" customHeight="1" thickBot="1" x14ac:dyDescent="0.3">
      <c r="A83" s="18" t="s">
        <v>337</v>
      </c>
      <c r="B83" s="467" t="s">
        <v>560</v>
      </c>
      <c r="C83" s="632" t="s">
        <v>689</v>
      </c>
    </row>
    <row r="84" spans="1:3" s="356" customFormat="1" ht="12" customHeight="1" thickBot="1" x14ac:dyDescent="0.3">
      <c r="A84" s="402" t="s">
        <v>318</v>
      </c>
      <c r="B84" s="247" t="s">
        <v>338</v>
      </c>
      <c r="C84" s="619">
        <f>SUM(C85:C88)</f>
        <v>0</v>
      </c>
    </row>
    <row r="85" spans="1:3" s="356" customFormat="1" ht="12" customHeight="1" x14ac:dyDescent="0.25">
      <c r="A85" s="361" t="s">
        <v>319</v>
      </c>
      <c r="B85" s="357" t="s">
        <v>320</v>
      </c>
      <c r="C85" s="616" t="s">
        <v>689</v>
      </c>
    </row>
    <row r="86" spans="1:3" s="356" customFormat="1" ht="12" customHeight="1" x14ac:dyDescent="0.25">
      <c r="A86" s="362" t="s">
        <v>321</v>
      </c>
      <c r="B86" s="358" t="s">
        <v>322</v>
      </c>
      <c r="C86" s="616" t="s">
        <v>689</v>
      </c>
    </row>
    <row r="87" spans="1:3" s="356" customFormat="1" ht="12" customHeight="1" x14ac:dyDescent="0.25">
      <c r="A87" s="362" t="s">
        <v>323</v>
      </c>
      <c r="B87" s="358" t="s">
        <v>324</v>
      </c>
      <c r="C87" s="616" t="s">
        <v>689</v>
      </c>
    </row>
    <row r="88" spans="1:3" s="356" customFormat="1" ht="12" customHeight="1" thickBot="1" x14ac:dyDescent="0.3">
      <c r="A88" s="363" t="s">
        <v>325</v>
      </c>
      <c r="B88" s="249" t="s">
        <v>326</v>
      </c>
      <c r="C88" s="616" t="s">
        <v>689</v>
      </c>
    </row>
    <row r="89" spans="1:3" s="356" customFormat="1" ht="12" customHeight="1" thickBot="1" x14ac:dyDescent="0.3">
      <c r="A89" s="402" t="s">
        <v>327</v>
      </c>
      <c r="B89" s="247" t="s">
        <v>467</v>
      </c>
      <c r="C89" s="620" t="s">
        <v>689</v>
      </c>
    </row>
    <row r="90" spans="1:3" s="356" customFormat="1" ht="13.5" customHeight="1" thickBot="1" x14ac:dyDescent="0.3">
      <c r="A90" s="402" t="s">
        <v>329</v>
      </c>
      <c r="B90" s="247" t="s">
        <v>328</v>
      </c>
      <c r="C90" s="620" t="s">
        <v>689</v>
      </c>
    </row>
    <row r="91" spans="1:3" s="356" customFormat="1" ht="15.75" customHeight="1" thickBot="1" x14ac:dyDescent="0.3">
      <c r="A91" s="402" t="s">
        <v>341</v>
      </c>
      <c r="B91" s="364" t="s">
        <v>470</v>
      </c>
      <c r="C91" s="258">
        <f>+C68+C72+C77+C80+C84+C90+C89</f>
        <v>49186487</v>
      </c>
    </row>
    <row r="92" spans="1:3" s="356" customFormat="1" ht="16.5" customHeight="1" thickBot="1" x14ac:dyDescent="0.3">
      <c r="A92" s="403" t="s">
        <v>469</v>
      </c>
      <c r="B92" s="365" t="s">
        <v>471</v>
      </c>
      <c r="C92" s="258">
        <f>+C67+C91</f>
        <v>246035856</v>
      </c>
    </row>
    <row r="93" spans="1:3" s="356" customFormat="1" ht="11.1" customHeight="1" x14ac:dyDescent="0.25">
      <c r="A93" s="5"/>
      <c r="B93" s="6"/>
      <c r="C93" s="259"/>
    </row>
    <row r="94" spans="1:3" ht="16.5" customHeight="1" x14ac:dyDescent="0.3">
      <c r="A94" s="765" t="s">
        <v>47</v>
      </c>
      <c r="B94" s="765"/>
      <c r="C94" s="765"/>
    </row>
    <row r="95" spans="1:3" s="366" customFormat="1" ht="16.5" customHeight="1" thickBot="1" x14ac:dyDescent="0.35">
      <c r="A95" s="762" t="s">
        <v>151</v>
      </c>
      <c r="B95" s="762"/>
      <c r="C95" s="473" t="str">
        <f>C7</f>
        <v>Forintban!</v>
      </c>
    </row>
    <row r="96" spans="1:3" ht="30" customHeight="1" thickBot="1" x14ac:dyDescent="0.35">
      <c r="A96" s="457" t="s">
        <v>69</v>
      </c>
      <c r="B96" s="458" t="s">
        <v>48</v>
      </c>
      <c r="C96" s="459" t="str">
        <f>+C8</f>
        <v>2020. évi előirányzat</v>
      </c>
    </row>
    <row r="97" spans="1:3" s="355" customFormat="1" ht="12" customHeight="1" thickBot="1" x14ac:dyDescent="0.25">
      <c r="A97" s="457"/>
      <c r="B97" s="458" t="s">
        <v>485</v>
      </c>
      <c r="C97" s="459" t="s">
        <v>486</v>
      </c>
    </row>
    <row r="98" spans="1:3" ht="12" customHeight="1" thickBot="1" x14ac:dyDescent="0.35">
      <c r="A98" s="22" t="s">
        <v>18</v>
      </c>
      <c r="B98" s="27" t="s">
        <v>429</v>
      </c>
      <c r="C98" s="251">
        <f>C99+C100+C101+C102+C103+C116</f>
        <v>218083881</v>
      </c>
    </row>
    <row r="99" spans="1:3" ht="12" customHeight="1" x14ac:dyDescent="0.3">
      <c r="A99" s="17" t="s">
        <v>98</v>
      </c>
      <c r="B99" s="10" t="s">
        <v>49</v>
      </c>
      <c r="C99" s="253">
        <v>108052070</v>
      </c>
    </row>
    <row r="100" spans="1:3" ht="12" customHeight="1" x14ac:dyDescent="0.3">
      <c r="A100" s="14" t="s">
        <v>99</v>
      </c>
      <c r="B100" s="8" t="s">
        <v>181</v>
      </c>
      <c r="C100" s="254">
        <v>17700871</v>
      </c>
    </row>
    <row r="101" spans="1:3" ht="12" customHeight="1" x14ac:dyDescent="0.3">
      <c r="A101" s="14" t="s">
        <v>100</v>
      </c>
      <c r="B101" s="8" t="s">
        <v>138</v>
      </c>
      <c r="C101" s="256">
        <v>79222545</v>
      </c>
    </row>
    <row r="102" spans="1:3" ht="12" customHeight="1" x14ac:dyDescent="0.3">
      <c r="A102" s="14" t="s">
        <v>101</v>
      </c>
      <c r="B102" s="11" t="s">
        <v>182</v>
      </c>
      <c r="C102" s="256">
        <v>8500000</v>
      </c>
    </row>
    <row r="103" spans="1:3" ht="12" customHeight="1" x14ac:dyDescent="0.3">
      <c r="A103" s="14" t="s">
        <v>112</v>
      </c>
      <c r="B103" s="19" t="s">
        <v>183</v>
      </c>
      <c r="C103" s="256">
        <v>4108395</v>
      </c>
    </row>
    <row r="104" spans="1:3" ht="12" customHeight="1" x14ac:dyDescent="0.3">
      <c r="A104" s="14" t="s">
        <v>102</v>
      </c>
      <c r="B104" s="8" t="s">
        <v>434</v>
      </c>
      <c r="C104" s="614" t="s">
        <v>689</v>
      </c>
    </row>
    <row r="105" spans="1:3" ht="12" customHeight="1" x14ac:dyDescent="0.3">
      <c r="A105" s="14" t="s">
        <v>103</v>
      </c>
      <c r="B105" s="133" t="s">
        <v>433</v>
      </c>
      <c r="C105" s="614" t="s">
        <v>689</v>
      </c>
    </row>
    <row r="106" spans="1:3" ht="12" customHeight="1" x14ac:dyDescent="0.3">
      <c r="A106" s="14" t="s">
        <v>113</v>
      </c>
      <c r="B106" s="133" t="s">
        <v>432</v>
      </c>
      <c r="C106" s="614" t="s">
        <v>689</v>
      </c>
    </row>
    <row r="107" spans="1:3" ht="12" customHeight="1" x14ac:dyDescent="0.3">
      <c r="A107" s="14" t="s">
        <v>114</v>
      </c>
      <c r="B107" s="131" t="s">
        <v>344</v>
      </c>
      <c r="C107" s="614" t="s">
        <v>689</v>
      </c>
    </row>
    <row r="108" spans="1:3" ht="12" customHeight="1" x14ac:dyDescent="0.3">
      <c r="A108" s="14" t="s">
        <v>115</v>
      </c>
      <c r="B108" s="132" t="s">
        <v>345</v>
      </c>
      <c r="C108" s="614" t="s">
        <v>689</v>
      </c>
    </row>
    <row r="109" spans="1:3" ht="12" customHeight="1" x14ac:dyDescent="0.3">
      <c r="A109" s="14" t="s">
        <v>116</v>
      </c>
      <c r="B109" s="132" t="s">
        <v>346</v>
      </c>
      <c r="C109" s="614" t="s">
        <v>689</v>
      </c>
    </row>
    <row r="110" spans="1:3" ht="12" customHeight="1" x14ac:dyDescent="0.3">
      <c r="A110" s="14" t="s">
        <v>118</v>
      </c>
      <c r="B110" s="131" t="s">
        <v>347</v>
      </c>
      <c r="C110" s="256">
        <v>4108395</v>
      </c>
    </row>
    <row r="111" spans="1:3" ht="12" customHeight="1" x14ac:dyDescent="0.3">
      <c r="A111" s="14" t="s">
        <v>184</v>
      </c>
      <c r="B111" s="131" t="s">
        <v>348</v>
      </c>
      <c r="C111" s="614" t="s">
        <v>689</v>
      </c>
    </row>
    <row r="112" spans="1:3" ht="12" customHeight="1" x14ac:dyDescent="0.3">
      <c r="A112" s="14" t="s">
        <v>342</v>
      </c>
      <c r="B112" s="132" t="s">
        <v>349</v>
      </c>
      <c r="C112" s="614" t="s">
        <v>689</v>
      </c>
    </row>
    <row r="113" spans="1:3" ht="12" customHeight="1" x14ac:dyDescent="0.3">
      <c r="A113" s="13" t="s">
        <v>343</v>
      </c>
      <c r="B113" s="133" t="s">
        <v>350</v>
      </c>
      <c r="C113" s="614" t="s">
        <v>689</v>
      </c>
    </row>
    <row r="114" spans="1:3" ht="12" customHeight="1" x14ac:dyDescent="0.3">
      <c r="A114" s="14" t="s">
        <v>430</v>
      </c>
      <c r="B114" s="133" t="s">
        <v>351</v>
      </c>
      <c r="C114" s="614" t="s">
        <v>689</v>
      </c>
    </row>
    <row r="115" spans="1:3" ht="12" customHeight="1" x14ac:dyDescent="0.3">
      <c r="A115" s="16" t="s">
        <v>431</v>
      </c>
      <c r="B115" s="133" t="s">
        <v>352</v>
      </c>
      <c r="C115" s="614" t="s">
        <v>689</v>
      </c>
    </row>
    <row r="116" spans="1:3" ht="12" customHeight="1" x14ac:dyDescent="0.3">
      <c r="A116" s="14" t="s">
        <v>435</v>
      </c>
      <c r="B116" s="11" t="s">
        <v>50</v>
      </c>
      <c r="C116" s="254">
        <v>500000</v>
      </c>
    </row>
    <row r="117" spans="1:3" ht="12" customHeight="1" x14ac:dyDescent="0.3">
      <c r="A117" s="14" t="s">
        <v>436</v>
      </c>
      <c r="B117" s="8" t="s">
        <v>438</v>
      </c>
      <c r="C117" s="254">
        <v>500000</v>
      </c>
    </row>
    <row r="118" spans="1:3" ht="12" customHeight="1" thickBot="1" x14ac:dyDescent="0.35">
      <c r="A118" s="18" t="s">
        <v>437</v>
      </c>
      <c r="B118" s="420" t="s">
        <v>439</v>
      </c>
      <c r="C118" s="621" t="s">
        <v>689</v>
      </c>
    </row>
    <row r="119" spans="1:3" ht="12" customHeight="1" thickBot="1" x14ac:dyDescent="0.35">
      <c r="A119" s="417" t="s">
        <v>19</v>
      </c>
      <c r="B119" s="418" t="s">
        <v>353</v>
      </c>
      <c r="C119" s="419">
        <f>+C120+C122+C124</f>
        <v>27951975</v>
      </c>
    </row>
    <row r="120" spans="1:3" ht="12" customHeight="1" x14ac:dyDescent="0.3">
      <c r="A120" s="15" t="s">
        <v>104</v>
      </c>
      <c r="B120" s="8" t="s">
        <v>225</v>
      </c>
      <c r="C120" s="255">
        <v>6641856</v>
      </c>
    </row>
    <row r="121" spans="1:3" ht="12" customHeight="1" x14ac:dyDescent="0.3">
      <c r="A121" s="15" t="s">
        <v>105</v>
      </c>
      <c r="B121" s="12" t="s">
        <v>357</v>
      </c>
      <c r="C121" s="613" t="s">
        <v>689</v>
      </c>
    </row>
    <row r="122" spans="1:3" ht="12" customHeight="1" x14ac:dyDescent="0.3">
      <c r="A122" s="15" t="s">
        <v>106</v>
      </c>
      <c r="B122" s="12" t="s">
        <v>185</v>
      </c>
      <c r="C122" s="254">
        <v>21310119</v>
      </c>
    </row>
    <row r="123" spans="1:3" ht="12" customHeight="1" x14ac:dyDescent="0.3">
      <c r="A123" s="15" t="s">
        <v>107</v>
      </c>
      <c r="B123" s="12" t="s">
        <v>358</v>
      </c>
      <c r="C123" s="622" t="s">
        <v>689</v>
      </c>
    </row>
    <row r="124" spans="1:3" ht="12" customHeight="1" x14ac:dyDescent="0.3">
      <c r="A124" s="15" t="s">
        <v>108</v>
      </c>
      <c r="B124" s="249" t="s">
        <v>562</v>
      </c>
      <c r="C124" s="622" t="s">
        <v>689</v>
      </c>
    </row>
    <row r="125" spans="1:3" ht="12" customHeight="1" x14ac:dyDescent="0.3">
      <c r="A125" s="15" t="s">
        <v>117</v>
      </c>
      <c r="B125" s="248" t="s">
        <v>420</v>
      </c>
      <c r="C125" s="622" t="s">
        <v>689</v>
      </c>
    </row>
    <row r="126" spans="1:3" ht="12" customHeight="1" x14ac:dyDescent="0.3">
      <c r="A126" s="15" t="s">
        <v>119</v>
      </c>
      <c r="B126" s="353" t="s">
        <v>363</v>
      </c>
      <c r="C126" s="622" t="s">
        <v>689</v>
      </c>
    </row>
    <row r="127" spans="1:3" x14ac:dyDescent="0.3">
      <c r="A127" s="15" t="s">
        <v>186</v>
      </c>
      <c r="B127" s="132" t="s">
        <v>346</v>
      </c>
      <c r="C127" s="622" t="s">
        <v>689</v>
      </c>
    </row>
    <row r="128" spans="1:3" ht="12" customHeight="1" x14ac:dyDescent="0.3">
      <c r="A128" s="15" t="s">
        <v>187</v>
      </c>
      <c r="B128" s="132" t="s">
        <v>362</v>
      </c>
      <c r="C128" s="622" t="s">
        <v>689</v>
      </c>
    </row>
    <row r="129" spans="1:3" ht="12" customHeight="1" x14ac:dyDescent="0.3">
      <c r="A129" s="15" t="s">
        <v>188</v>
      </c>
      <c r="B129" s="132" t="s">
        <v>361</v>
      </c>
      <c r="C129" s="622" t="s">
        <v>689</v>
      </c>
    </row>
    <row r="130" spans="1:3" ht="12" customHeight="1" x14ac:dyDescent="0.3">
      <c r="A130" s="15" t="s">
        <v>354</v>
      </c>
      <c r="B130" s="132" t="s">
        <v>349</v>
      </c>
      <c r="C130" s="622" t="s">
        <v>689</v>
      </c>
    </row>
    <row r="131" spans="1:3" ht="12" customHeight="1" x14ac:dyDescent="0.3">
      <c r="A131" s="15" t="s">
        <v>355</v>
      </c>
      <c r="B131" s="132" t="s">
        <v>360</v>
      </c>
      <c r="C131" s="622" t="s">
        <v>689</v>
      </c>
    </row>
    <row r="132" spans="1:3" ht="16.2" thickBot="1" x14ac:dyDescent="0.35">
      <c r="A132" s="13" t="s">
        <v>356</v>
      </c>
      <c r="B132" s="132" t="s">
        <v>359</v>
      </c>
      <c r="C132" s="623" t="s">
        <v>689</v>
      </c>
    </row>
    <row r="133" spans="1:3" ht="12" customHeight="1" thickBot="1" x14ac:dyDescent="0.35">
      <c r="A133" s="20" t="s">
        <v>20</v>
      </c>
      <c r="B133" s="115" t="s">
        <v>440</v>
      </c>
      <c r="C133" s="252">
        <f>+C98+C119</f>
        <v>246035856</v>
      </c>
    </row>
    <row r="134" spans="1:3" ht="12" customHeight="1" thickBot="1" x14ac:dyDescent="0.35">
      <c r="A134" s="20" t="s">
        <v>21</v>
      </c>
      <c r="B134" s="115" t="s">
        <v>441</v>
      </c>
      <c r="C134" s="619">
        <f>+C135+C136+C137</f>
        <v>0</v>
      </c>
    </row>
    <row r="135" spans="1:3" ht="12" customHeight="1" x14ac:dyDescent="0.3">
      <c r="A135" s="15" t="s">
        <v>263</v>
      </c>
      <c r="B135" s="12" t="s">
        <v>448</v>
      </c>
      <c r="C135" s="622" t="s">
        <v>689</v>
      </c>
    </row>
    <row r="136" spans="1:3" ht="12" customHeight="1" x14ac:dyDescent="0.3">
      <c r="A136" s="15" t="s">
        <v>264</v>
      </c>
      <c r="B136" s="12" t="s">
        <v>449</v>
      </c>
      <c r="C136" s="622" t="s">
        <v>689</v>
      </c>
    </row>
    <row r="137" spans="1:3" ht="12" customHeight="1" thickBot="1" x14ac:dyDescent="0.35">
      <c r="A137" s="13" t="s">
        <v>265</v>
      </c>
      <c r="B137" s="12" t="s">
        <v>450</v>
      </c>
      <c r="C137" s="622" t="s">
        <v>689</v>
      </c>
    </row>
    <row r="138" spans="1:3" ht="12" customHeight="1" thickBot="1" x14ac:dyDescent="0.35">
      <c r="A138" s="20" t="s">
        <v>22</v>
      </c>
      <c r="B138" s="115" t="s">
        <v>442</v>
      </c>
      <c r="C138" s="619">
        <f>SUM(C139:C144)</f>
        <v>0</v>
      </c>
    </row>
    <row r="139" spans="1:3" ht="12" customHeight="1" x14ac:dyDescent="0.3">
      <c r="A139" s="15" t="s">
        <v>91</v>
      </c>
      <c r="B139" s="9" t="s">
        <v>451</v>
      </c>
      <c r="C139" s="622" t="s">
        <v>689</v>
      </c>
    </row>
    <row r="140" spans="1:3" ht="12" customHeight="1" x14ac:dyDescent="0.3">
      <c r="A140" s="15" t="s">
        <v>92</v>
      </c>
      <c r="B140" s="9" t="s">
        <v>443</v>
      </c>
      <c r="C140" s="622" t="s">
        <v>689</v>
      </c>
    </row>
    <row r="141" spans="1:3" ht="12" customHeight="1" x14ac:dyDescent="0.3">
      <c r="A141" s="15" t="s">
        <v>93</v>
      </c>
      <c r="B141" s="9" t="s">
        <v>444</v>
      </c>
      <c r="C141" s="622" t="s">
        <v>689</v>
      </c>
    </row>
    <row r="142" spans="1:3" ht="12" customHeight="1" x14ac:dyDescent="0.3">
      <c r="A142" s="15" t="s">
        <v>173</v>
      </c>
      <c r="B142" s="9" t="s">
        <v>445</v>
      </c>
      <c r="C142" s="622" t="s">
        <v>689</v>
      </c>
    </row>
    <row r="143" spans="1:3" ht="12" customHeight="1" x14ac:dyDescent="0.3">
      <c r="A143" s="13" t="s">
        <v>174</v>
      </c>
      <c r="B143" s="7" t="s">
        <v>446</v>
      </c>
      <c r="C143" s="623" t="s">
        <v>689</v>
      </c>
    </row>
    <row r="144" spans="1:3" ht="12" customHeight="1" thickBot="1" x14ac:dyDescent="0.35">
      <c r="A144" s="18" t="s">
        <v>175</v>
      </c>
      <c r="B144" s="588" t="s">
        <v>447</v>
      </c>
      <c r="C144" s="633" t="s">
        <v>689</v>
      </c>
    </row>
    <row r="145" spans="1:9" ht="12" customHeight="1" thickBot="1" x14ac:dyDescent="0.35">
      <c r="A145" s="20" t="s">
        <v>23</v>
      </c>
      <c r="B145" s="115" t="s">
        <v>455</v>
      </c>
      <c r="C145" s="625">
        <f>+C146+C147+C148+C149</f>
        <v>0</v>
      </c>
    </row>
    <row r="146" spans="1:9" ht="12" customHeight="1" x14ac:dyDescent="0.3">
      <c r="A146" s="15" t="s">
        <v>94</v>
      </c>
      <c r="B146" s="9" t="s">
        <v>364</v>
      </c>
      <c r="C146" s="622" t="s">
        <v>689</v>
      </c>
    </row>
    <row r="147" spans="1:9" ht="12" customHeight="1" x14ac:dyDescent="0.3">
      <c r="A147" s="15" t="s">
        <v>95</v>
      </c>
      <c r="B147" s="9" t="s">
        <v>365</v>
      </c>
      <c r="C147" s="622" t="s">
        <v>689</v>
      </c>
    </row>
    <row r="148" spans="1:9" ht="12" customHeight="1" thickBot="1" x14ac:dyDescent="0.35">
      <c r="A148" s="13" t="s">
        <v>281</v>
      </c>
      <c r="B148" s="7" t="s">
        <v>456</v>
      </c>
      <c r="C148" s="623" t="s">
        <v>689</v>
      </c>
    </row>
    <row r="149" spans="1:9" ht="12" customHeight="1" thickBot="1" x14ac:dyDescent="0.35">
      <c r="A149" s="465" t="s">
        <v>282</v>
      </c>
      <c r="B149" s="468" t="s">
        <v>383</v>
      </c>
      <c r="C149" s="634" t="s">
        <v>689</v>
      </c>
    </row>
    <row r="150" spans="1:9" ht="12" customHeight="1" thickBot="1" x14ac:dyDescent="0.35">
      <c r="A150" s="20" t="s">
        <v>24</v>
      </c>
      <c r="B150" s="115" t="s">
        <v>457</v>
      </c>
      <c r="C150" s="624">
        <f>SUM(C151:C155)</f>
        <v>0</v>
      </c>
    </row>
    <row r="151" spans="1:9" ht="12" customHeight="1" x14ac:dyDescent="0.3">
      <c r="A151" s="15" t="s">
        <v>96</v>
      </c>
      <c r="B151" s="9" t="s">
        <v>452</v>
      </c>
      <c r="C151" s="622" t="s">
        <v>689</v>
      </c>
    </row>
    <row r="152" spans="1:9" ht="12" customHeight="1" x14ac:dyDescent="0.3">
      <c r="A152" s="15" t="s">
        <v>97</v>
      </c>
      <c r="B152" s="9" t="s">
        <v>459</v>
      </c>
      <c r="C152" s="622" t="s">
        <v>689</v>
      </c>
    </row>
    <row r="153" spans="1:9" ht="12" customHeight="1" x14ac:dyDescent="0.3">
      <c r="A153" s="15" t="s">
        <v>293</v>
      </c>
      <c r="B153" s="9" t="s">
        <v>454</v>
      </c>
      <c r="C153" s="622" t="s">
        <v>689</v>
      </c>
    </row>
    <row r="154" spans="1:9" ht="12" customHeight="1" x14ac:dyDescent="0.3">
      <c r="A154" s="15" t="s">
        <v>294</v>
      </c>
      <c r="B154" s="9" t="s">
        <v>510</v>
      </c>
      <c r="C154" s="622" t="s">
        <v>689</v>
      </c>
    </row>
    <row r="155" spans="1:9" ht="12" customHeight="1" thickBot="1" x14ac:dyDescent="0.35">
      <c r="A155" s="15" t="s">
        <v>458</v>
      </c>
      <c r="B155" s="9" t="s">
        <v>461</v>
      </c>
      <c r="C155" s="622" t="s">
        <v>689</v>
      </c>
    </row>
    <row r="156" spans="1:9" ht="12" customHeight="1" thickBot="1" x14ac:dyDescent="0.35">
      <c r="A156" s="20" t="s">
        <v>25</v>
      </c>
      <c r="B156" s="115" t="s">
        <v>462</v>
      </c>
      <c r="C156" s="635" t="s">
        <v>689</v>
      </c>
    </row>
    <row r="157" spans="1:9" ht="12" customHeight="1" thickBot="1" x14ac:dyDescent="0.35">
      <c r="A157" s="20" t="s">
        <v>26</v>
      </c>
      <c r="B157" s="115" t="s">
        <v>463</v>
      </c>
      <c r="C157" s="635" t="s">
        <v>689</v>
      </c>
    </row>
    <row r="158" spans="1:9" ht="15.15" customHeight="1" thickBot="1" x14ac:dyDescent="0.35">
      <c r="A158" s="20" t="s">
        <v>27</v>
      </c>
      <c r="B158" s="115" t="s">
        <v>465</v>
      </c>
      <c r="C158" s="636">
        <f>+C134+C138+C145+C150+C156+C157</f>
        <v>0</v>
      </c>
      <c r="F158" s="368"/>
      <c r="G158" s="369"/>
      <c r="H158" s="369"/>
      <c r="I158" s="369"/>
    </row>
    <row r="159" spans="1:9" s="356" customFormat="1" ht="17.25" customHeight="1" thickBot="1" x14ac:dyDescent="0.3">
      <c r="A159" s="250" t="s">
        <v>28</v>
      </c>
      <c r="B159" s="470" t="s">
        <v>464</v>
      </c>
      <c r="C159" s="469">
        <f>+C133+C158</f>
        <v>246035856</v>
      </c>
    </row>
    <row r="160" spans="1:9" ht="15.9" customHeight="1" x14ac:dyDescent="0.3">
      <c r="A160" s="522"/>
      <c r="B160" s="522"/>
      <c r="C160" s="523">
        <f>C92-C159</f>
        <v>0</v>
      </c>
    </row>
    <row r="161" spans="1:4" x14ac:dyDescent="0.3">
      <c r="A161" s="763" t="s">
        <v>366</v>
      </c>
      <c r="B161" s="763"/>
      <c r="C161" s="763"/>
    </row>
    <row r="162" spans="1:4" ht="15.15" customHeight="1" thickBot="1" x14ac:dyDescent="0.35">
      <c r="A162" s="764" t="s">
        <v>152</v>
      </c>
      <c r="B162" s="764"/>
      <c r="C162" s="474" t="str">
        <f>C95</f>
        <v>Forintban!</v>
      </c>
    </row>
    <row r="163" spans="1:4" ht="13.5" customHeight="1" thickBot="1" x14ac:dyDescent="0.35">
      <c r="A163" s="20">
        <v>1</v>
      </c>
      <c r="B163" s="26" t="s">
        <v>466</v>
      </c>
      <c r="C163" s="252">
        <f>+C67-C133</f>
        <v>-49186487</v>
      </c>
      <c r="D163" s="370"/>
    </row>
    <row r="164" spans="1:4" ht="27.75" customHeight="1" thickBot="1" x14ac:dyDescent="0.35">
      <c r="A164" s="20" t="s">
        <v>19</v>
      </c>
      <c r="B164" s="26" t="s">
        <v>472</v>
      </c>
      <c r="C164" s="252">
        <f>+C91-C158</f>
        <v>49186487</v>
      </c>
    </row>
  </sheetData>
  <mergeCells count="7">
    <mergeCell ref="B1:C1"/>
    <mergeCell ref="A6:C6"/>
    <mergeCell ref="A7:B7"/>
    <mergeCell ref="A95:B95"/>
    <mergeCell ref="A161:C161"/>
    <mergeCell ref="A162:B162"/>
    <mergeCell ref="A94:C94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topLeftCell="B1" zoomScale="120" zoomScaleNormal="120" zoomScaleSheetLayoutView="100" workbookViewId="0">
      <selection activeCell="B1" sqref="B1:C1"/>
    </sheetView>
  </sheetViews>
  <sheetFormatPr defaultColWidth="9.33203125" defaultRowHeight="15.6" x14ac:dyDescent="0.3"/>
  <cols>
    <col min="1" max="1" width="9.44140625" style="324" customWidth="1"/>
    <col min="2" max="2" width="99.33203125" style="324" customWidth="1"/>
    <col min="3" max="3" width="21.6640625" style="325" customWidth="1"/>
    <col min="4" max="4" width="9" style="354" customWidth="1"/>
    <col min="5" max="16384" width="9.33203125" style="354"/>
  </cols>
  <sheetData>
    <row r="1" spans="1:3" ht="18.75" customHeight="1" x14ac:dyDescent="0.3">
      <c r="A1" s="514"/>
      <c r="B1" s="759" t="s">
        <v>709</v>
      </c>
      <c r="C1" s="766"/>
    </row>
    <row r="2" spans="1:3" ht="21.9" customHeight="1" x14ac:dyDescent="0.3">
      <c r="A2" s="515"/>
      <c r="B2" s="516" t="str">
        <f>CONCATENATE(ALAPADATOK!A3)</f>
        <v>ÚJIRÁZ KÖZSÉGI ÖNKORMÁNYZAT</v>
      </c>
      <c r="C2" s="517"/>
    </row>
    <row r="3" spans="1:3" ht="21.9" customHeight="1" x14ac:dyDescent="0.3">
      <c r="A3" s="517"/>
      <c r="B3" s="516" t="str">
        <f>'KV_1.1.sz.mell.'!B3</f>
        <v>2020. ÉVI KÖLTSÉGVETÉS</v>
      </c>
      <c r="C3" s="517"/>
    </row>
    <row r="4" spans="1:3" ht="21.9" customHeight="1" x14ac:dyDescent="0.3">
      <c r="A4" s="517"/>
      <c r="B4" s="516" t="s">
        <v>567</v>
      </c>
      <c r="C4" s="517"/>
    </row>
    <row r="5" spans="1:3" ht="21.9" customHeight="1" x14ac:dyDescent="0.3">
      <c r="A5" s="514"/>
      <c r="B5" s="514"/>
      <c r="C5" s="518"/>
    </row>
    <row r="6" spans="1:3" ht="15.15" customHeight="1" x14ac:dyDescent="0.3">
      <c r="A6" s="760" t="s">
        <v>15</v>
      </c>
      <c r="B6" s="760"/>
      <c r="C6" s="760"/>
    </row>
    <row r="7" spans="1:3" ht="15.15" customHeight="1" thickBot="1" x14ac:dyDescent="0.35">
      <c r="A7" s="761" t="s">
        <v>150</v>
      </c>
      <c r="B7" s="761"/>
      <c r="C7" s="472" t="str">
        <f>CONCATENATE('KV_1.1.sz.mell.'!C7)</f>
        <v>Forintban!</v>
      </c>
    </row>
    <row r="8" spans="1:3" ht="24" customHeight="1" thickBot="1" x14ac:dyDescent="0.35">
      <c r="A8" s="519" t="s">
        <v>69</v>
      </c>
      <c r="B8" s="520" t="s">
        <v>17</v>
      </c>
      <c r="C8" s="521" t="str">
        <f>+CONCATENATE(LEFT(KV_ÖSSZEFÜGGÉSEK!A5,4),". évi előirányzat")</f>
        <v>2020. évi előirányzat</v>
      </c>
    </row>
    <row r="9" spans="1:3" s="355" customFormat="1" ht="12" customHeight="1" thickBot="1" x14ac:dyDescent="0.25">
      <c r="A9" s="460"/>
      <c r="B9" s="461" t="s">
        <v>485</v>
      </c>
      <c r="C9" s="462" t="s">
        <v>486</v>
      </c>
    </row>
    <row r="10" spans="1:3" s="356" customFormat="1" ht="12" customHeight="1" thickBot="1" x14ac:dyDescent="0.3">
      <c r="A10" s="20" t="s">
        <v>18</v>
      </c>
      <c r="B10" s="21" t="s">
        <v>247</v>
      </c>
      <c r="C10" s="252">
        <f>+C11+C12+C13+C14+C15+C16</f>
        <v>37617032</v>
      </c>
    </row>
    <row r="11" spans="1:3" s="356" customFormat="1" ht="12" customHeight="1" x14ac:dyDescent="0.25">
      <c r="A11" s="15" t="s">
        <v>98</v>
      </c>
      <c r="B11" s="357" t="s">
        <v>248</v>
      </c>
      <c r="C11" s="255">
        <v>17602412</v>
      </c>
    </row>
    <row r="12" spans="1:3" s="356" customFormat="1" ht="12" customHeight="1" x14ac:dyDescent="0.25">
      <c r="A12" s="14" t="s">
        <v>99</v>
      </c>
      <c r="B12" s="358" t="s">
        <v>249</v>
      </c>
      <c r="C12" s="254">
        <v>9077580</v>
      </c>
    </row>
    <row r="13" spans="1:3" s="356" customFormat="1" ht="12" customHeight="1" x14ac:dyDescent="0.25">
      <c r="A13" s="14" t="s">
        <v>100</v>
      </c>
      <c r="B13" s="358" t="s">
        <v>539</v>
      </c>
      <c r="C13" s="254">
        <v>9137040</v>
      </c>
    </row>
    <row r="14" spans="1:3" s="356" customFormat="1" ht="12" customHeight="1" x14ac:dyDescent="0.25">
      <c r="A14" s="14" t="s">
        <v>101</v>
      </c>
      <c r="B14" s="358" t="s">
        <v>251</v>
      </c>
      <c r="C14" s="254">
        <v>1800000</v>
      </c>
    </row>
    <row r="15" spans="1:3" s="356" customFormat="1" ht="12" customHeight="1" x14ac:dyDescent="0.25">
      <c r="A15" s="14" t="s">
        <v>146</v>
      </c>
      <c r="B15" s="248" t="s">
        <v>424</v>
      </c>
      <c r="C15" s="612" t="s">
        <v>689</v>
      </c>
    </row>
    <row r="16" spans="1:3" s="356" customFormat="1" ht="12" customHeight="1" thickBot="1" x14ac:dyDescent="0.3">
      <c r="A16" s="16" t="s">
        <v>102</v>
      </c>
      <c r="B16" s="249" t="s">
        <v>425</v>
      </c>
      <c r="C16" s="612" t="s">
        <v>689</v>
      </c>
    </row>
    <row r="17" spans="1:3" s="356" customFormat="1" ht="12" customHeight="1" thickBot="1" x14ac:dyDescent="0.3">
      <c r="A17" s="20" t="s">
        <v>19</v>
      </c>
      <c r="B17" s="247" t="s">
        <v>252</v>
      </c>
      <c r="C17" s="252">
        <f>+C18+C19+C20+C21+C22</f>
        <v>47559610</v>
      </c>
    </row>
    <row r="18" spans="1:3" s="356" customFormat="1" ht="12" customHeight="1" x14ac:dyDescent="0.25">
      <c r="A18" s="15" t="s">
        <v>104</v>
      </c>
      <c r="B18" s="357" t="s">
        <v>253</v>
      </c>
      <c r="C18" s="613" t="s">
        <v>689</v>
      </c>
    </row>
    <row r="19" spans="1:3" s="356" customFormat="1" ht="12" customHeight="1" x14ac:dyDescent="0.25">
      <c r="A19" s="14" t="s">
        <v>105</v>
      </c>
      <c r="B19" s="358" t="s">
        <v>254</v>
      </c>
      <c r="C19" s="612" t="s">
        <v>689</v>
      </c>
    </row>
    <row r="20" spans="1:3" s="356" customFormat="1" ht="12" customHeight="1" x14ac:dyDescent="0.25">
      <c r="A20" s="14" t="s">
        <v>106</v>
      </c>
      <c r="B20" s="358" t="s">
        <v>414</v>
      </c>
      <c r="C20" s="612" t="s">
        <v>689</v>
      </c>
    </row>
    <row r="21" spans="1:3" s="356" customFormat="1" ht="12" customHeight="1" x14ac:dyDescent="0.25">
      <c r="A21" s="14" t="s">
        <v>107</v>
      </c>
      <c r="B21" s="358" t="s">
        <v>415</v>
      </c>
      <c r="C21" s="612" t="s">
        <v>689</v>
      </c>
    </row>
    <row r="22" spans="1:3" s="356" customFormat="1" ht="12" customHeight="1" x14ac:dyDescent="0.25">
      <c r="A22" s="14" t="s">
        <v>108</v>
      </c>
      <c r="B22" s="358" t="s">
        <v>561</v>
      </c>
      <c r="C22" s="254">
        <v>47559610</v>
      </c>
    </row>
    <row r="23" spans="1:3" s="356" customFormat="1" ht="12" customHeight="1" thickBot="1" x14ac:dyDescent="0.3">
      <c r="A23" s="16" t="s">
        <v>117</v>
      </c>
      <c r="B23" s="249" t="s">
        <v>256</v>
      </c>
      <c r="C23" s="614" t="s">
        <v>689</v>
      </c>
    </row>
    <row r="24" spans="1:3" s="356" customFormat="1" ht="12" customHeight="1" thickBot="1" x14ac:dyDescent="0.3">
      <c r="A24" s="20" t="s">
        <v>20</v>
      </c>
      <c r="B24" s="21" t="s">
        <v>257</v>
      </c>
      <c r="C24" s="252">
        <f>+C25+C26+C27+C28+C29</f>
        <v>590190</v>
      </c>
    </row>
    <row r="25" spans="1:3" s="356" customFormat="1" ht="12" customHeight="1" x14ac:dyDescent="0.25">
      <c r="A25" s="15" t="s">
        <v>87</v>
      </c>
      <c r="B25" s="357" t="s">
        <v>258</v>
      </c>
      <c r="C25" s="613" t="s">
        <v>689</v>
      </c>
    </row>
    <row r="26" spans="1:3" s="356" customFormat="1" ht="12" customHeight="1" x14ac:dyDescent="0.25">
      <c r="A26" s="14" t="s">
        <v>88</v>
      </c>
      <c r="B26" s="358" t="s">
        <v>259</v>
      </c>
      <c r="C26" s="612" t="s">
        <v>689</v>
      </c>
    </row>
    <row r="27" spans="1:3" s="356" customFormat="1" ht="12" customHeight="1" x14ac:dyDescent="0.25">
      <c r="A27" s="14" t="s">
        <v>89</v>
      </c>
      <c r="B27" s="358" t="s">
        <v>416</v>
      </c>
      <c r="C27" s="612" t="s">
        <v>689</v>
      </c>
    </row>
    <row r="28" spans="1:3" s="356" customFormat="1" ht="12" customHeight="1" x14ac:dyDescent="0.25">
      <c r="A28" s="14" t="s">
        <v>90</v>
      </c>
      <c r="B28" s="358" t="s">
        <v>417</v>
      </c>
      <c r="C28" s="612" t="s">
        <v>689</v>
      </c>
    </row>
    <row r="29" spans="1:3" s="356" customFormat="1" ht="12" customHeight="1" x14ac:dyDescent="0.25">
      <c r="A29" s="14" t="s">
        <v>169</v>
      </c>
      <c r="B29" s="358" t="s">
        <v>260</v>
      </c>
      <c r="C29" s="254">
        <v>590190</v>
      </c>
    </row>
    <row r="30" spans="1:3" s="454" customFormat="1" ht="12" customHeight="1" thickBot="1" x14ac:dyDescent="0.3">
      <c r="A30" s="463" t="s">
        <v>170</v>
      </c>
      <c r="B30" s="453" t="s">
        <v>556</v>
      </c>
      <c r="C30" s="615" t="s">
        <v>689</v>
      </c>
    </row>
    <row r="31" spans="1:3" s="356" customFormat="1" ht="12" customHeight="1" thickBot="1" x14ac:dyDescent="0.3">
      <c r="A31" s="20" t="s">
        <v>171</v>
      </c>
      <c r="B31" s="21" t="s">
        <v>540</v>
      </c>
      <c r="C31" s="258">
        <f>SUM(C32:C38)</f>
        <v>8100000</v>
      </c>
    </row>
    <row r="32" spans="1:3" s="356" customFormat="1" ht="12" customHeight="1" x14ac:dyDescent="0.25">
      <c r="A32" s="15" t="s">
        <v>263</v>
      </c>
      <c r="B32" s="357" t="str">
        <f>'KV_1.1.sz.mell.'!B32</f>
        <v>Építményadó</v>
      </c>
      <c r="C32" s="613" t="s">
        <v>689</v>
      </c>
    </row>
    <row r="33" spans="1:3" s="356" customFormat="1" ht="12" customHeight="1" x14ac:dyDescent="0.25">
      <c r="A33" s="14" t="s">
        <v>264</v>
      </c>
      <c r="B33" s="357" t="str">
        <f>'KV_1.1.sz.mell.'!B33</f>
        <v>Idegenforgalmi adó</v>
      </c>
      <c r="C33" s="612" t="s">
        <v>689</v>
      </c>
    </row>
    <row r="34" spans="1:3" s="356" customFormat="1" ht="12" customHeight="1" x14ac:dyDescent="0.25">
      <c r="A34" s="14" t="s">
        <v>265</v>
      </c>
      <c r="B34" s="357" t="str">
        <f>'KV_1.1.sz.mell.'!B34</f>
        <v>Iparűzési adó</v>
      </c>
      <c r="C34" s="254">
        <v>5100000</v>
      </c>
    </row>
    <row r="35" spans="1:3" s="356" customFormat="1" ht="12" customHeight="1" x14ac:dyDescent="0.25">
      <c r="A35" s="14" t="s">
        <v>266</v>
      </c>
      <c r="B35" s="357" t="str">
        <f>'KV_1.1.sz.mell.'!B35</f>
        <v>Talajterhelési díj</v>
      </c>
      <c r="C35" s="254">
        <v>1000000</v>
      </c>
    </row>
    <row r="36" spans="1:3" s="356" customFormat="1" ht="12" customHeight="1" x14ac:dyDescent="0.25">
      <c r="A36" s="14" t="s">
        <v>541</v>
      </c>
      <c r="B36" s="357" t="str">
        <f>'KV_1.1.sz.mell.'!B36</f>
        <v>Gépjárműadó</v>
      </c>
      <c r="C36" s="254">
        <v>1000000</v>
      </c>
    </row>
    <row r="37" spans="1:3" s="356" customFormat="1" ht="12" customHeight="1" x14ac:dyDescent="0.25">
      <c r="A37" s="14" t="s">
        <v>542</v>
      </c>
      <c r="B37" s="357" t="str">
        <f>'KV_1.1.sz.mell.'!B37</f>
        <v>Telekadó</v>
      </c>
      <c r="C37" s="612" t="s">
        <v>689</v>
      </c>
    </row>
    <row r="38" spans="1:3" s="356" customFormat="1" ht="12" customHeight="1" thickBot="1" x14ac:dyDescent="0.3">
      <c r="A38" s="16" t="s">
        <v>543</v>
      </c>
      <c r="B38" s="357" t="str">
        <f>'KV_1.1.sz.mell.'!B38</f>
        <v>Kommunális adó</v>
      </c>
      <c r="C38" s="256">
        <v>1000000</v>
      </c>
    </row>
    <row r="39" spans="1:3" s="356" customFormat="1" ht="12" customHeight="1" thickBot="1" x14ac:dyDescent="0.3">
      <c r="A39" s="20" t="s">
        <v>22</v>
      </c>
      <c r="B39" s="21" t="s">
        <v>426</v>
      </c>
      <c r="C39" s="252">
        <f>SUM(C40:C50)</f>
        <v>5514700</v>
      </c>
    </row>
    <row r="40" spans="1:3" s="356" customFormat="1" ht="12" customHeight="1" x14ac:dyDescent="0.25">
      <c r="A40" s="15" t="s">
        <v>91</v>
      </c>
      <c r="B40" s="357" t="s">
        <v>270</v>
      </c>
      <c r="C40" s="255">
        <v>4000000</v>
      </c>
    </row>
    <row r="41" spans="1:3" s="356" customFormat="1" ht="12" customHeight="1" x14ac:dyDescent="0.25">
      <c r="A41" s="14" t="s">
        <v>92</v>
      </c>
      <c r="B41" s="358" t="s">
        <v>271</v>
      </c>
      <c r="C41" s="612" t="s">
        <v>689</v>
      </c>
    </row>
    <row r="42" spans="1:3" s="356" customFormat="1" ht="12" customHeight="1" x14ac:dyDescent="0.25">
      <c r="A42" s="14" t="s">
        <v>93</v>
      </c>
      <c r="B42" s="358" t="s">
        <v>272</v>
      </c>
      <c r="C42" s="612" t="s">
        <v>689</v>
      </c>
    </row>
    <row r="43" spans="1:3" s="356" customFormat="1" ht="12" customHeight="1" x14ac:dyDescent="0.25">
      <c r="A43" s="14" t="s">
        <v>173</v>
      </c>
      <c r="B43" s="358" t="s">
        <v>273</v>
      </c>
      <c r="C43" s="254">
        <v>1514700</v>
      </c>
    </row>
    <row r="44" spans="1:3" s="356" customFormat="1" ht="12" customHeight="1" x14ac:dyDescent="0.25">
      <c r="A44" s="14" t="s">
        <v>174</v>
      </c>
      <c r="B44" s="358" t="s">
        <v>274</v>
      </c>
      <c r="C44" s="612" t="s">
        <v>689</v>
      </c>
    </row>
    <row r="45" spans="1:3" s="356" customFormat="1" ht="12" customHeight="1" x14ac:dyDescent="0.25">
      <c r="A45" s="14" t="s">
        <v>175</v>
      </c>
      <c r="B45" s="358" t="s">
        <v>275</v>
      </c>
      <c r="C45" s="612" t="s">
        <v>689</v>
      </c>
    </row>
    <row r="46" spans="1:3" s="356" customFormat="1" ht="12" customHeight="1" x14ac:dyDescent="0.25">
      <c r="A46" s="14" t="s">
        <v>176</v>
      </c>
      <c r="B46" s="358" t="s">
        <v>276</v>
      </c>
      <c r="C46" s="612" t="s">
        <v>689</v>
      </c>
    </row>
    <row r="47" spans="1:3" s="356" customFormat="1" ht="12" customHeight="1" x14ac:dyDescent="0.25">
      <c r="A47" s="14" t="s">
        <v>177</v>
      </c>
      <c r="B47" s="358" t="s">
        <v>548</v>
      </c>
      <c r="C47" s="612" t="s">
        <v>689</v>
      </c>
    </row>
    <row r="48" spans="1:3" s="356" customFormat="1" ht="12" customHeight="1" x14ac:dyDescent="0.25">
      <c r="A48" s="14" t="s">
        <v>268</v>
      </c>
      <c r="B48" s="358" t="s">
        <v>278</v>
      </c>
      <c r="C48" s="616" t="s">
        <v>689</v>
      </c>
    </row>
    <row r="49" spans="1:3" s="356" customFormat="1" ht="12" customHeight="1" x14ac:dyDescent="0.25">
      <c r="A49" s="16" t="s">
        <v>269</v>
      </c>
      <c r="B49" s="359" t="s">
        <v>428</v>
      </c>
      <c r="C49" s="617" t="s">
        <v>689</v>
      </c>
    </row>
    <row r="50" spans="1:3" s="356" customFormat="1" ht="12" customHeight="1" thickBot="1" x14ac:dyDescent="0.3">
      <c r="A50" s="16" t="s">
        <v>427</v>
      </c>
      <c r="B50" s="249" t="s">
        <v>279</v>
      </c>
      <c r="C50" s="617" t="s">
        <v>689</v>
      </c>
    </row>
    <row r="51" spans="1:3" s="356" customFormat="1" ht="12" customHeight="1" thickBot="1" x14ac:dyDescent="0.3">
      <c r="A51" s="20" t="s">
        <v>23</v>
      </c>
      <c r="B51" s="21" t="s">
        <v>280</v>
      </c>
      <c r="C51" s="619" t="s">
        <v>689</v>
      </c>
    </row>
    <row r="52" spans="1:3" s="356" customFormat="1" ht="12" customHeight="1" x14ac:dyDescent="0.25">
      <c r="A52" s="15" t="s">
        <v>94</v>
      </c>
      <c r="B52" s="357" t="s">
        <v>284</v>
      </c>
      <c r="C52" s="618" t="s">
        <v>689</v>
      </c>
    </row>
    <row r="53" spans="1:3" s="356" customFormat="1" ht="12" customHeight="1" x14ac:dyDescent="0.25">
      <c r="A53" s="14" t="s">
        <v>95</v>
      </c>
      <c r="B53" s="358" t="s">
        <v>285</v>
      </c>
      <c r="C53" s="616" t="s">
        <v>689</v>
      </c>
    </row>
    <row r="54" spans="1:3" s="356" customFormat="1" ht="12" customHeight="1" x14ac:dyDescent="0.25">
      <c r="A54" s="14" t="s">
        <v>281</v>
      </c>
      <c r="B54" s="358" t="s">
        <v>286</v>
      </c>
      <c r="C54" s="616" t="s">
        <v>689</v>
      </c>
    </row>
    <row r="55" spans="1:3" s="356" customFormat="1" ht="12" customHeight="1" x14ac:dyDescent="0.25">
      <c r="A55" s="14" t="s">
        <v>282</v>
      </c>
      <c r="B55" s="358" t="s">
        <v>287</v>
      </c>
      <c r="C55" s="616" t="s">
        <v>689</v>
      </c>
    </row>
    <row r="56" spans="1:3" s="356" customFormat="1" ht="12" customHeight="1" thickBot="1" x14ac:dyDescent="0.3">
      <c r="A56" s="16" t="s">
        <v>283</v>
      </c>
      <c r="B56" s="249" t="s">
        <v>288</v>
      </c>
      <c r="C56" s="617" t="s">
        <v>689</v>
      </c>
    </row>
    <row r="57" spans="1:3" s="356" customFormat="1" ht="12" customHeight="1" thickBot="1" x14ac:dyDescent="0.3">
      <c r="A57" s="20" t="s">
        <v>178</v>
      </c>
      <c r="B57" s="21" t="s">
        <v>289</v>
      </c>
      <c r="C57" s="619">
        <f>SUM(C58:C60)</f>
        <v>0</v>
      </c>
    </row>
    <row r="58" spans="1:3" s="356" customFormat="1" ht="12" customHeight="1" x14ac:dyDescent="0.25">
      <c r="A58" s="15" t="s">
        <v>96</v>
      </c>
      <c r="B58" s="357" t="s">
        <v>290</v>
      </c>
      <c r="C58" s="613" t="s">
        <v>689</v>
      </c>
    </row>
    <row r="59" spans="1:3" s="356" customFormat="1" ht="12" customHeight="1" x14ac:dyDescent="0.25">
      <c r="A59" s="14" t="s">
        <v>97</v>
      </c>
      <c r="B59" s="358" t="s">
        <v>418</v>
      </c>
      <c r="C59" s="612" t="s">
        <v>689</v>
      </c>
    </row>
    <row r="60" spans="1:3" s="356" customFormat="1" ht="12" customHeight="1" x14ac:dyDescent="0.25">
      <c r="A60" s="14" t="s">
        <v>293</v>
      </c>
      <c r="B60" s="358" t="s">
        <v>291</v>
      </c>
      <c r="C60" s="612" t="s">
        <v>689</v>
      </c>
    </row>
    <row r="61" spans="1:3" s="356" customFormat="1" ht="12" customHeight="1" thickBot="1" x14ac:dyDescent="0.3">
      <c r="A61" s="16" t="s">
        <v>294</v>
      </c>
      <c r="B61" s="249" t="s">
        <v>292</v>
      </c>
      <c r="C61" s="614" t="s">
        <v>689</v>
      </c>
    </row>
    <row r="62" spans="1:3" s="356" customFormat="1" ht="12" customHeight="1" thickBot="1" x14ac:dyDescent="0.3">
      <c r="A62" s="20" t="s">
        <v>25</v>
      </c>
      <c r="B62" s="247" t="s">
        <v>295</v>
      </c>
      <c r="C62" s="252">
        <f>SUM(C63:C65)</f>
        <v>380000</v>
      </c>
    </row>
    <row r="63" spans="1:3" s="356" customFormat="1" ht="12" customHeight="1" x14ac:dyDescent="0.25">
      <c r="A63" s="15" t="s">
        <v>179</v>
      </c>
      <c r="B63" s="357" t="s">
        <v>297</v>
      </c>
      <c r="C63" s="616" t="s">
        <v>689</v>
      </c>
    </row>
    <row r="64" spans="1:3" s="356" customFormat="1" ht="12" customHeight="1" x14ac:dyDescent="0.25">
      <c r="A64" s="14" t="s">
        <v>180</v>
      </c>
      <c r="B64" s="358" t="s">
        <v>419</v>
      </c>
      <c r="C64" s="616" t="s">
        <v>689</v>
      </c>
    </row>
    <row r="65" spans="1:3" s="356" customFormat="1" ht="12" customHeight="1" x14ac:dyDescent="0.25">
      <c r="A65" s="14" t="s">
        <v>226</v>
      </c>
      <c r="B65" s="358" t="s">
        <v>704</v>
      </c>
      <c r="C65" s="257">
        <v>380000</v>
      </c>
    </row>
    <row r="66" spans="1:3" s="356" customFormat="1" ht="12" customHeight="1" thickBot="1" x14ac:dyDescent="0.3">
      <c r="A66" s="16" t="s">
        <v>296</v>
      </c>
      <c r="B66" s="249" t="s">
        <v>299</v>
      </c>
      <c r="C66" s="616" t="s">
        <v>689</v>
      </c>
    </row>
    <row r="67" spans="1:3" s="356" customFormat="1" ht="12" customHeight="1" thickBot="1" x14ac:dyDescent="0.3">
      <c r="A67" s="421" t="s">
        <v>468</v>
      </c>
      <c r="B67" s="21" t="s">
        <v>300</v>
      </c>
      <c r="C67" s="258">
        <f>+C10+C17+C24+C31+C39+C51+C57+C62</f>
        <v>99761532</v>
      </c>
    </row>
    <row r="68" spans="1:3" s="356" customFormat="1" ht="12" customHeight="1" thickBot="1" x14ac:dyDescent="0.3">
      <c r="A68" s="402" t="s">
        <v>301</v>
      </c>
      <c r="B68" s="247" t="s">
        <v>302</v>
      </c>
      <c r="C68" s="619">
        <f>SUM(C69:C71)</f>
        <v>0</v>
      </c>
    </row>
    <row r="69" spans="1:3" s="356" customFormat="1" ht="12" customHeight="1" x14ac:dyDescent="0.25">
      <c r="A69" s="15" t="s">
        <v>330</v>
      </c>
      <c r="B69" s="357" t="s">
        <v>303</v>
      </c>
      <c r="C69" s="616" t="s">
        <v>689</v>
      </c>
    </row>
    <row r="70" spans="1:3" s="356" customFormat="1" ht="12" customHeight="1" x14ac:dyDescent="0.25">
      <c r="A70" s="14" t="s">
        <v>339</v>
      </c>
      <c r="B70" s="358" t="s">
        <v>304</v>
      </c>
      <c r="C70" s="616" t="s">
        <v>689</v>
      </c>
    </row>
    <row r="71" spans="1:3" s="356" customFormat="1" ht="12" customHeight="1" thickBot="1" x14ac:dyDescent="0.3">
      <c r="A71" s="16" t="s">
        <v>340</v>
      </c>
      <c r="B71" s="416" t="s">
        <v>557</v>
      </c>
      <c r="C71" s="616" t="s">
        <v>689</v>
      </c>
    </row>
    <row r="72" spans="1:3" s="356" customFormat="1" ht="12" customHeight="1" thickBot="1" x14ac:dyDescent="0.3">
      <c r="A72" s="402" t="s">
        <v>306</v>
      </c>
      <c r="B72" s="247" t="s">
        <v>307</v>
      </c>
      <c r="C72" s="619">
        <f>SUM(C73:C76)</f>
        <v>0</v>
      </c>
    </row>
    <row r="73" spans="1:3" s="356" customFormat="1" ht="12" customHeight="1" x14ac:dyDescent="0.25">
      <c r="A73" s="15" t="s">
        <v>147</v>
      </c>
      <c r="B73" s="357" t="s">
        <v>308</v>
      </c>
      <c r="C73" s="616" t="s">
        <v>689</v>
      </c>
    </row>
    <row r="74" spans="1:3" s="356" customFormat="1" ht="12" customHeight="1" x14ac:dyDescent="0.25">
      <c r="A74" s="14" t="s">
        <v>148</v>
      </c>
      <c r="B74" s="358" t="s">
        <v>558</v>
      </c>
      <c r="C74" s="616" t="s">
        <v>689</v>
      </c>
    </row>
    <row r="75" spans="1:3" s="356" customFormat="1" ht="12" customHeight="1" thickBot="1" x14ac:dyDescent="0.3">
      <c r="A75" s="16" t="s">
        <v>331</v>
      </c>
      <c r="B75" s="359" t="s">
        <v>309</v>
      </c>
      <c r="C75" s="617" t="s">
        <v>689</v>
      </c>
    </row>
    <row r="76" spans="1:3" s="356" customFormat="1" ht="12" customHeight="1" thickBot="1" x14ac:dyDescent="0.3">
      <c r="A76" s="465" t="s">
        <v>332</v>
      </c>
      <c r="B76" s="466" t="s">
        <v>559</v>
      </c>
      <c r="C76" s="631" t="s">
        <v>689</v>
      </c>
    </row>
    <row r="77" spans="1:3" s="356" customFormat="1" ht="12" customHeight="1" thickBot="1" x14ac:dyDescent="0.3">
      <c r="A77" s="402" t="s">
        <v>310</v>
      </c>
      <c r="B77" s="247" t="s">
        <v>311</v>
      </c>
      <c r="C77" s="252">
        <f>SUM(C78:C79)</f>
        <v>48854174</v>
      </c>
    </row>
    <row r="78" spans="1:3" s="356" customFormat="1" ht="12" customHeight="1" thickBot="1" x14ac:dyDescent="0.3">
      <c r="A78" s="13" t="s">
        <v>333</v>
      </c>
      <c r="B78" s="464" t="s">
        <v>312</v>
      </c>
      <c r="C78" s="345">
        <v>48854174</v>
      </c>
    </row>
    <row r="79" spans="1:3" s="356" customFormat="1" ht="12" customHeight="1" thickBot="1" x14ac:dyDescent="0.3">
      <c r="A79" s="465" t="s">
        <v>334</v>
      </c>
      <c r="B79" s="466" t="s">
        <v>313</v>
      </c>
      <c r="C79" s="631" t="s">
        <v>689</v>
      </c>
    </row>
    <row r="80" spans="1:3" s="356" customFormat="1" ht="12" customHeight="1" thickBot="1" x14ac:dyDescent="0.3">
      <c r="A80" s="402" t="s">
        <v>314</v>
      </c>
      <c r="B80" s="247" t="s">
        <v>315</v>
      </c>
      <c r="C80" s="619">
        <f>SUM(C81:C83)</f>
        <v>0</v>
      </c>
    </row>
    <row r="81" spans="1:3" s="356" customFormat="1" ht="12" customHeight="1" x14ac:dyDescent="0.25">
      <c r="A81" s="15" t="s">
        <v>335</v>
      </c>
      <c r="B81" s="357" t="s">
        <v>316</v>
      </c>
      <c r="C81" s="616" t="s">
        <v>689</v>
      </c>
    </row>
    <row r="82" spans="1:3" s="356" customFormat="1" ht="12" customHeight="1" x14ac:dyDescent="0.25">
      <c r="A82" s="14" t="s">
        <v>336</v>
      </c>
      <c r="B82" s="358" t="s">
        <v>317</v>
      </c>
      <c r="C82" s="616" t="s">
        <v>689</v>
      </c>
    </row>
    <row r="83" spans="1:3" s="356" customFormat="1" ht="12" customHeight="1" thickBot="1" x14ac:dyDescent="0.3">
      <c r="A83" s="18" t="s">
        <v>337</v>
      </c>
      <c r="B83" s="467" t="s">
        <v>560</v>
      </c>
      <c r="C83" s="632" t="s">
        <v>689</v>
      </c>
    </row>
    <row r="84" spans="1:3" s="356" customFormat="1" ht="12" customHeight="1" thickBot="1" x14ac:dyDescent="0.3">
      <c r="A84" s="402" t="s">
        <v>318</v>
      </c>
      <c r="B84" s="247" t="s">
        <v>338</v>
      </c>
      <c r="C84" s="619">
        <f>SUM(C85:C88)</f>
        <v>0</v>
      </c>
    </row>
    <row r="85" spans="1:3" s="356" customFormat="1" ht="12" customHeight="1" x14ac:dyDescent="0.25">
      <c r="A85" s="361" t="s">
        <v>319</v>
      </c>
      <c r="B85" s="357" t="s">
        <v>320</v>
      </c>
      <c r="C85" s="616" t="s">
        <v>689</v>
      </c>
    </row>
    <row r="86" spans="1:3" s="356" customFormat="1" ht="12" customHeight="1" x14ac:dyDescent="0.25">
      <c r="A86" s="362" t="s">
        <v>321</v>
      </c>
      <c r="B86" s="358" t="s">
        <v>322</v>
      </c>
      <c r="C86" s="616" t="s">
        <v>689</v>
      </c>
    </row>
    <row r="87" spans="1:3" s="356" customFormat="1" ht="12" customHeight="1" x14ac:dyDescent="0.25">
      <c r="A87" s="362" t="s">
        <v>323</v>
      </c>
      <c r="B87" s="358" t="s">
        <v>324</v>
      </c>
      <c r="C87" s="616" t="s">
        <v>689</v>
      </c>
    </row>
    <row r="88" spans="1:3" s="356" customFormat="1" ht="12" customHeight="1" thickBot="1" x14ac:dyDescent="0.3">
      <c r="A88" s="363" t="s">
        <v>325</v>
      </c>
      <c r="B88" s="249" t="s">
        <v>326</v>
      </c>
      <c r="C88" s="616" t="s">
        <v>689</v>
      </c>
    </row>
    <row r="89" spans="1:3" s="356" customFormat="1" ht="12" customHeight="1" thickBot="1" x14ac:dyDescent="0.3">
      <c r="A89" s="402" t="s">
        <v>327</v>
      </c>
      <c r="B89" s="247" t="s">
        <v>467</v>
      </c>
      <c r="C89" s="620" t="s">
        <v>689</v>
      </c>
    </row>
    <row r="90" spans="1:3" s="356" customFormat="1" ht="13.5" customHeight="1" thickBot="1" x14ac:dyDescent="0.3">
      <c r="A90" s="402" t="s">
        <v>329</v>
      </c>
      <c r="B90" s="247" t="s">
        <v>328</v>
      </c>
      <c r="C90" s="620" t="s">
        <v>689</v>
      </c>
    </row>
    <row r="91" spans="1:3" s="356" customFormat="1" ht="15.75" customHeight="1" thickBot="1" x14ac:dyDescent="0.3">
      <c r="A91" s="402" t="s">
        <v>341</v>
      </c>
      <c r="B91" s="364" t="s">
        <v>470</v>
      </c>
      <c r="C91" s="258">
        <f>+C68+C72+C77+C80+C84+C90+C89</f>
        <v>48854174</v>
      </c>
    </row>
    <row r="92" spans="1:3" s="356" customFormat="1" ht="16.5" customHeight="1" thickBot="1" x14ac:dyDescent="0.3">
      <c r="A92" s="403" t="s">
        <v>469</v>
      </c>
      <c r="B92" s="365" t="s">
        <v>471</v>
      </c>
      <c r="C92" s="258">
        <f>+C67+C91</f>
        <v>148615706</v>
      </c>
    </row>
    <row r="93" spans="1:3" s="356" customFormat="1" ht="11.1" customHeight="1" x14ac:dyDescent="0.25">
      <c r="A93" s="5"/>
      <c r="B93" s="6"/>
      <c r="C93" s="259"/>
    </row>
    <row r="94" spans="1:3" ht="16.5" customHeight="1" x14ac:dyDescent="0.3">
      <c r="A94" s="765" t="s">
        <v>47</v>
      </c>
      <c r="B94" s="765"/>
      <c r="C94" s="765"/>
    </row>
    <row r="95" spans="1:3" s="366" customFormat="1" ht="16.5" customHeight="1" thickBot="1" x14ac:dyDescent="0.35">
      <c r="A95" s="762" t="s">
        <v>151</v>
      </c>
      <c r="B95" s="762"/>
      <c r="C95" s="473" t="str">
        <f>C7</f>
        <v>Forintban!</v>
      </c>
    </row>
    <row r="96" spans="1:3" ht="30" customHeight="1" thickBot="1" x14ac:dyDescent="0.35">
      <c r="A96" s="457" t="s">
        <v>69</v>
      </c>
      <c r="B96" s="458" t="s">
        <v>48</v>
      </c>
      <c r="C96" s="459" t="str">
        <f>+C8</f>
        <v>2020. évi előirányzat</v>
      </c>
    </row>
    <row r="97" spans="1:3" s="355" customFormat="1" ht="12" customHeight="1" thickBot="1" x14ac:dyDescent="0.25">
      <c r="A97" s="457"/>
      <c r="B97" s="458" t="s">
        <v>485</v>
      </c>
      <c r="C97" s="459" t="s">
        <v>486</v>
      </c>
    </row>
    <row r="98" spans="1:3" ht="12" customHeight="1" thickBot="1" x14ac:dyDescent="0.35">
      <c r="A98" s="22" t="s">
        <v>18</v>
      </c>
      <c r="B98" s="27" t="s">
        <v>429</v>
      </c>
      <c r="C98" s="251">
        <f>C99+C100+C101+C102+C103+C116</f>
        <v>123084715</v>
      </c>
    </row>
    <row r="99" spans="1:3" ht="12" customHeight="1" x14ac:dyDescent="0.3">
      <c r="A99" s="17" t="s">
        <v>98</v>
      </c>
      <c r="B99" s="10" t="s">
        <v>49</v>
      </c>
      <c r="C99" s="253">
        <v>54683304</v>
      </c>
    </row>
    <row r="100" spans="1:3" ht="12" customHeight="1" x14ac:dyDescent="0.3">
      <c r="A100" s="14" t="s">
        <v>99</v>
      </c>
      <c r="B100" s="8" t="s">
        <v>181</v>
      </c>
      <c r="C100" s="254">
        <v>8142471</v>
      </c>
    </row>
    <row r="101" spans="1:3" ht="12" customHeight="1" x14ac:dyDescent="0.3">
      <c r="A101" s="14" t="s">
        <v>100</v>
      </c>
      <c r="B101" s="8" t="s">
        <v>138</v>
      </c>
      <c r="C101" s="256">
        <v>47150545</v>
      </c>
    </row>
    <row r="102" spans="1:3" ht="12" customHeight="1" x14ac:dyDescent="0.3">
      <c r="A102" s="14" t="s">
        <v>101</v>
      </c>
      <c r="B102" s="11" t="s">
        <v>182</v>
      </c>
      <c r="C102" s="256">
        <v>8500000</v>
      </c>
    </row>
    <row r="103" spans="1:3" ht="12" customHeight="1" x14ac:dyDescent="0.3">
      <c r="A103" s="14" t="s">
        <v>112</v>
      </c>
      <c r="B103" s="19" t="s">
        <v>183</v>
      </c>
      <c r="C103" s="256">
        <v>4108395</v>
      </c>
    </row>
    <row r="104" spans="1:3" ht="12" customHeight="1" x14ac:dyDescent="0.3">
      <c r="A104" s="14" t="s">
        <v>102</v>
      </c>
      <c r="B104" s="8" t="s">
        <v>434</v>
      </c>
      <c r="C104" s="614">
        <v>0</v>
      </c>
    </row>
    <row r="105" spans="1:3" ht="12" customHeight="1" x14ac:dyDescent="0.3">
      <c r="A105" s="14" t="s">
        <v>103</v>
      </c>
      <c r="B105" s="133" t="s">
        <v>433</v>
      </c>
      <c r="C105" s="614">
        <v>0</v>
      </c>
    </row>
    <row r="106" spans="1:3" ht="12" customHeight="1" x14ac:dyDescent="0.3">
      <c r="A106" s="14" t="s">
        <v>113</v>
      </c>
      <c r="B106" s="133" t="s">
        <v>432</v>
      </c>
      <c r="C106" s="614">
        <v>0</v>
      </c>
    </row>
    <row r="107" spans="1:3" ht="12" customHeight="1" x14ac:dyDescent="0.3">
      <c r="A107" s="14" t="s">
        <v>114</v>
      </c>
      <c r="B107" s="131" t="s">
        <v>344</v>
      </c>
      <c r="C107" s="614">
        <v>0</v>
      </c>
    </row>
    <row r="108" spans="1:3" ht="12" customHeight="1" x14ac:dyDescent="0.3">
      <c r="A108" s="14" t="s">
        <v>115</v>
      </c>
      <c r="B108" s="132" t="s">
        <v>345</v>
      </c>
      <c r="C108" s="614" t="s">
        <v>689</v>
      </c>
    </row>
    <row r="109" spans="1:3" ht="12" customHeight="1" x14ac:dyDescent="0.3">
      <c r="A109" s="14" t="s">
        <v>116</v>
      </c>
      <c r="B109" s="132" t="s">
        <v>346</v>
      </c>
      <c r="C109" s="614" t="s">
        <v>689</v>
      </c>
    </row>
    <row r="110" spans="1:3" ht="12" customHeight="1" x14ac:dyDescent="0.3">
      <c r="A110" s="14" t="s">
        <v>118</v>
      </c>
      <c r="B110" s="131" t="s">
        <v>347</v>
      </c>
      <c r="C110" s="256">
        <v>4108395</v>
      </c>
    </row>
    <row r="111" spans="1:3" ht="12" customHeight="1" x14ac:dyDescent="0.3">
      <c r="A111" s="14" t="s">
        <v>184</v>
      </c>
      <c r="B111" s="131" t="s">
        <v>348</v>
      </c>
      <c r="C111" s="614">
        <v>0</v>
      </c>
    </row>
    <row r="112" spans="1:3" ht="12" customHeight="1" x14ac:dyDescent="0.3">
      <c r="A112" s="14" t="s">
        <v>342</v>
      </c>
      <c r="B112" s="132" t="s">
        <v>349</v>
      </c>
      <c r="C112" s="614">
        <v>0</v>
      </c>
    </row>
    <row r="113" spans="1:3" ht="12" customHeight="1" x14ac:dyDescent="0.3">
      <c r="A113" s="13" t="s">
        <v>343</v>
      </c>
      <c r="B113" s="133" t="s">
        <v>350</v>
      </c>
      <c r="C113" s="614">
        <v>0</v>
      </c>
    </row>
    <row r="114" spans="1:3" ht="12" customHeight="1" x14ac:dyDescent="0.3">
      <c r="A114" s="14" t="s">
        <v>430</v>
      </c>
      <c r="B114" s="133" t="s">
        <v>351</v>
      </c>
      <c r="C114" s="614" t="s">
        <v>689</v>
      </c>
    </row>
    <row r="115" spans="1:3" ht="12" customHeight="1" x14ac:dyDescent="0.3">
      <c r="A115" s="16" t="s">
        <v>431</v>
      </c>
      <c r="B115" s="133" t="s">
        <v>352</v>
      </c>
      <c r="C115" s="614" t="s">
        <v>689</v>
      </c>
    </row>
    <row r="116" spans="1:3" ht="12" customHeight="1" x14ac:dyDescent="0.3">
      <c r="A116" s="14" t="s">
        <v>435</v>
      </c>
      <c r="B116" s="11" t="s">
        <v>50</v>
      </c>
      <c r="C116" s="254">
        <v>500000</v>
      </c>
    </row>
    <row r="117" spans="1:3" ht="12" customHeight="1" x14ac:dyDescent="0.3">
      <c r="A117" s="14" t="s">
        <v>436</v>
      </c>
      <c r="B117" s="8" t="s">
        <v>438</v>
      </c>
      <c r="C117" s="254">
        <v>500000</v>
      </c>
    </row>
    <row r="118" spans="1:3" ht="12" customHeight="1" thickBot="1" x14ac:dyDescent="0.35">
      <c r="A118" s="18" t="s">
        <v>437</v>
      </c>
      <c r="B118" s="420" t="s">
        <v>439</v>
      </c>
      <c r="C118" s="621" t="s">
        <v>689</v>
      </c>
    </row>
    <row r="119" spans="1:3" ht="12" customHeight="1" thickBot="1" x14ac:dyDescent="0.35">
      <c r="A119" s="417" t="s">
        <v>19</v>
      </c>
      <c r="B119" s="418" t="s">
        <v>353</v>
      </c>
      <c r="C119" s="419">
        <f>+C120+C122+C124</f>
        <v>26681975</v>
      </c>
    </row>
    <row r="120" spans="1:3" ht="12" customHeight="1" x14ac:dyDescent="0.3">
      <c r="A120" s="15" t="s">
        <v>104</v>
      </c>
      <c r="B120" s="8" t="s">
        <v>225</v>
      </c>
      <c r="C120" s="255">
        <v>5371856</v>
      </c>
    </row>
    <row r="121" spans="1:3" ht="12" customHeight="1" x14ac:dyDescent="0.3">
      <c r="A121" s="15" t="s">
        <v>105</v>
      </c>
      <c r="B121" s="12" t="s">
        <v>357</v>
      </c>
      <c r="C121" s="613" t="s">
        <v>689</v>
      </c>
    </row>
    <row r="122" spans="1:3" ht="12" customHeight="1" x14ac:dyDescent="0.3">
      <c r="A122" s="15" t="s">
        <v>106</v>
      </c>
      <c r="B122" s="12" t="s">
        <v>185</v>
      </c>
      <c r="C122" s="254">
        <v>21310119</v>
      </c>
    </row>
    <row r="123" spans="1:3" ht="12" customHeight="1" x14ac:dyDescent="0.3">
      <c r="A123" s="15" t="s">
        <v>107</v>
      </c>
      <c r="B123" s="12" t="s">
        <v>358</v>
      </c>
      <c r="C123" s="622" t="s">
        <v>689</v>
      </c>
    </row>
    <row r="124" spans="1:3" ht="12" customHeight="1" x14ac:dyDescent="0.3">
      <c r="A124" s="15" t="s">
        <v>108</v>
      </c>
      <c r="B124" s="249" t="s">
        <v>562</v>
      </c>
      <c r="C124" s="622" t="s">
        <v>689</v>
      </c>
    </row>
    <row r="125" spans="1:3" ht="12" customHeight="1" x14ac:dyDescent="0.3">
      <c r="A125" s="15" t="s">
        <v>117</v>
      </c>
      <c r="B125" s="248" t="s">
        <v>420</v>
      </c>
      <c r="C125" s="622" t="s">
        <v>689</v>
      </c>
    </row>
    <row r="126" spans="1:3" ht="12" customHeight="1" x14ac:dyDescent="0.3">
      <c r="A126" s="15" t="s">
        <v>119</v>
      </c>
      <c r="B126" s="353" t="s">
        <v>363</v>
      </c>
      <c r="C126" s="622" t="s">
        <v>689</v>
      </c>
    </row>
    <row r="127" spans="1:3" x14ac:dyDescent="0.3">
      <c r="A127" s="15" t="s">
        <v>186</v>
      </c>
      <c r="B127" s="132" t="s">
        <v>346</v>
      </c>
      <c r="C127" s="622" t="s">
        <v>689</v>
      </c>
    </row>
    <row r="128" spans="1:3" ht="12" customHeight="1" x14ac:dyDescent="0.3">
      <c r="A128" s="15" t="s">
        <v>187</v>
      </c>
      <c r="B128" s="132" t="s">
        <v>362</v>
      </c>
      <c r="C128" s="622" t="s">
        <v>689</v>
      </c>
    </row>
    <row r="129" spans="1:3" ht="12" customHeight="1" x14ac:dyDescent="0.3">
      <c r="A129" s="15" t="s">
        <v>188</v>
      </c>
      <c r="B129" s="132" t="s">
        <v>361</v>
      </c>
      <c r="C129" s="622" t="s">
        <v>689</v>
      </c>
    </row>
    <row r="130" spans="1:3" ht="12" customHeight="1" x14ac:dyDescent="0.3">
      <c r="A130" s="15" t="s">
        <v>354</v>
      </c>
      <c r="B130" s="132" t="s">
        <v>349</v>
      </c>
      <c r="C130" s="622" t="s">
        <v>689</v>
      </c>
    </row>
    <row r="131" spans="1:3" ht="12" customHeight="1" x14ac:dyDescent="0.3">
      <c r="A131" s="15" t="s">
        <v>355</v>
      </c>
      <c r="B131" s="132" t="s">
        <v>360</v>
      </c>
      <c r="C131" s="622" t="s">
        <v>689</v>
      </c>
    </row>
    <row r="132" spans="1:3" ht="16.2" thickBot="1" x14ac:dyDescent="0.35">
      <c r="A132" s="13" t="s">
        <v>356</v>
      </c>
      <c r="B132" s="132" t="s">
        <v>359</v>
      </c>
      <c r="C132" s="623" t="s">
        <v>689</v>
      </c>
    </row>
    <row r="133" spans="1:3" ht="12" customHeight="1" thickBot="1" x14ac:dyDescent="0.35">
      <c r="A133" s="20" t="s">
        <v>20</v>
      </c>
      <c r="B133" s="115" t="s">
        <v>440</v>
      </c>
      <c r="C133" s="252">
        <f>+C98+C119</f>
        <v>149766690</v>
      </c>
    </row>
    <row r="134" spans="1:3" ht="12" customHeight="1" thickBot="1" x14ac:dyDescent="0.35">
      <c r="A134" s="20" t="s">
        <v>21</v>
      </c>
      <c r="B134" s="115" t="s">
        <v>441</v>
      </c>
      <c r="C134" s="619">
        <f>+C135+C136+C137</f>
        <v>0</v>
      </c>
    </row>
    <row r="135" spans="1:3" ht="12" customHeight="1" x14ac:dyDescent="0.3">
      <c r="A135" s="15" t="s">
        <v>263</v>
      </c>
      <c r="B135" s="12" t="s">
        <v>448</v>
      </c>
      <c r="C135" s="622" t="s">
        <v>689</v>
      </c>
    </row>
    <row r="136" spans="1:3" ht="12" customHeight="1" x14ac:dyDescent="0.3">
      <c r="A136" s="15" t="s">
        <v>264</v>
      </c>
      <c r="B136" s="12" t="s">
        <v>449</v>
      </c>
      <c r="C136" s="622" t="s">
        <v>689</v>
      </c>
    </row>
    <row r="137" spans="1:3" ht="12" customHeight="1" thickBot="1" x14ac:dyDescent="0.35">
      <c r="A137" s="13" t="s">
        <v>265</v>
      </c>
      <c r="B137" s="12" t="s">
        <v>450</v>
      </c>
      <c r="C137" s="622" t="s">
        <v>689</v>
      </c>
    </row>
    <row r="138" spans="1:3" ht="12" customHeight="1" thickBot="1" x14ac:dyDescent="0.35">
      <c r="A138" s="20" t="s">
        <v>22</v>
      </c>
      <c r="B138" s="115" t="s">
        <v>442</v>
      </c>
      <c r="C138" s="619">
        <f>SUM(C139:C144)</f>
        <v>0</v>
      </c>
    </row>
    <row r="139" spans="1:3" ht="12" customHeight="1" x14ac:dyDescent="0.3">
      <c r="A139" s="15" t="s">
        <v>91</v>
      </c>
      <c r="B139" s="9" t="s">
        <v>451</v>
      </c>
      <c r="C139" s="622" t="s">
        <v>689</v>
      </c>
    </row>
    <row r="140" spans="1:3" ht="12" customHeight="1" x14ac:dyDescent="0.3">
      <c r="A140" s="15" t="s">
        <v>92</v>
      </c>
      <c r="B140" s="9" t="s">
        <v>443</v>
      </c>
      <c r="C140" s="622" t="s">
        <v>689</v>
      </c>
    </row>
    <row r="141" spans="1:3" ht="12" customHeight="1" x14ac:dyDescent="0.3">
      <c r="A141" s="15" t="s">
        <v>93</v>
      </c>
      <c r="B141" s="9" t="s">
        <v>444</v>
      </c>
      <c r="C141" s="622" t="s">
        <v>689</v>
      </c>
    </row>
    <row r="142" spans="1:3" ht="12" customHeight="1" x14ac:dyDescent="0.3">
      <c r="A142" s="15" t="s">
        <v>173</v>
      </c>
      <c r="B142" s="9" t="s">
        <v>445</v>
      </c>
      <c r="C142" s="622" t="s">
        <v>689</v>
      </c>
    </row>
    <row r="143" spans="1:3" ht="12" customHeight="1" x14ac:dyDescent="0.3">
      <c r="A143" s="13" t="s">
        <v>174</v>
      </c>
      <c r="B143" s="7" t="s">
        <v>446</v>
      </c>
      <c r="C143" s="623" t="s">
        <v>689</v>
      </c>
    </row>
    <row r="144" spans="1:3" ht="12" customHeight="1" thickBot="1" x14ac:dyDescent="0.35">
      <c r="A144" s="18" t="s">
        <v>175</v>
      </c>
      <c r="B144" s="588" t="s">
        <v>447</v>
      </c>
      <c r="C144" s="633" t="s">
        <v>689</v>
      </c>
    </row>
    <row r="145" spans="1:9" ht="12" customHeight="1" thickBot="1" x14ac:dyDescent="0.35">
      <c r="A145" s="20" t="s">
        <v>23</v>
      </c>
      <c r="B145" s="115" t="s">
        <v>455</v>
      </c>
      <c r="C145" s="625">
        <f>+C146+C147+C148+C149</f>
        <v>0</v>
      </c>
    </row>
    <row r="146" spans="1:9" ht="12" customHeight="1" x14ac:dyDescent="0.3">
      <c r="A146" s="15" t="s">
        <v>94</v>
      </c>
      <c r="B146" s="9" t="s">
        <v>364</v>
      </c>
      <c r="C146" s="622" t="s">
        <v>689</v>
      </c>
    </row>
    <row r="147" spans="1:9" ht="12" customHeight="1" x14ac:dyDescent="0.3">
      <c r="A147" s="15" t="s">
        <v>95</v>
      </c>
      <c r="B147" s="9" t="s">
        <v>365</v>
      </c>
      <c r="C147" s="622" t="s">
        <v>689</v>
      </c>
    </row>
    <row r="148" spans="1:9" ht="12" customHeight="1" thickBot="1" x14ac:dyDescent="0.35">
      <c r="A148" s="13" t="s">
        <v>281</v>
      </c>
      <c r="B148" s="7" t="s">
        <v>456</v>
      </c>
      <c r="C148" s="623" t="s">
        <v>689</v>
      </c>
    </row>
    <row r="149" spans="1:9" ht="12" customHeight="1" thickBot="1" x14ac:dyDescent="0.35">
      <c r="A149" s="465" t="s">
        <v>282</v>
      </c>
      <c r="B149" s="468" t="s">
        <v>383</v>
      </c>
      <c r="C149" s="634" t="s">
        <v>689</v>
      </c>
    </row>
    <row r="150" spans="1:9" ht="12" customHeight="1" thickBot="1" x14ac:dyDescent="0.35">
      <c r="A150" s="20" t="s">
        <v>24</v>
      </c>
      <c r="B150" s="115" t="s">
        <v>457</v>
      </c>
      <c r="C150" s="624">
        <f>SUM(C151:C155)</f>
        <v>0</v>
      </c>
    </row>
    <row r="151" spans="1:9" ht="12" customHeight="1" x14ac:dyDescent="0.3">
      <c r="A151" s="15" t="s">
        <v>96</v>
      </c>
      <c r="B151" s="9" t="s">
        <v>452</v>
      </c>
      <c r="C151" s="622" t="s">
        <v>689</v>
      </c>
    </row>
    <row r="152" spans="1:9" ht="12" customHeight="1" x14ac:dyDescent="0.3">
      <c r="A152" s="15" t="s">
        <v>97</v>
      </c>
      <c r="B152" s="9" t="s">
        <v>459</v>
      </c>
      <c r="C152" s="622" t="s">
        <v>689</v>
      </c>
    </row>
    <row r="153" spans="1:9" ht="12" customHeight="1" x14ac:dyDescent="0.3">
      <c r="A153" s="15" t="s">
        <v>293</v>
      </c>
      <c r="B153" s="9" t="s">
        <v>454</v>
      </c>
      <c r="C153" s="622" t="s">
        <v>689</v>
      </c>
    </row>
    <row r="154" spans="1:9" ht="12" customHeight="1" x14ac:dyDescent="0.3">
      <c r="A154" s="15" t="s">
        <v>294</v>
      </c>
      <c r="B154" s="9" t="s">
        <v>510</v>
      </c>
      <c r="C154" s="622" t="s">
        <v>689</v>
      </c>
    </row>
    <row r="155" spans="1:9" ht="12" customHeight="1" thickBot="1" x14ac:dyDescent="0.35">
      <c r="A155" s="15" t="s">
        <v>458</v>
      </c>
      <c r="B155" s="9" t="s">
        <v>461</v>
      </c>
      <c r="C155" s="622" t="s">
        <v>689</v>
      </c>
    </row>
    <row r="156" spans="1:9" ht="12" customHeight="1" thickBot="1" x14ac:dyDescent="0.35">
      <c r="A156" s="20" t="s">
        <v>25</v>
      </c>
      <c r="B156" s="115" t="s">
        <v>462</v>
      </c>
      <c r="C156" s="635" t="s">
        <v>689</v>
      </c>
    </row>
    <row r="157" spans="1:9" ht="12" customHeight="1" thickBot="1" x14ac:dyDescent="0.35">
      <c r="A157" s="20" t="s">
        <v>26</v>
      </c>
      <c r="B157" s="115" t="s">
        <v>463</v>
      </c>
      <c r="C157" s="635" t="s">
        <v>689</v>
      </c>
    </row>
    <row r="158" spans="1:9" ht="15.15" customHeight="1" thickBot="1" x14ac:dyDescent="0.35">
      <c r="A158" s="20" t="s">
        <v>27</v>
      </c>
      <c r="B158" s="115" t="s">
        <v>465</v>
      </c>
      <c r="C158" s="636">
        <f>+C134+C138+C145+C150+C156+C157</f>
        <v>0</v>
      </c>
      <c r="F158" s="368"/>
      <c r="G158" s="369"/>
      <c r="H158" s="369"/>
      <c r="I158" s="369"/>
    </row>
    <row r="159" spans="1:9" s="356" customFormat="1" ht="17.25" customHeight="1" thickBot="1" x14ac:dyDescent="0.3">
      <c r="A159" s="250" t="s">
        <v>28</v>
      </c>
      <c r="B159" s="470" t="s">
        <v>464</v>
      </c>
      <c r="C159" s="469">
        <f>+C133+C158</f>
        <v>149766690</v>
      </c>
    </row>
    <row r="160" spans="1:9" ht="15.9" customHeight="1" x14ac:dyDescent="0.3">
      <c r="A160" s="471"/>
      <c r="B160" s="471"/>
      <c r="C160" s="523"/>
    </row>
    <row r="161" spans="1:4" x14ac:dyDescent="0.3">
      <c r="A161" s="763" t="s">
        <v>366</v>
      </c>
      <c r="B161" s="763"/>
      <c r="C161" s="763"/>
    </row>
    <row r="162" spans="1:4" ht="15.15" customHeight="1" thickBot="1" x14ac:dyDescent="0.35">
      <c r="A162" s="764" t="s">
        <v>152</v>
      </c>
      <c r="B162" s="764"/>
      <c r="C162" s="474" t="str">
        <f>C95</f>
        <v>Forintban!</v>
      </c>
    </row>
    <row r="163" spans="1:4" ht="13.5" customHeight="1" thickBot="1" x14ac:dyDescent="0.35">
      <c r="A163" s="20">
        <v>1</v>
      </c>
      <c r="B163" s="26" t="s">
        <v>466</v>
      </c>
      <c r="C163" s="252">
        <f>+C67-C133</f>
        <v>-50005158</v>
      </c>
      <c r="D163" s="370"/>
    </row>
    <row r="164" spans="1:4" ht="27.75" customHeight="1" thickBot="1" x14ac:dyDescent="0.35">
      <c r="A164" s="20" t="s">
        <v>19</v>
      </c>
      <c r="B164" s="26" t="s">
        <v>472</v>
      </c>
      <c r="C164" s="252">
        <f>+C91-C158</f>
        <v>48854174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B2" sqref="B2"/>
    </sheetView>
  </sheetViews>
  <sheetFormatPr defaultColWidth="9.33203125" defaultRowHeight="15.6" x14ac:dyDescent="0.3"/>
  <cols>
    <col min="1" max="1" width="9.44140625" style="324" customWidth="1"/>
    <col min="2" max="2" width="99.33203125" style="324" customWidth="1"/>
    <col min="3" max="3" width="21.6640625" style="325" customWidth="1"/>
    <col min="4" max="4" width="9" style="354" customWidth="1"/>
    <col min="5" max="16384" width="9.33203125" style="354"/>
  </cols>
  <sheetData>
    <row r="1" spans="1:3" ht="18.75" customHeight="1" x14ac:dyDescent="0.3">
      <c r="A1" s="514"/>
      <c r="B1" s="759" t="s">
        <v>710</v>
      </c>
      <c r="C1" s="766"/>
    </row>
    <row r="2" spans="1:3" ht="21.9" customHeight="1" x14ac:dyDescent="0.3">
      <c r="A2" s="515"/>
      <c r="B2" s="516" t="str">
        <f>CONCATENATE(ALAPADATOK!A3)</f>
        <v>ÚJIRÁZ KÖZSÉGI ÖNKORMÁNYZAT</v>
      </c>
      <c r="C2" s="517"/>
    </row>
    <row r="3" spans="1:3" ht="21.9" customHeight="1" x14ac:dyDescent="0.3">
      <c r="A3" s="517"/>
      <c r="B3" s="516" t="str">
        <f>'KV_1.2.sz.mell.'!B3</f>
        <v>2020. ÉVI KÖLTSÉGVETÉS</v>
      </c>
      <c r="C3" s="517"/>
    </row>
    <row r="4" spans="1:3" ht="21.9" customHeight="1" x14ac:dyDescent="0.3">
      <c r="A4" s="517"/>
      <c r="B4" s="516" t="s">
        <v>568</v>
      </c>
      <c r="C4" s="517"/>
    </row>
    <row r="5" spans="1:3" ht="21.9" customHeight="1" x14ac:dyDescent="0.3">
      <c r="A5" s="514"/>
      <c r="B5" s="514"/>
      <c r="C5" s="518"/>
    </row>
    <row r="6" spans="1:3" ht="15.15" customHeight="1" x14ac:dyDescent="0.3">
      <c r="A6" s="760" t="s">
        <v>15</v>
      </c>
      <c r="B6" s="760"/>
      <c r="C6" s="760"/>
    </row>
    <row r="7" spans="1:3" ht="15.15" customHeight="1" thickBot="1" x14ac:dyDescent="0.35">
      <c r="A7" s="761" t="s">
        <v>150</v>
      </c>
      <c r="B7" s="761"/>
      <c r="C7" s="472" t="str">
        <f>CONCATENATE('KV_1.1.sz.mell.'!C7)</f>
        <v>Forintban!</v>
      </c>
    </row>
    <row r="8" spans="1:3" ht="24" customHeight="1" thickBot="1" x14ac:dyDescent="0.35">
      <c r="A8" s="519" t="s">
        <v>69</v>
      </c>
      <c r="B8" s="520" t="s">
        <v>17</v>
      </c>
      <c r="C8" s="521" t="str">
        <f>+CONCATENATE(LEFT(KV_ÖSSZEFÜGGÉSEK!A5,4),". évi előirányzat")</f>
        <v>2020. évi előirányzat</v>
      </c>
    </row>
    <row r="9" spans="1:3" s="355" customFormat="1" ht="12" customHeight="1" thickBot="1" x14ac:dyDescent="0.25">
      <c r="A9" s="460"/>
      <c r="B9" s="461" t="s">
        <v>485</v>
      </c>
      <c r="C9" s="462" t="s">
        <v>486</v>
      </c>
    </row>
    <row r="10" spans="1:3" s="356" customFormat="1" ht="12" customHeight="1" thickBot="1" x14ac:dyDescent="0.3">
      <c r="A10" s="20" t="s">
        <v>18</v>
      </c>
      <c r="B10" s="21" t="s">
        <v>247</v>
      </c>
      <c r="C10" s="252">
        <f>+C11+C12+C13+C14+C15+C16</f>
        <v>55790480</v>
      </c>
    </row>
    <row r="11" spans="1:3" s="356" customFormat="1" ht="12" customHeight="1" x14ac:dyDescent="0.25">
      <c r="A11" s="15" t="s">
        <v>98</v>
      </c>
      <c r="B11" s="357" t="s">
        <v>248</v>
      </c>
      <c r="C11" s="613" t="s">
        <v>689</v>
      </c>
    </row>
    <row r="12" spans="1:3" s="356" customFormat="1" ht="12" customHeight="1" x14ac:dyDescent="0.25">
      <c r="A12" s="14" t="s">
        <v>99</v>
      </c>
      <c r="B12" s="358" t="s">
        <v>249</v>
      </c>
      <c r="C12" s="612" t="s">
        <v>689</v>
      </c>
    </row>
    <row r="13" spans="1:3" s="356" customFormat="1" ht="12" customHeight="1" x14ac:dyDescent="0.25">
      <c r="A13" s="14" t="s">
        <v>100</v>
      </c>
      <c r="B13" s="358" t="s">
        <v>539</v>
      </c>
      <c r="C13" s="254">
        <v>55790480</v>
      </c>
    </row>
    <row r="14" spans="1:3" s="356" customFormat="1" ht="12" customHeight="1" x14ac:dyDescent="0.25">
      <c r="A14" s="14" t="s">
        <v>101</v>
      </c>
      <c r="B14" s="358" t="s">
        <v>251</v>
      </c>
      <c r="C14" s="612" t="s">
        <v>689</v>
      </c>
    </row>
    <row r="15" spans="1:3" s="356" customFormat="1" ht="12" customHeight="1" x14ac:dyDescent="0.25">
      <c r="A15" s="14" t="s">
        <v>146</v>
      </c>
      <c r="B15" s="248" t="s">
        <v>424</v>
      </c>
      <c r="C15" s="612" t="s">
        <v>689</v>
      </c>
    </row>
    <row r="16" spans="1:3" s="356" customFormat="1" ht="12" customHeight="1" thickBot="1" x14ac:dyDescent="0.3">
      <c r="A16" s="16" t="s">
        <v>102</v>
      </c>
      <c r="B16" s="249" t="s">
        <v>425</v>
      </c>
      <c r="C16" s="612" t="s">
        <v>689</v>
      </c>
    </row>
    <row r="17" spans="1:3" s="356" customFormat="1" ht="12" customHeight="1" thickBot="1" x14ac:dyDescent="0.3">
      <c r="A17" s="20" t="s">
        <v>19</v>
      </c>
      <c r="B17" s="247" t="s">
        <v>252</v>
      </c>
      <c r="C17" s="619">
        <f>+C18+C19+C20+C21+C22</f>
        <v>0</v>
      </c>
    </row>
    <row r="18" spans="1:3" s="356" customFormat="1" ht="12" customHeight="1" x14ac:dyDescent="0.25">
      <c r="A18" s="15" t="s">
        <v>104</v>
      </c>
      <c r="B18" s="357" t="s">
        <v>253</v>
      </c>
      <c r="C18" s="613" t="s">
        <v>689</v>
      </c>
    </row>
    <row r="19" spans="1:3" s="356" customFormat="1" ht="12" customHeight="1" x14ac:dyDescent="0.25">
      <c r="A19" s="14" t="s">
        <v>105</v>
      </c>
      <c r="B19" s="358" t="s">
        <v>254</v>
      </c>
      <c r="C19" s="612" t="s">
        <v>689</v>
      </c>
    </row>
    <row r="20" spans="1:3" s="356" customFormat="1" ht="12" customHeight="1" x14ac:dyDescent="0.25">
      <c r="A20" s="14" t="s">
        <v>106</v>
      </c>
      <c r="B20" s="358" t="s">
        <v>414</v>
      </c>
      <c r="C20" s="612" t="s">
        <v>689</v>
      </c>
    </row>
    <row r="21" spans="1:3" s="356" customFormat="1" ht="12" customHeight="1" x14ac:dyDescent="0.25">
      <c r="A21" s="14" t="s">
        <v>107</v>
      </c>
      <c r="B21" s="358" t="s">
        <v>415</v>
      </c>
      <c r="C21" s="612" t="s">
        <v>689</v>
      </c>
    </row>
    <row r="22" spans="1:3" s="356" customFormat="1" ht="12" customHeight="1" x14ac:dyDescent="0.25">
      <c r="A22" s="14" t="s">
        <v>108</v>
      </c>
      <c r="B22" s="358" t="s">
        <v>561</v>
      </c>
      <c r="C22" s="612" t="s">
        <v>689</v>
      </c>
    </row>
    <row r="23" spans="1:3" s="356" customFormat="1" ht="12" customHeight="1" thickBot="1" x14ac:dyDescent="0.3">
      <c r="A23" s="16" t="s">
        <v>117</v>
      </c>
      <c r="B23" s="249" t="s">
        <v>256</v>
      </c>
      <c r="C23" s="614" t="s">
        <v>689</v>
      </c>
    </row>
    <row r="24" spans="1:3" s="356" customFormat="1" ht="12" customHeight="1" thickBot="1" x14ac:dyDescent="0.3">
      <c r="A24" s="20" t="s">
        <v>20</v>
      </c>
      <c r="B24" s="21" t="s">
        <v>257</v>
      </c>
      <c r="C24" s="619">
        <f>+C25+C26+C27+C28+C29</f>
        <v>0</v>
      </c>
    </row>
    <row r="25" spans="1:3" s="356" customFormat="1" ht="12" customHeight="1" x14ac:dyDescent="0.25">
      <c r="A25" s="15" t="s">
        <v>87</v>
      </c>
      <c r="B25" s="357" t="s">
        <v>258</v>
      </c>
      <c r="C25" s="613" t="s">
        <v>689</v>
      </c>
    </row>
    <row r="26" spans="1:3" s="356" customFormat="1" ht="12" customHeight="1" x14ac:dyDescent="0.25">
      <c r="A26" s="14" t="s">
        <v>88</v>
      </c>
      <c r="B26" s="358" t="s">
        <v>259</v>
      </c>
      <c r="C26" s="612" t="s">
        <v>689</v>
      </c>
    </row>
    <row r="27" spans="1:3" s="356" customFormat="1" ht="12" customHeight="1" x14ac:dyDescent="0.25">
      <c r="A27" s="14" t="s">
        <v>89</v>
      </c>
      <c r="B27" s="358" t="s">
        <v>416</v>
      </c>
      <c r="C27" s="612" t="s">
        <v>689</v>
      </c>
    </row>
    <row r="28" spans="1:3" s="356" customFormat="1" ht="12" customHeight="1" x14ac:dyDescent="0.25">
      <c r="A28" s="14" t="s">
        <v>90</v>
      </c>
      <c r="B28" s="358" t="s">
        <v>417</v>
      </c>
      <c r="C28" s="612" t="s">
        <v>689</v>
      </c>
    </row>
    <row r="29" spans="1:3" s="356" customFormat="1" ht="12" customHeight="1" x14ac:dyDescent="0.25">
      <c r="A29" s="14" t="s">
        <v>169</v>
      </c>
      <c r="B29" s="358" t="s">
        <v>260</v>
      </c>
      <c r="C29" s="612" t="s">
        <v>689</v>
      </c>
    </row>
    <row r="30" spans="1:3" s="454" customFormat="1" ht="12" customHeight="1" thickBot="1" x14ac:dyDescent="0.3">
      <c r="A30" s="463" t="s">
        <v>170</v>
      </c>
      <c r="B30" s="453" t="s">
        <v>556</v>
      </c>
      <c r="C30" s="612" t="s">
        <v>689</v>
      </c>
    </row>
    <row r="31" spans="1:3" s="356" customFormat="1" ht="12" customHeight="1" thickBot="1" x14ac:dyDescent="0.3">
      <c r="A31" s="20" t="s">
        <v>171</v>
      </c>
      <c r="B31" s="21" t="s">
        <v>540</v>
      </c>
      <c r="C31" s="625">
        <f>SUM(C32:C38)</f>
        <v>0</v>
      </c>
    </row>
    <row r="32" spans="1:3" s="356" customFormat="1" ht="12" customHeight="1" x14ac:dyDescent="0.25">
      <c r="A32" s="15" t="s">
        <v>263</v>
      </c>
      <c r="B32" s="357" t="str">
        <f>'KV_1.1.sz.mell.'!B32</f>
        <v>Építményadó</v>
      </c>
      <c r="C32" s="613" t="s">
        <v>689</v>
      </c>
    </row>
    <row r="33" spans="1:3" s="356" customFormat="1" ht="12" customHeight="1" x14ac:dyDescent="0.25">
      <c r="A33" s="14" t="s">
        <v>264</v>
      </c>
      <c r="B33" s="357" t="str">
        <f>'KV_1.1.sz.mell.'!B33</f>
        <v>Idegenforgalmi adó</v>
      </c>
      <c r="C33" s="612" t="s">
        <v>689</v>
      </c>
    </row>
    <row r="34" spans="1:3" s="356" customFormat="1" ht="12" customHeight="1" x14ac:dyDescent="0.25">
      <c r="A34" s="14" t="s">
        <v>265</v>
      </c>
      <c r="B34" s="357" t="str">
        <f>'KV_1.1.sz.mell.'!B34</f>
        <v>Iparűzési adó</v>
      </c>
      <c r="C34" s="612" t="s">
        <v>689</v>
      </c>
    </row>
    <row r="35" spans="1:3" s="356" customFormat="1" ht="12" customHeight="1" x14ac:dyDescent="0.25">
      <c r="A35" s="14" t="s">
        <v>266</v>
      </c>
      <c r="B35" s="357" t="str">
        <f>'KV_1.1.sz.mell.'!B35</f>
        <v>Talajterhelési díj</v>
      </c>
      <c r="C35" s="612" t="s">
        <v>689</v>
      </c>
    </row>
    <row r="36" spans="1:3" s="356" customFormat="1" ht="12" customHeight="1" x14ac:dyDescent="0.25">
      <c r="A36" s="14" t="s">
        <v>541</v>
      </c>
      <c r="B36" s="357" t="str">
        <f>'KV_1.1.sz.mell.'!B36</f>
        <v>Gépjárműadó</v>
      </c>
      <c r="C36" s="612" t="s">
        <v>689</v>
      </c>
    </row>
    <row r="37" spans="1:3" s="356" customFormat="1" ht="12" customHeight="1" x14ac:dyDescent="0.25">
      <c r="A37" s="14" t="s">
        <v>542</v>
      </c>
      <c r="B37" s="357" t="str">
        <f>'KV_1.1.sz.mell.'!B37</f>
        <v>Telekadó</v>
      </c>
      <c r="C37" s="612" t="s">
        <v>689</v>
      </c>
    </row>
    <row r="38" spans="1:3" s="356" customFormat="1" ht="12" customHeight="1" thickBot="1" x14ac:dyDescent="0.3">
      <c r="A38" s="16" t="s">
        <v>543</v>
      </c>
      <c r="B38" s="357" t="str">
        <f>'KV_1.1.sz.mell.'!B38</f>
        <v>Kommunális adó</v>
      </c>
      <c r="C38" s="614" t="s">
        <v>689</v>
      </c>
    </row>
    <row r="39" spans="1:3" s="356" customFormat="1" ht="12" customHeight="1" thickBot="1" x14ac:dyDescent="0.3">
      <c r="A39" s="20" t="s">
        <v>22</v>
      </c>
      <c r="B39" s="21" t="s">
        <v>426</v>
      </c>
      <c r="C39" s="252">
        <f>SUM(C40:C50)</f>
        <v>41297357</v>
      </c>
    </row>
    <row r="40" spans="1:3" s="356" customFormat="1" ht="12" customHeight="1" x14ac:dyDescent="0.25">
      <c r="A40" s="15" t="s">
        <v>91</v>
      </c>
      <c r="B40" s="357" t="s">
        <v>270</v>
      </c>
      <c r="C40" s="613" t="s">
        <v>689</v>
      </c>
    </row>
    <row r="41" spans="1:3" s="356" customFormat="1" ht="12" customHeight="1" x14ac:dyDescent="0.25">
      <c r="A41" s="14" t="s">
        <v>92</v>
      </c>
      <c r="B41" s="358" t="s">
        <v>271</v>
      </c>
      <c r="C41" s="254">
        <v>3081594</v>
      </c>
    </row>
    <row r="42" spans="1:3" s="356" customFormat="1" ht="12" customHeight="1" x14ac:dyDescent="0.25">
      <c r="A42" s="14" t="s">
        <v>93</v>
      </c>
      <c r="B42" s="358" t="s">
        <v>272</v>
      </c>
      <c r="C42" s="612" t="s">
        <v>689</v>
      </c>
    </row>
    <row r="43" spans="1:3" s="356" customFormat="1" ht="12" customHeight="1" x14ac:dyDescent="0.25">
      <c r="A43" s="14" t="s">
        <v>173</v>
      </c>
      <c r="B43" s="358" t="s">
        <v>273</v>
      </c>
      <c r="C43" s="612" t="s">
        <v>689</v>
      </c>
    </row>
    <row r="44" spans="1:3" s="356" customFormat="1" ht="12" customHeight="1" x14ac:dyDescent="0.25">
      <c r="A44" s="14" t="s">
        <v>174</v>
      </c>
      <c r="B44" s="358" t="s">
        <v>274</v>
      </c>
      <c r="C44" s="254">
        <v>37383733</v>
      </c>
    </row>
    <row r="45" spans="1:3" s="356" customFormat="1" ht="12" customHeight="1" x14ac:dyDescent="0.25">
      <c r="A45" s="14" t="s">
        <v>175</v>
      </c>
      <c r="B45" s="358" t="s">
        <v>275</v>
      </c>
      <c r="C45" s="254">
        <v>832030</v>
      </c>
    </row>
    <row r="46" spans="1:3" s="356" customFormat="1" ht="12" customHeight="1" x14ac:dyDescent="0.25">
      <c r="A46" s="14" t="s">
        <v>176</v>
      </c>
      <c r="B46" s="358" t="s">
        <v>276</v>
      </c>
      <c r="C46" s="612" t="s">
        <v>689</v>
      </c>
    </row>
    <row r="47" spans="1:3" s="356" customFormat="1" ht="12" customHeight="1" x14ac:dyDescent="0.25">
      <c r="A47" s="14" t="s">
        <v>177</v>
      </c>
      <c r="B47" s="358" t="s">
        <v>548</v>
      </c>
      <c r="C47" s="612" t="s">
        <v>689</v>
      </c>
    </row>
    <row r="48" spans="1:3" s="356" customFormat="1" ht="12" customHeight="1" x14ac:dyDescent="0.25">
      <c r="A48" s="14" t="s">
        <v>268</v>
      </c>
      <c r="B48" s="358" t="s">
        <v>278</v>
      </c>
      <c r="C48" s="616" t="s">
        <v>689</v>
      </c>
    </row>
    <row r="49" spans="1:3" s="356" customFormat="1" ht="12" customHeight="1" x14ac:dyDescent="0.25">
      <c r="A49" s="16" t="s">
        <v>269</v>
      </c>
      <c r="B49" s="359" t="s">
        <v>428</v>
      </c>
      <c r="C49" s="617" t="s">
        <v>689</v>
      </c>
    </row>
    <row r="50" spans="1:3" s="356" customFormat="1" ht="12" customHeight="1" thickBot="1" x14ac:dyDescent="0.3">
      <c r="A50" s="16" t="s">
        <v>427</v>
      </c>
      <c r="B50" s="249" t="s">
        <v>279</v>
      </c>
      <c r="C50" s="617" t="s">
        <v>689</v>
      </c>
    </row>
    <row r="51" spans="1:3" s="356" customFormat="1" ht="12" customHeight="1" thickBot="1" x14ac:dyDescent="0.3">
      <c r="A51" s="20" t="s">
        <v>23</v>
      </c>
      <c r="B51" s="21" t="s">
        <v>280</v>
      </c>
      <c r="C51" s="619">
        <f>SUM(C52:C56)</f>
        <v>0</v>
      </c>
    </row>
    <row r="52" spans="1:3" s="356" customFormat="1" ht="12" customHeight="1" x14ac:dyDescent="0.25">
      <c r="A52" s="15" t="s">
        <v>94</v>
      </c>
      <c r="B52" s="357" t="s">
        <v>284</v>
      </c>
      <c r="C52" s="618" t="s">
        <v>689</v>
      </c>
    </row>
    <row r="53" spans="1:3" s="356" customFormat="1" ht="12" customHeight="1" x14ac:dyDescent="0.25">
      <c r="A53" s="14" t="s">
        <v>95</v>
      </c>
      <c r="B53" s="358" t="s">
        <v>285</v>
      </c>
      <c r="C53" s="616" t="s">
        <v>689</v>
      </c>
    </row>
    <row r="54" spans="1:3" s="356" customFormat="1" ht="12" customHeight="1" x14ac:dyDescent="0.25">
      <c r="A54" s="14" t="s">
        <v>281</v>
      </c>
      <c r="B54" s="358" t="s">
        <v>286</v>
      </c>
      <c r="C54" s="616" t="s">
        <v>689</v>
      </c>
    </row>
    <row r="55" spans="1:3" s="356" customFormat="1" ht="12" customHeight="1" x14ac:dyDescent="0.25">
      <c r="A55" s="14" t="s">
        <v>282</v>
      </c>
      <c r="B55" s="358" t="s">
        <v>287</v>
      </c>
      <c r="C55" s="616" t="s">
        <v>689</v>
      </c>
    </row>
    <row r="56" spans="1:3" s="356" customFormat="1" ht="12" customHeight="1" thickBot="1" x14ac:dyDescent="0.3">
      <c r="A56" s="16" t="s">
        <v>283</v>
      </c>
      <c r="B56" s="249" t="s">
        <v>288</v>
      </c>
      <c r="C56" s="617" t="s">
        <v>689</v>
      </c>
    </row>
    <row r="57" spans="1:3" s="356" customFormat="1" ht="12" customHeight="1" thickBot="1" x14ac:dyDescent="0.3">
      <c r="A57" s="20" t="s">
        <v>178</v>
      </c>
      <c r="B57" s="21" t="s">
        <v>289</v>
      </c>
      <c r="C57" s="619">
        <f>SUM(C58:C60)</f>
        <v>0</v>
      </c>
    </row>
    <row r="58" spans="1:3" s="356" customFormat="1" ht="12" customHeight="1" x14ac:dyDescent="0.25">
      <c r="A58" s="15" t="s">
        <v>96</v>
      </c>
      <c r="B58" s="357" t="s">
        <v>290</v>
      </c>
      <c r="C58" s="613" t="s">
        <v>689</v>
      </c>
    </row>
    <row r="59" spans="1:3" s="356" customFormat="1" ht="12" customHeight="1" x14ac:dyDescent="0.25">
      <c r="A59" s="14" t="s">
        <v>97</v>
      </c>
      <c r="B59" s="358" t="s">
        <v>418</v>
      </c>
      <c r="C59" s="612" t="s">
        <v>689</v>
      </c>
    </row>
    <row r="60" spans="1:3" s="356" customFormat="1" ht="12" customHeight="1" x14ac:dyDescent="0.25">
      <c r="A60" s="14" t="s">
        <v>293</v>
      </c>
      <c r="B60" s="358" t="s">
        <v>291</v>
      </c>
      <c r="C60" s="612" t="s">
        <v>689</v>
      </c>
    </row>
    <row r="61" spans="1:3" s="356" customFormat="1" ht="12" customHeight="1" thickBot="1" x14ac:dyDescent="0.3">
      <c r="A61" s="16" t="s">
        <v>294</v>
      </c>
      <c r="B61" s="249" t="s">
        <v>292</v>
      </c>
      <c r="C61" s="614" t="s">
        <v>689</v>
      </c>
    </row>
    <row r="62" spans="1:3" s="356" customFormat="1" ht="12" customHeight="1" thickBot="1" x14ac:dyDescent="0.3">
      <c r="A62" s="20" t="s">
        <v>25</v>
      </c>
      <c r="B62" s="247" t="s">
        <v>295</v>
      </c>
      <c r="C62" s="619">
        <f>SUM(C63:C65)</f>
        <v>0</v>
      </c>
    </row>
    <row r="63" spans="1:3" s="356" customFormat="1" ht="12" customHeight="1" x14ac:dyDescent="0.25">
      <c r="A63" s="15" t="s">
        <v>179</v>
      </c>
      <c r="B63" s="357" t="s">
        <v>297</v>
      </c>
      <c r="C63" s="616" t="s">
        <v>689</v>
      </c>
    </row>
    <row r="64" spans="1:3" s="356" customFormat="1" ht="12" customHeight="1" x14ac:dyDescent="0.25">
      <c r="A64" s="14" t="s">
        <v>180</v>
      </c>
      <c r="B64" s="358" t="s">
        <v>419</v>
      </c>
      <c r="C64" s="616" t="s">
        <v>689</v>
      </c>
    </row>
    <row r="65" spans="1:3" s="356" customFormat="1" ht="12" customHeight="1" x14ac:dyDescent="0.25">
      <c r="A65" s="14" t="s">
        <v>226</v>
      </c>
      <c r="B65" s="358" t="s">
        <v>298</v>
      </c>
      <c r="C65" s="616" t="s">
        <v>689</v>
      </c>
    </row>
    <row r="66" spans="1:3" s="356" customFormat="1" ht="12" customHeight="1" thickBot="1" x14ac:dyDescent="0.3">
      <c r="A66" s="16" t="s">
        <v>296</v>
      </c>
      <c r="B66" s="249" t="s">
        <v>299</v>
      </c>
      <c r="C66" s="616" t="s">
        <v>689</v>
      </c>
    </row>
    <row r="67" spans="1:3" s="356" customFormat="1" ht="12" customHeight="1" thickBot="1" x14ac:dyDescent="0.3">
      <c r="A67" s="421" t="s">
        <v>468</v>
      </c>
      <c r="B67" s="21" t="s">
        <v>300</v>
      </c>
      <c r="C67" s="258">
        <f>+C10+C17+C24+C31+C39+C51+C57+C62</f>
        <v>97087837</v>
      </c>
    </row>
    <row r="68" spans="1:3" s="356" customFormat="1" ht="12" customHeight="1" thickBot="1" x14ac:dyDescent="0.3">
      <c r="A68" s="402" t="s">
        <v>301</v>
      </c>
      <c r="B68" s="247" t="s">
        <v>302</v>
      </c>
      <c r="C68" s="619">
        <f>SUM(C69:C71)</f>
        <v>0</v>
      </c>
    </row>
    <row r="69" spans="1:3" s="356" customFormat="1" ht="12" customHeight="1" x14ac:dyDescent="0.25">
      <c r="A69" s="15" t="s">
        <v>330</v>
      </c>
      <c r="B69" s="357" t="s">
        <v>303</v>
      </c>
      <c r="C69" s="616" t="s">
        <v>689</v>
      </c>
    </row>
    <row r="70" spans="1:3" s="356" customFormat="1" ht="12" customHeight="1" x14ac:dyDescent="0.25">
      <c r="A70" s="14" t="s">
        <v>339</v>
      </c>
      <c r="B70" s="358" t="s">
        <v>304</v>
      </c>
      <c r="C70" s="616" t="s">
        <v>689</v>
      </c>
    </row>
    <row r="71" spans="1:3" s="356" customFormat="1" ht="12" customHeight="1" thickBot="1" x14ac:dyDescent="0.3">
      <c r="A71" s="16" t="s">
        <v>340</v>
      </c>
      <c r="B71" s="416" t="s">
        <v>557</v>
      </c>
      <c r="C71" s="616" t="s">
        <v>689</v>
      </c>
    </row>
    <row r="72" spans="1:3" s="356" customFormat="1" ht="12" customHeight="1" thickBot="1" x14ac:dyDescent="0.3">
      <c r="A72" s="402" t="s">
        <v>306</v>
      </c>
      <c r="B72" s="247" t="s">
        <v>307</v>
      </c>
      <c r="C72" s="619" t="s">
        <v>689</v>
      </c>
    </row>
    <row r="73" spans="1:3" s="356" customFormat="1" ht="12" customHeight="1" x14ac:dyDescent="0.25">
      <c r="A73" s="15" t="s">
        <v>147</v>
      </c>
      <c r="B73" s="357" t="s">
        <v>308</v>
      </c>
      <c r="C73" s="616" t="s">
        <v>689</v>
      </c>
    </row>
    <row r="74" spans="1:3" s="356" customFormat="1" ht="12" customHeight="1" x14ac:dyDescent="0.25">
      <c r="A74" s="14" t="s">
        <v>148</v>
      </c>
      <c r="B74" s="358" t="s">
        <v>558</v>
      </c>
      <c r="C74" s="616" t="s">
        <v>689</v>
      </c>
    </row>
    <row r="75" spans="1:3" s="356" customFormat="1" ht="12" customHeight="1" thickBot="1" x14ac:dyDescent="0.3">
      <c r="A75" s="16" t="s">
        <v>331</v>
      </c>
      <c r="B75" s="359" t="s">
        <v>309</v>
      </c>
      <c r="C75" s="617" t="s">
        <v>689</v>
      </c>
    </row>
    <row r="76" spans="1:3" s="356" customFormat="1" ht="12" customHeight="1" thickBot="1" x14ac:dyDescent="0.3">
      <c r="A76" s="465" t="s">
        <v>332</v>
      </c>
      <c r="B76" s="466" t="s">
        <v>559</v>
      </c>
      <c r="C76" s="631" t="s">
        <v>689</v>
      </c>
    </row>
    <row r="77" spans="1:3" s="356" customFormat="1" ht="12" customHeight="1" thickBot="1" x14ac:dyDescent="0.3">
      <c r="A77" s="402" t="s">
        <v>310</v>
      </c>
      <c r="B77" s="247" t="s">
        <v>311</v>
      </c>
      <c r="C77" s="252">
        <f>SUM(C78:C79)</f>
        <v>332313</v>
      </c>
    </row>
    <row r="78" spans="1:3" s="356" customFormat="1" ht="12" customHeight="1" thickBot="1" x14ac:dyDescent="0.3">
      <c r="A78" s="13" t="s">
        <v>333</v>
      </c>
      <c r="B78" s="464" t="s">
        <v>312</v>
      </c>
      <c r="C78" s="345">
        <v>332313</v>
      </c>
    </row>
    <row r="79" spans="1:3" s="356" customFormat="1" ht="12" customHeight="1" thickBot="1" x14ac:dyDescent="0.3">
      <c r="A79" s="465" t="s">
        <v>334</v>
      </c>
      <c r="B79" s="466" t="s">
        <v>313</v>
      </c>
      <c r="C79" s="631" t="s">
        <v>689</v>
      </c>
    </row>
    <row r="80" spans="1:3" s="356" customFormat="1" ht="12" customHeight="1" thickBot="1" x14ac:dyDescent="0.3">
      <c r="A80" s="402" t="s">
        <v>314</v>
      </c>
      <c r="B80" s="247" t="s">
        <v>315</v>
      </c>
      <c r="C80" s="619">
        <f>SUM(C81:C83)</f>
        <v>0</v>
      </c>
    </row>
    <row r="81" spans="1:3" s="356" customFormat="1" ht="12" customHeight="1" x14ac:dyDescent="0.25">
      <c r="A81" s="15" t="s">
        <v>335</v>
      </c>
      <c r="B81" s="357" t="s">
        <v>316</v>
      </c>
      <c r="C81" s="616" t="s">
        <v>689</v>
      </c>
    </row>
    <row r="82" spans="1:3" s="356" customFormat="1" ht="12" customHeight="1" x14ac:dyDescent="0.25">
      <c r="A82" s="14" t="s">
        <v>336</v>
      </c>
      <c r="B82" s="358" t="s">
        <v>317</v>
      </c>
      <c r="C82" s="616" t="s">
        <v>689</v>
      </c>
    </row>
    <row r="83" spans="1:3" s="356" customFormat="1" ht="12" customHeight="1" thickBot="1" x14ac:dyDescent="0.3">
      <c r="A83" s="18" t="s">
        <v>337</v>
      </c>
      <c r="B83" s="467" t="s">
        <v>560</v>
      </c>
      <c r="C83" s="632" t="s">
        <v>689</v>
      </c>
    </row>
    <row r="84" spans="1:3" s="356" customFormat="1" ht="12" customHeight="1" thickBot="1" x14ac:dyDescent="0.3">
      <c r="A84" s="402" t="s">
        <v>318</v>
      </c>
      <c r="B84" s="247" t="s">
        <v>338</v>
      </c>
      <c r="C84" s="619">
        <f>SUM(C85:C88)</f>
        <v>0</v>
      </c>
    </row>
    <row r="85" spans="1:3" s="356" customFormat="1" ht="12" customHeight="1" x14ac:dyDescent="0.25">
      <c r="A85" s="361" t="s">
        <v>319</v>
      </c>
      <c r="B85" s="357" t="s">
        <v>320</v>
      </c>
      <c r="C85" s="616" t="s">
        <v>689</v>
      </c>
    </row>
    <row r="86" spans="1:3" s="356" customFormat="1" ht="12" customHeight="1" x14ac:dyDescent="0.25">
      <c r="A86" s="362" t="s">
        <v>321</v>
      </c>
      <c r="B86" s="358" t="s">
        <v>322</v>
      </c>
      <c r="C86" s="616" t="s">
        <v>689</v>
      </c>
    </row>
    <row r="87" spans="1:3" s="356" customFormat="1" ht="12" customHeight="1" x14ac:dyDescent="0.25">
      <c r="A87" s="362" t="s">
        <v>323</v>
      </c>
      <c r="B87" s="358" t="s">
        <v>324</v>
      </c>
      <c r="C87" s="616" t="s">
        <v>689</v>
      </c>
    </row>
    <row r="88" spans="1:3" s="356" customFormat="1" ht="12" customHeight="1" thickBot="1" x14ac:dyDescent="0.3">
      <c r="A88" s="363" t="s">
        <v>325</v>
      </c>
      <c r="B88" s="249" t="s">
        <v>326</v>
      </c>
      <c r="C88" s="616" t="s">
        <v>689</v>
      </c>
    </row>
    <row r="89" spans="1:3" s="356" customFormat="1" ht="12" customHeight="1" thickBot="1" x14ac:dyDescent="0.3">
      <c r="A89" s="402" t="s">
        <v>327</v>
      </c>
      <c r="B89" s="247" t="s">
        <v>467</v>
      </c>
      <c r="C89" s="620" t="s">
        <v>689</v>
      </c>
    </row>
    <row r="90" spans="1:3" s="356" customFormat="1" ht="13.5" customHeight="1" thickBot="1" x14ac:dyDescent="0.3">
      <c r="A90" s="402" t="s">
        <v>329</v>
      </c>
      <c r="B90" s="247" t="s">
        <v>328</v>
      </c>
      <c r="C90" s="620" t="s">
        <v>689</v>
      </c>
    </row>
    <row r="91" spans="1:3" s="356" customFormat="1" ht="15.75" customHeight="1" thickBot="1" x14ac:dyDescent="0.3">
      <c r="A91" s="402" t="s">
        <v>341</v>
      </c>
      <c r="B91" s="364" t="s">
        <v>470</v>
      </c>
      <c r="C91" s="258">
        <f>+C68+C72+C77+C80+C84+C90+C89</f>
        <v>332313</v>
      </c>
    </row>
    <row r="92" spans="1:3" s="356" customFormat="1" ht="16.5" customHeight="1" thickBot="1" x14ac:dyDescent="0.3">
      <c r="A92" s="403" t="s">
        <v>469</v>
      </c>
      <c r="B92" s="365" t="s">
        <v>471</v>
      </c>
      <c r="C92" s="258">
        <f>+C67+C91</f>
        <v>97420150</v>
      </c>
    </row>
    <row r="93" spans="1:3" s="356" customFormat="1" ht="11.1" customHeight="1" x14ac:dyDescent="0.25">
      <c r="A93" s="5"/>
      <c r="B93" s="6"/>
      <c r="C93" s="259"/>
    </row>
    <row r="94" spans="1:3" ht="16.5" customHeight="1" x14ac:dyDescent="0.3">
      <c r="A94" s="765" t="s">
        <v>47</v>
      </c>
      <c r="B94" s="765"/>
      <c r="C94" s="765"/>
    </row>
    <row r="95" spans="1:3" s="366" customFormat="1" ht="16.5" customHeight="1" thickBot="1" x14ac:dyDescent="0.35">
      <c r="A95" s="762" t="s">
        <v>151</v>
      </c>
      <c r="B95" s="762"/>
      <c r="C95" s="473" t="str">
        <f>C7</f>
        <v>Forintban!</v>
      </c>
    </row>
    <row r="96" spans="1:3" ht="30" customHeight="1" thickBot="1" x14ac:dyDescent="0.35">
      <c r="A96" s="457" t="s">
        <v>69</v>
      </c>
      <c r="B96" s="458" t="s">
        <v>48</v>
      </c>
      <c r="C96" s="459" t="str">
        <f>+C8</f>
        <v>2020. évi előirányzat</v>
      </c>
    </row>
    <row r="97" spans="1:3" s="355" customFormat="1" ht="12" customHeight="1" thickBot="1" x14ac:dyDescent="0.25">
      <c r="A97" s="457"/>
      <c r="B97" s="458" t="s">
        <v>485</v>
      </c>
      <c r="C97" s="459" t="s">
        <v>486</v>
      </c>
    </row>
    <row r="98" spans="1:3" ht="12" customHeight="1" thickBot="1" x14ac:dyDescent="0.35">
      <c r="A98" s="22" t="s">
        <v>18</v>
      </c>
      <c r="B98" s="27" t="s">
        <v>429</v>
      </c>
      <c r="C98" s="251">
        <f>C99+C100+C101+C102+C103+C116</f>
        <v>94999166</v>
      </c>
    </row>
    <row r="99" spans="1:3" ht="12" customHeight="1" x14ac:dyDescent="0.3">
      <c r="A99" s="17" t="s">
        <v>98</v>
      </c>
      <c r="B99" s="10" t="s">
        <v>49</v>
      </c>
      <c r="C99" s="253">
        <v>53368766</v>
      </c>
    </row>
    <row r="100" spans="1:3" ht="12" customHeight="1" x14ac:dyDescent="0.3">
      <c r="A100" s="14" t="s">
        <v>99</v>
      </c>
      <c r="B100" s="8" t="s">
        <v>181</v>
      </c>
      <c r="C100" s="254">
        <v>9558400</v>
      </c>
    </row>
    <row r="101" spans="1:3" ht="12" customHeight="1" x14ac:dyDescent="0.3">
      <c r="A101" s="14" t="s">
        <v>100</v>
      </c>
      <c r="B101" s="8" t="s">
        <v>138</v>
      </c>
      <c r="C101" s="256">
        <v>32072000</v>
      </c>
    </row>
    <row r="102" spans="1:3" ht="12" customHeight="1" x14ac:dyDescent="0.3">
      <c r="A102" s="14" t="s">
        <v>101</v>
      </c>
      <c r="B102" s="11" t="s">
        <v>182</v>
      </c>
      <c r="C102" s="614" t="s">
        <v>689</v>
      </c>
    </row>
    <row r="103" spans="1:3" ht="12" customHeight="1" x14ac:dyDescent="0.3">
      <c r="A103" s="14" t="s">
        <v>112</v>
      </c>
      <c r="B103" s="19" t="s">
        <v>183</v>
      </c>
      <c r="C103" s="614" t="s">
        <v>689</v>
      </c>
    </row>
    <row r="104" spans="1:3" ht="12" customHeight="1" x14ac:dyDescent="0.3">
      <c r="A104" s="14" t="s">
        <v>102</v>
      </c>
      <c r="B104" s="8" t="s">
        <v>434</v>
      </c>
      <c r="C104" s="614" t="s">
        <v>689</v>
      </c>
    </row>
    <row r="105" spans="1:3" ht="12" customHeight="1" x14ac:dyDescent="0.3">
      <c r="A105" s="14" t="s">
        <v>103</v>
      </c>
      <c r="B105" s="133" t="s">
        <v>433</v>
      </c>
      <c r="C105" s="614" t="s">
        <v>689</v>
      </c>
    </row>
    <row r="106" spans="1:3" ht="12" customHeight="1" x14ac:dyDescent="0.3">
      <c r="A106" s="14" t="s">
        <v>113</v>
      </c>
      <c r="B106" s="133" t="s">
        <v>432</v>
      </c>
      <c r="C106" s="614" t="s">
        <v>689</v>
      </c>
    </row>
    <row r="107" spans="1:3" ht="12" customHeight="1" x14ac:dyDescent="0.3">
      <c r="A107" s="14" t="s">
        <v>114</v>
      </c>
      <c r="B107" s="131" t="s">
        <v>344</v>
      </c>
      <c r="C107" s="614" t="s">
        <v>689</v>
      </c>
    </row>
    <row r="108" spans="1:3" ht="12" customHeight="1" x14ac:dyDescent="0.3">
      <c r="A108" s="14" t="s">
        <v>115</v>
      </c>
      <c r="B108" s="132" t="s">
        <v>345</v>
      </c>
      <c r="C108" s="614" t="s">
        <v>689</v>
      </c>
    </row>
    <row r="109" spans="1:3" ht="12" customHeight="1" x14ac:dyDescent="0.3">
      <c r="A109" s="14" t="s">
        <v>116</v>
      </c>
      <c r="B109" s="132" t="s">
        <v>346</v>
      </c>
      <c r="C109" s="614" t="s">
        <v>689</v>
      </c>
    </row>
    <row r="110" spans="1:3" ht="12" customHeight="1" x14ac:dyDescent="0.3">
      <c r="A110" s="14" t="s">
        <v>118</v>
      </c>
      <c r="B110" s="131" t="s">
        <v>347</v>
      </c>
      <c r="C110" s="614" t="s">
        <v>689</v>
      </c>
    </row>
    <row r="111" spans="1:3" ht="12" customHeight="1" x14ac:dyDescent="0.3">
      <c r="A111" s="14" t="s">
        <v>184</v>
      </c>
      <c r="B111" s="131" t="s">
        <v>348</v>
      </c>
      <c r="C111" s="614" t="s">
        <v>689</v>
      </c>
    </row>
    <row r="112" spans="1:3" ht="12" customHeight="1" x14ac:dyDescent="0.3">
      <c r="A112" s="14" t="s">
        <v>342</v>
      </c>
      <c r="B112" s="132" t="s">
        <v>349</v>
      </c>
      <c r="C112" s="614" t="s">
        <v>689</v>
      </c>
    </row>
    <row r="113" spans="1:3" ht="12" customHeight="1" x14ac:dyDescent="0.3">
      <c r="A113" s="13" t="s">
        <v>343</v>
      </c>
      <c r="B113" s="133" t="s">
        <v>350</v>
      </c>
      <c r="C113" s="614" t="s">
        <v>689</v>
      </c>
    </row>
    <row r="114" spans="1:3" ht="12" customHeight="1" x14ac:dyDescent="0.3">
      <c r="A114" s="14" t="s">
        <v>430</v>
      </c>
      <c r="B114" s="133" t="s">
        <v>351</v>
      </c>
      <c r="C114" s="614" t="s">
        <v>689</v>
      </c>
    </row>
    <row r="115" spans="1:3" ht="12" customHeight="1" x14ac:dyDescent="0.3">
      <c r="A115" s="16" t="s">
        <v>431</v>
      </c>
      <c r="B115" s="133" t="s">
        <v>352</v>
      </c>
      <c r="C115" s="614" t="s">
        <v>689</v>
      </c>
    </row>
    <row r="116" spans="1:3" ht="12" customHeight="1" x14ac:dyDescent="0.3">
      <c r="A116" s="14" t="s">
        <v>435</v>
      </c>
      <c r="B116" s="11" t="s">
        <v>50</v>
      </c>
      <c r="C116" s="612" t="s">
        <v>689</v>
      </c>
    </row>
    <row r="117" spans="1:3" ht="12" customHeight="1" x14ac:dyDescent="0.3">
      <c r="A117" s="14" t="s">
        <v>436</v>
      </c>
      <c r="B117" s="8" t="s">
        <v>438</v>
      </c>
      <c r="C117" s="612" t="s">
        <v>689</v>
      </c>
    </row>
    <row r="118" spans="1:3" ht="12" customHeight="1" thickBot="1" x14ac:dyDescent="0.35">
      <c r="A118" s="18" t="s">
        <v>437</v>
      </c>
      <c r="B118" s="420" t="s">
        <v>439</v>
      </c>
      <c r="C118" s="621" t="s">
        <v>689</v>
      </c>
    </row>
    <row r="119" spans="1:3" ht="12" customHeight="1" thickBot="1" x14ac:dyDescent="0.35">
      <c r="A119" s="417" t="s">
        <v>19</v>
      </c>
      <c r="B119" s="418" t="s">
        <v>353</v>
      </c>
      <c r="C119" s="419">
        <f>+C120+C122+C124</f>
        <v>1270000</v>
      </c>
    </row>
    <row r="120" spans="1:3" ht="12" customHeight="1" x14ac:dyDescent="0.3">
      <c r="A120" s="15" t="s">
        <v>104</v>
      </c>
      <c r="B120" s="8" t="s">
        <v>225</v>
      </c>
      <c r="C120" s="255">
        <v>1270000</v>
      </c>
    </row>
    <row r="121" spans="1:3" ht="12" customHeight="1" x14ac:dyDescent="0.3">
      <c r="A121" s="15" t="s">
        <v>105</v>
      </c>
      <c r="B121" s="12" t="s">
        <v>357</v>
      </c>
      <c r="C121" s="613" t="s">
        <v>689</v>
      </c>
    </row>
    <row r="122" spans="1:3" ht="12" customHeight="1" x14ac:dyDescent="0.3">
      <c r="A122" s="15" t="s">
        <v>106</v>
      </c>
      <c r="B122" s="12" t="s">
        <v>185</v>
      </c>
      <c r="C122" s="612" t="s">
        <v>689</v>
      </c>
    </row>
    <row r="123" spans="1:3" ht="12" customHeight="1" x14ac:dyDescent="0.3">
      <c r="A123" s="15" t="s">
        <v>107</v>
      </c>
      <c r="B123" s="12" t="s">
        <v>358</v>
      </c>
      <c r="C123" s="622" t="s">
        <v>689</v>
      </c>
    </row>
    <row r="124" spans="1:3" ht="12" customHeight="1" x14ac:dyDescent="0.3">
      <c r="A124" s="15" t="s">
        <v>108</v>
      </c>
      <c r="B124" s="249" t="s">
        <v>562</v>
      </c>
      <c r="C124" s="622" t="s">
        <v>689</v>
      </c>
    </row>
    <row r="125" spans="1:3" ht="12" customHeight="1" x14ac:dyDescent="0.3">
      <c r="A125" s="15" t="s">
        <v>117</v>
      </c>
      <c r="B125" s="248" t="s">
        <v>420</v>
      </c>
      <c r="C125" s="622" t="s">
        <v>689</v>
      </c>
    </row>
    <row r="126" spans="1:3" ht="12" customHeight="1" x14ac:dyDescent="0.3">
      <c r="A126" s="15" t="s">
        <v>119</v>
      </c>
      <c r="B126" s="353" t="s">
        <v>363</v>
      </c>
      <c r="C126" s="622" t="s">
        <v>689</v>
      </c>
    </row>
    <row r="127" spans="1:3" x14ac:dyDescent="0.3">
      <c r="A127" s="15" t="s">
        <v>186</v>
      </c>
      <c r="B127" s="132" t="s">
        <v>346</v>
      </c>
      <c r="C127" s="622" t="s">
        <v>689</v>
      </c>
    </row>
    <row r="128" spans="1:3" ht="12" customHeight="1" x14ac:dyDescent="0.3">
      <c r="A128" s="15" t="s">
        <v>187</v>
      </c>
      <c r="B128" s="132" t="s">
        <v>362</v>
      </c>
      <c r="C128" s="622" t="s">
        <v>689</v>
      </c>
    </row>
    <row r="129" spans="1:3" ht="12" customHeight="1" x14ac:dyDescent="0.3">
      <c r="A129" s="15" t="s">
        <v>188</v>
      </c>
      <c r="B129" s="132" t="s">
        <v>361</v>
      </c>
      <c r="C129" s="622" t="s">
        <v>689</v>
      </c>
    </row>
    <row r="130" spans="1:3" ht="12" customHeight="1" x14ac:dyDescent="0.3">
      <c r="A130" s="15" t="s">
        <v>354</v>
      </c>
      <c r="B130" s="132" t="s">
        <v>349</v>
      </c>
      <c r="C130" s="622" t="s">
        <v>689</v>
      </c>
    </row>
    <row r="131" spans="1:3" ht="12" customHeight="1" x14ac:dyDescent="0.3">
      <c r="A131" s="15" t="s">
        <v>355</v>
      </c>
      <c r="B131" s="132" t="s">
        <v>360</v>
      </c>
      <c r="C131" s="622" t="s">
        <v>689</v>
      </c>
    </row>
    <row r="132" spans="1:3" ht="16.2" thickBot="1" x14ac:dyDescent="0.35">
      <c r="A132" s="13" t="s">
        <v>356</v>
      </c>
      <c r="B132" s="132" t="s">
        <v>359</v>
      </c>
      <c r="C132" s="623" t="s">
        <v>689</v>
      </c>
    </row>
    <row r="133" spans="1:3" ht="12" customHeight="1" thickBot="1" x14ac:dyDescent="0.35">
      <c r="A133" s="20" t="s">
        <v>20</v>
      </c>
      <c r="B133" s="115" t="s">
        <v>440</v>
      </c>
      <c r="C133" s="252">
        <f>+C98+C119</f>
        <v>96269166</v>
      </c>
    </row>
    <row r="134" spans="1:3" ht="12" customHeight="1" thickBot="1" x14ac:dyDescent="0.35">
      <c r="A134" s="20" t="s">
        <v>21</v>
      </c>
      <c r="B134" s="115" t="s">
        <v>441</v>
      </c>
      <c r="C134" s="619">
        <f>+C135+C136+C137</f>
        <v>0</v>
      </c>
    </row>
    <row r="135" spans="1:3" ht="12" customHeight="1" x14ac:dyDescent="0.3">
      <c r="A135" s="15" t="s">
        <v>263</v>
      </c>
      <c r="B135" s="12" t="s">
        <v>448</v>
      </c>
      <c r="C135" s="622" t="s">
        <v>689</v>
      </c>
    </row>
    <row r="136" spans="1:3" ht="12" customHeight="1" x14ac:dyDescent="0.3">
      <c r="A136" s="15" t="s">
        <v>264</v>
      </c>
      <c r="B136" s="12" t="s">
        <v>449</v>
      </c>
      <c r="C136" s="622" t="s">
        <v>689</v>
      </c>
    </row>
    <row r="137" spans="1:3" ht="12" customHeight="1" thickBot="1" x14ac:dyDescent="0.35">
      <c r="A137" s="13" t="s">
        <v>265</v>
      </c>
      <c r="B137" s="12" t="s">
        <v>450</v>
      </c>
      <c r="C137" s="622" t="s">
        <v>689</v>
      </c>
    </row>
    <row r="138" spans="1:3" ht="12" customHeight="1" thickBot="1" x14ac:dyDescent="0.35">
      <c r="A138" s="20" t="s">
        <v>22</v>
      </c>
      <c r="B138" s="115" t="s">
        <v>442</v>
      </c>
      <c r="C138" s="619">
        <f>SUM(C139:C144)</f>
        <v>0</v>
      </c>
    </row>
    <row r="139" spans="1:3" ht="12" customHeight="1" x14ac:dyDescent="0.3">
      <c r="A139" s="15" t="s">
        <v>91</v>
      </c>
      <c r="B139" s="9" t="s">
        <v>451</v>
      </c>
      <c r="C139" s="622" t="s">
        <v>689</v>
      </c>
    </row>
    <row r="140" spans="1:3" ht="12" customHeight="1" x14ac:dyDescent="0.3">
      <c r="A140" s="15" t="s">
        <v>92</v>
      </c>
      <c r="B140" s="9" t="s">
        <v>443</v>
      </c>
      <c r="C140" s="622" t="s">
        <v>689</v>
      </c>
    </row>
    <row r="141" spans="1:3" ht="12" customHeight="1" x14ac:dyDescent="0.3">
      <c r="A141" s="15" t="s">
        <v>93</v>
      </c>
      <c r="B141" s="9" t="s">
        <v>444</v>
      </c>
      <c r="C141" s="622" t="s">
        <v>689</v>
      </c>
    </row>
    <row r="142" spans="1:3" ht="12" customHeight="1" x14ac:dyDescent="0.3">
      <c r="A142" s="15" t="s">
        <v>173</v>
      </c>
      <c r="B142" s="9" t="s">
        <v>445</v>
      </c>
      <c r="C142" s="622" t="s">
        <v>689</v>
      </c>
    </row>
    <row r="143" spans="1:3" ht="12" customHeight="1" x14ac:dyDescent="0.3">
      <c r="A143" s="13" t="s">
        <v>174</v>
      </c>
      <c r="B143" s="7" t="s">
        <v>446</v>
      </c>
      <c r="C143" s="623" t="s">
        <v>689</v>
      </c>
    </row>
    <row r="144" spans="1:3" ht="12" customHeight="1" thickBot="1" x14ac:dyDescent="0.35">
      <c r="A144" s="18" t="s">
        <v>175</v>
      </c>
      <c r="B144" s="588" t="s">
        <v>447</v>
      </c>
      <c r="C144" s="633" t="s">
        <v>689</v>
      </c>
    </row>
    <row r="145" spans="1:9" ht="12" customHeight="1" thickBot="1" x14ac:dyDescent="0.35">
      <c r="A145" s="20" t="s">
        <v>23</v>
      </c>
      <c r="B145" s="115" t="s">
        <v>455</v>
      </c>
      <c r="C145" s="625" t="s">
        <v>689</v>
      </c>
    </row>
    <row r="146" spans="1:9" ht="12" customHeight="1" x14ac:dyDescent="0.3">
      <c r="A146" s="15" t="s">
        <v>94</v>
      </c>
      <c r="B146" s="9" t="s">
        <v>364</v>
      </c>
      <c r="C146" s="622" t="s">
        <v>689</v>
      </c>
    </row>
    <row r="147" spans="1:9" ht="12" customHeight="1" x14ac:dyDescent="0.3">
      <c r="A147" s="15" t="s">
        <v>95</v>
      </c>
      <c r="B147" s="9" t="s">
        <v>365</v>
      </c>
      <c r="C147" s="622" t="s">
        <v>689</v>
      </c>
    </row>
    <row r="148" spans="1:9" ht="12" customHeight="1" thickBot="1" x14ac:dyDescent="0.35">
      <c r="A148" s="13" t="s">
        <v>281</v>
      </c>
      <c r="B148" s="7" t="s">
        <v>456</v>
      </c>
      <c r="C148" s="623" t="s">
        <v>689</v>
      </c>
    </row>
    <row r="149" spans="1:9" ht="12" customHeight="1" thickBot="1" x14ac:dyDescent="0.35">
      <c r="A149" s="465" t="s">
        <v>282</v>
      </c>
      <c r="B149" s="468" t="s">
        <v>383</v>
      </c>
      <c r="C149" s="634" t="s">
        <v>689</v>
      </c>
    </row>
    <row r="150" spans="1:9" ht="12" customHeight="1" thickBot="1" x14ac:dyDescent="0.35">
      <c r="A150" s="20" t="s">
        <v>24</v>
      </c>
      <c r="B150" s="115" t="s">
        <v>457</v>
      </c>
      <c r="C150" s="624">
        <f>SUM(C151:C155)</f>
        <v>0</v>
      </c>
    </row>
    <row r="151" spans="1:9" ht="12" customHeight="1" x14ac:dyDescent="0.3">
      <c r="A151" s="15" t="s">
        <v>96</v>
      </c>
      <c r="B151" s="9" t="s">
        <v>452</v>
      </c>
      <c r="C151" s="622" t="s">
        <v>689</v>
      </c>
    </row>
    <row r="152" spans="1:9" ht="12" customHeight="1" x14ac:dyDescent="0.3">
      <c r="A152" s="15" t="s">
        <v>97</v>
      </c>
      <c r="B152" s="9" t="s">
        <v>459</v>
      </c>
      <c r="C152" s="622" t="s">
        <v>689</v>
      </c>
    </row>
    <row r="153" spans="1:9" ht="12" customHeight="1" x14ac:dyDescent="0.3">
      <c r="A153" s="15" t="s">
        <v>293</v>
      </c>
      <c r="B153" s="9" t="s">
        <v>454</v>
      </c>
      <c r="C153" s="622" t="s">
        <v>689</v>
      </c>
    </row>
    <row r="154" spans="1:9" ht="12" customHeight="1" x14ac:dyDescent="0.3">
      <c r="A154" s="15" t="s">
        <v>294</v>
      </c>
      <c r="B154" s="9" t="s">
        <v>510</v>
      </c>
      <c r="C154" s="622" t="s">
        <v>689</v>
      </c>
    </row>
    <row r="155" spans="1:9" ht="12" customHeight="1" thickBot="1" x14ac:dyDescent="0.35">
      <c r="A155" s="15" t="s">
        <v>458</v>
      </c>
      <c r="B155" s="9" t="s">
        <v>461</v>
      </c>
      <c r="C155" s="622" t="s">
        <v>689</v>
      </c>
    </row>
    <row r="156" spans="1:9" ht="12" customHeight="1" thickBot="1" x14ac:dyDescent="0.35">
      <c r="A156" s="20" t="s">
        <v>25</v>
      </c>
      <c r="B156" s="115" t="s">
        <v>462</v>
      </c>
      <c r="C156" s="635" t="s">
        <v>689</v>
      </c>
    </row>
    <row r="157" spans="1:9" ht="12" customHeight="1" thickBot="1" x14ac:dyDescent="0.35">
      <c r="A157" s="20" t="s">
        <v>26</v>
      </c>
      <c r="B157" s="115" t="s">
        <v>463</v>
      </c>
      <c r="C157" s="635" t="s">
        <v>689</v>
      </c>
    </row>
    <row r="158" spans="1:9" ht="15.15" customHeight="1" thickBot="1" x14ac:dyDescent="0.35">
      <c r="A158" s="20" t="s">
        <v>27</v>
      </c>
      <c r="B158" s="115" t="s">
        <v>465</v>
      </c>
      <c r="C158" s="636">
        <f>+C134+C138+C145+C150+C156+C157</f>
        <v>0</v>
      </c>
      <c r="F158" s="368"/>
      <c r="G158" s="369"/>
      <c r="H158" s="369"/>
      <c r="I158" s="369"/>
    </row>
    <row r="159" spans="1:9" s="356" customFormat="1" ht="17.25" customHeight="1" thickBot="1" x14ac:dyDescent="0.3">
      <c r="A159" s="250" t="s">
        <v>28</v>
      </c>
      <c r="B159" s="470" t="s">
        <v>464</v>
      </c>
      <c r="C159" s="469">
        <f>+C133+C158</f>
        <v>96269166</v>
      </c>
    </row>
    <row r="160" spans="1:9" ht="15.9" customHeight="1" x14ac:dyDescent="0.3">
      <c r="A160" s="471"/>
      <c r="B160" s="471"/>
      <c r="C160" s="523"/>
    </row>
    <row r="161" spans="1:4" x14ac:dyDescent="0.3">
      <c r="A161" s="763" t="s">
        <v>366</v>
      </c>
      <c r="B161" s="763"/>
      <c r="C161" s="763"/>
    </row>
    <row r="162" spans="1:4" ht="15.15" customHeight="1" thickBot="1" x14ac:dyDescent="0.35">
      <c r="A162" s="764" t="s">
        <v>152</v>
      </c>
      <c r="B162" s="764"/>
      <c r="C162" s="474" t="str">
        <f>C95</f>
        <v>Forintban!</v>
      </c>
    </row>
    <row r="163" spans="1:4" ht="13.5" customHeight="1" thickBot="1" x14ac:dyDescent="0.35">
      <c r="A163" s="20">
        <v>1</v>
      </c>
      <c r="B163" s="26" t="s">
        <v>466</v>
      </c>
      <c r="C163" s="252">
        <f>+C67-C133</f>
        <v>818671</v>
      </c>
      <c r="D163" s="370"/>
    </row>
    <row r="164" spans="1:4" ht="27.75" customHeight="1" thickBot="1" x14ac:dyDescent="0.35">
      <c r="A164" s="20" t="s">
        <v>19</v>
      </c>
      <c r="B164" s="26" t="s">
        <v>472</v>
      </c>
      <c r="C164" s="252">
        <f>+C91-C158</f>
        <v>332313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4"/>
  <sheetViews>
    <sheetView zoomScale="120" zoomScaleNormal="120" zoomScaleSheetLayoutView="100" workbookViewId="0">
      <selection activeCell="B1" sqref="B1:C1"/>
    </sheetView>
  </sheetViews>
  <sheetFormatPr defaultColWidth="9.33203125" defaultRowHeight="15.6" x14ac:dyDescent="0.3"/>
  <cols>
    <col min="1" max="1" width="9.44140625" style="324" customWidth="1"/>
    <col min="2" max="2" width="99.33203125" style="324" customWidth="1"/>
    <col min="3" max="3" width="21.6640625" style="325" customWidth="1"/>
    <col min="4" max="4" width="9" style="354" customWidth="1"/>
    <col min="5" max="16384" width="9.33203125" style="354"/>
  </cols>
  <sheetData>
    <row r="1" spans="1:3" ht="18.75" customHeight="1" x14ac:dyDescent="0.3">
      <c r="A1" s="514"/>
      <c r="B1" s="759" t="s">
        <v>711</v>
      </c>
      <c r="C1" s="766"/>
    </row>
    <row r="2" spans="1:3" ht="21.9" customHeight="1" x14ac:dyDescent="0.3">
      <c r="A2" s="515"/>
      <c r="B2" s="516" t="str">
        <f>CONCATENATE(ALAPADATOK!A3)</f>
        <v>ÚJIRÁZ KÖZSÉGI ÖNKORMÁNYZAT</v>
      </c>
      <c r="C2" s="517"/>
    </row>
    <row r="3" spans="1:3" ht="21.9" customHeight="1" x14ac:dyDescent="0.3">
      <c r="A3" s="517"/>
      <c r="B3" s="516" t="str">
        <f>'KV_1.3.sz.mell.'!B3</f>
        <v>2020. ÉVI KÖLTSÉGVETÉS</v>
      </c>
      <c r="C3" s="517"/>
    </row>
    <row r="4" spans="1:3" ht="21.9" customHeight="1" x14ac:dyDescent="0.3">
      <c r="A4" s="517"/>
      <c r="B4" s="516" t="s">
        <v>569</v>
      </c>
      <c r="C4" s="517"/>
    </row>
    <row r="5" spans="1:3" ht="21.9" customHeight="1" x14ac:dyDescent="0.3">
      <c r="A5" s="514"/>
      <c r="B5" s="514"/>
      <c r="C5" s="518"/>
    </row>
    <row r="6" spans="1:3" ht="15.15" customHeight="1" x14ac:dyDescent="0.3">
      <c r="A6" s="760" t="s">
        <v>15</v>
      </c>
      <c r="B6" s="760"/>
      <c r="C6" s="760"/>
    </row>
    <row r="7" spans="1:3" ht="15.15" customHeight="1" thickBot="1" x14ac:dyDescent="0.35">
      <c r="A7" s="761" t="s">
        <v>150</v>
      </c>
      <c r="B7" s="761"/>
      <c r="C7" s="472" t="str">
        <f>CONCATENATE('KV_1.1.sz.mell.'!C7)</f>
        <v>Forintban!</v>
      </c>
    </row>
    <row r="8" spans="1:3" ht="24" customHeight="1" thickBot="1" x14ac:dyDescent="0.35">
      <c r="A8" s="519" t="s">
        <v>69</v>
      </c>
      <c r="B8" s="520" t="s">
        <v>17</v>
      </c>
      <c r="C8" s="521" t="str">
        <f>+CONCATENATE(LEFT(KV_ÖSSZEFÜGGÉSEK!A5,4),". évi előirányzat")</f>
        <v>2020. évi előirányzat</v>
      </c>
    </row>
    <row r="9" spans="1:3" s="355" customFormat="1" ht="12" customHeight="1" thickBot="1" x14ac:dyDescent="0.25">
      <c r="A9" s="460"/>
      <c r="B9" s="461" t="s">
        <v>485</v>
      </c>
      <c r="C9" s="462" t="s">
        <v>486</v>
      </c>
    </row>
    <row r="10" spans="1:3" s="356" customFormat="1" ht="12" customHeight="1" thickBot="1" x14ac:dyDescent="0.3">
      <c r="A10" s="20" t="s">
        <v>18</v>
      </c>
      <c r="B10" s="21" t="s">
        <v>247</v>
      </c>
      <c r="C10" s="619">
        <f>+C11+C12+C13+C14+C15+C16</f>
        <v>0</v>
      </c>
    </row>
    <row r="11" spans="1:3" s="356" customFormat="1" ht="12" customHeight="1" x14ac:dyDescent="0.25">
      <c r="A11" s="15" t="s">
        <v>98</v>
      </c>
      <c r="B11" s="357" t="s">
        <v>248</v>
      </c>
      <c r="C11" s="613" t="s">
        <v>689</v>
      </c>
    </row>
    <row r="12" spans="1:3" s="356" customFormat="1" ht="12" customHeight="1" x14ac:dyDescent="0.25">
      <c r="A12" s="14" t="s">
        <v>99</v>
      </c>
      <c r="B12" s="358" t="s">
        <v>249</v>
      </c>
      <c r="C12" s="612" t="s">
        <v>689</v>
      </c>
    </row>
    <row r="13" spans="1:3" s="356" customFormat="1" ht="12" customHeight="1" x14ac:dyDescent="0.25">
      <c r="A13" s="14" t="s">
        <v>100</v>
      </c>
      <c r="B13" s="358" t="s">
        <v>539</v>
      </c>
      <c r="C13" s="612" t="s">
        <v>689</v>
      </c>
    </row>
    <row r="14" spans="1:3" s="356" customFormat="1" ht="12" customHeight="1" x14ac:dyDescent="0.25">
      <c r="A14" s="14" t="s">
        <v>101</v>
      </c>
      <c r="B14" s="358" t="s">
        <v>251</v>
      </c>
      <c r="C14" s="612" t="s">
        <v>689</v>
      </c>
    </row>
    <row r="15" spans="1:3" s="356" customFormat="1" ht="12" customHeight="1" x14ac:dyDescent="0.25">
      <c r="A15" s="14" t="s">
        <v>146</v>
      </c>
      <c r="B15" s="248" t="s">
        <v>424</v>
      </c>
      <c r="C15" s="612" t="s">
        <v>689</v>
      </c>
    </row>
    <row r="16" spans="1:3" s="356" customFormat="1" ht="12" customHeight="1" thickBot="1" x14ac:dyDescent="0.3">
      <c r="A16" s="16" t="s">
        <v>102</v>
      </c>
      <c r="B16" s="249" t="s">
        <v>425</v>
      </c>
      <c r="C16" s="612" t="s">
        <v>689</v>
      </c>
    </row>
    <row r="17" spans="1:3" s="356" customFormat="1" ht="12" customHeight="1" thickBot="1" x14ac:dyDescent="0.3">
      <c r="A17" s="20" t="s">
        <v>19</v>
      </c>
      <c r="B17" s="247" t="s">
        <v>252</v>
      </c>
      <c r="C17" s="619">
        <f>+C18+C19+C20+C21+C22</f>
        <v>0</v>
      </c>
    </row>
    <row r="18" spans="1:3" s="356" customFormat="1" ht="12" customHeight="1" x14ac:dyDescent="0.25">
      <c r="A18" s="15" t="s">
        <v>104</v>
      </c>
      <c r="B18" s="357" t="s">
        <v>253</v>
      </c>
      <c r="C18" s="613" t="s">
        <v>689</v>
      </c>
    </row>
    <row r="19" spans="1:3" s="356" customFormat="1" ht="12" customHeight="1" x14ac:dyDescent="0.25">
      <c r="A19" s="14" t="s">
        <v>105</v>
      </c>
      <c r="B19" s="358" t="s">
        <v>254</v>
      </c>
      <c r="C19" s="612" t="s">
        <v>689</v>
      </c>
    </row>
    <row r="20" spans="1:3" s="356" customFormat="1" ht="12" customHeight="1" x14ac:dyDescent="0.25">
      <c r="A20" s="14" t="s">
        <v>106</v>
      </c>
      <c r="B20" s="358" t="s">
        <v>414</v>
      </c>
      <c r="C20" s="612" t="s">
        <v>689</v>
      </c>
    </row>
    <row r="21" spans="1:3" s="356" customFormat="1" ht="12" customHeight="1" x14ac:dyDescent="0.25">
      <c r="A21" s="14" t="s">
        <v>107</v>
      </c>
      <c r="B21" s="358" t="s">
        <v>415</v>
      </c>
      <c r="C21" s="612" t="s">
        <v>689</v>
      </c>
    </row>
    <row r="22" spans="1:3" s="356" customFormat="1" ht="12" customHeight="1" x14ac:dyDescent="0.25">
      <c r="A22" s="14" t="s">
        <v>108</v>
      </c>
      <c r="B22" s="358" t="s">
        <v>561</v>
      </c>
      <c r="C22" s="612" t="s">
        <v>689</v>
      </c>
    </row>
    <row r="23" spans="1:3" s="356" customFormat="1" ht="12" customHeight="1" thickBot="1" x14ac:dyDescent="0.3">
      <c r="A23" s="16" t="s">
        <v>117</v>
      </c>
      <c r="B23" s="249" t="s">
        <v>256</v>
      </c>
      <c r="C23" s="614" t="s">
        <v>689</v>
      </c>
    </row>
    <row r="24" spans="1:3" s="356" customFormat="1" ht="12" customHeight="1" thickBot="1" x14ac:dyDescent="0.3">
      <c r="A24" s="20" t="s">
        <v>20</v>
      </c>
      <c r="B24" s="21" t="s">
        <v>257</v>
      </c>
      <c r="C24" s="619">
        <f>+C25+C26+C27+C28+C29</f>
        <v>0</v>
      </c>
    </row>
    <row r="25" spans="1:3" s="356" customFormat="1" ht="12" customHeight="1" x14ac:dyDescent="0.25">
      <c r="A25" s="15" t="s">
        <v>87</v>
      </c>
      <c r="B25" s="357" t="s">
        <v>258</v>
      </c>
      <c r="C25" s="613" t="s">
        <v>689</v>
      </c>
    </row>
    <row r="26" spans="1:3" s="356" customFormat="1" ht="12" customHeight="1" x14ac:dyDescent="0.25">
      <c r="A26" s="14" t="s">
        <v>88</v>
      </c>
      <c r="B26" s="358" t="s">
        <v>259</v>
      </c>
      <c r="C26" s="612" t="s">
        <v>689</v>
      </c>
    </row>
    <row r="27" spans="1:3" s="356" customFormat="1" ht="12" customHeight="1" x14ac:dyDescent="0.25">
      <c r="A27" s="14" t="s">
        <v>89</v>
      </c>
      <c r="B27" s="358" t="s">
        <v>416</v>
      </c>
      <c r="C27" s="612" t="s">
        <v>689</v>
      </c>
    </row>
    <row r="28" spans="1:3" s="356" customFormat="1" ht="12" customHeight="1" x14ac:dyDescent="0.25">
      <c r="A28" s="14" t="s">
        <v>90</v>
      </c>
      <c r="B28" s="358" t="s">
        <v>417</v>
      </c>
      <c r="C28" s="612" t="s">
        <v>689</v>
      </c>
    </row>
    <row r="29" spans="1:3" s="356" customFormat="1" ht="12" customHeight="1" x14ac:dyDescent="0.25">
      <c r="A29" s="14" t="s">
        <v>169</v>
      </c>
      <c r="B29" s="358" t="s">
        <v>260</v>
      </c>
      <c r="C29" s="612" t="s">
        <v>689</v>
      </c>
    </row>
    <row r="30" spans="1:3" s="454" customFormat="1" ht="12" customHeight="1" thickBot="1" x14ac:dyDescent="0.3">
      <c r="A30" s="463" t="s">
        <v>170</v>
      </c>
      <c r="B30" s="453" t="s">
        <v>556</v>
      </c>
      <c r="C30" s="612" t="s">
        <v>689</v>
      </c>
    </row>
    <row r="31" spans="1:3" s="356" customFormat="1" ht="12" customHeight="1" thickBot="1" x14ac:dyDescent="0.3">
      <c r="A31" s="20" t="s">
        <v>171</v>
      </c>
      <c r="B31" s="21" t="s">
        <v>540</v>
      </c>
      <c r="C31" s="625">
        <f>SUM(C32:C38)</f>
        <v>0</v>
      </c>
    </row>
    <row r="32" spans="1:3" s="356" customFormat="1" ht="12" customHeight="1" x14ac:dyDescent="0.25">
      <c r="A32" s="15" t="s">
        <v>263</v>
      </c>
      <c r="B32" s="357" t="str">
        <f>'KV_1.1.sz.mell.'!B32</f>
        <v>Építményadó</v>
      </c>
      <c r="C32" s="613" t="s">
        <v>689</v>
      </c>
    </row>
    <row r="33" spans="1:3" s="356" customFormat="1" ht="12" customHeight="1" x14ac:dyDescent="0.25">
      <c r="A33" s="14" t="s">
        <v>264</v>
      </c>
      <c r="B33" s="357" t="str">
        <f>'KV_1.1.sz.mell.'!B33</f>
        <v>Idegenforgalmi adó</v>
      </c>
      <c r="C33" s="612" t="s">
        <v>689</v>
      </c>
    </row>
    <row r="34" spans="1:3" s="356" customFormat="1" ht="12" customHeight="1" x14ac:dyDescent="0.25">
      <c r="A34" s="14" t="s">
        <v>265</v>
      </c>
      <c r="B34" s="357" t="str">
        <f>'KV_1.1.sz.mell.'!B34</f>
        <v>Iparűzési adó</v>
      </c>
      <c r="C34" s="612" t="s">
        <v>689</v>
      </c>
    </row>
    <row r="35" spans="1:3" s="356" customFormat="1" ht="12" customHeight="1" x14ac:dyDescent="0.25">
      <c r="A35" s="14" t="s">
        <v>266</v>
      </c>
      <c r="B35" s="357" t="str">
        <f>'KV_1.1.sz.mell.'!B35</f>
        <v>Talajterhelési díj</v>
      </c>
      <c r="C35" s="612" t="s">
        <v>689</v>
      </c>
    </row>
    <row r="36" spans="1:3" s="356" customFormat="1" ht="12" customHeight="1" x14ac:dyDescent="0.25">
      <c r="A36" s="14" t="s">
        <v>541</v>
      </c>
      <c r="B36" s="357" t="str">
        <f>'KV_1.1.sz.mell.'!B36</f>
        <v>Gépjárműadó</v>
      </c>
      <c r="C36" s="612" t="s">
        <v>689</v>
      </c>
    </row>
    <row r="37" spans="1:3" s="356" customFormat="1" ht="12" customHeight="1" x14ac:dyDescent="0.25">
      <c r="A37" s="14" t="s">
        <v>542</v>
      </c>
      <c r="B37" s="357" t="str">
        <f>'KV_1.1.sz.mell.'!B37</f>
        <v>Telekadó</v>
      </c>
      <c r="C37" s="612" t="s">
        <v>689</v>
      </c>
    </row>
    <row r="38" spans="1:3" s="356" customFormat="1" ht="12" customHeight="1" thickBot="1" x14ac:dyDescent="0.3">
      <c r="A38" s="16" t="s">
        <v>543</v>
      </c>
      <c r="B38" s="357" t="str">
        <f>'KV_1.1.sz.mell.'!B38</f>
        <v>Kommunális adó</v>
      </c>
      <c r="C38" s="614" t="s">
        <v>689</v>
      </c>
    </row>
    <row r="39" spans="1:3" s="356" customFormat="1" ht="12" customHeight="1" thickBot="1" x14ac:dyDescent="0.3">
      <c r="A39" s="20" t="s">
        <v>22</v>
      </c>
      <c r="B39" s="21" t="s">
        <v>426</v>
      </c>
      <c r="C39" s="619">
        <f>SUM(C40:C50)</f>
        <v>0</v>
      </c>
    </row>
    <row r="40" spans="1:3" s="356" customFormat="1" ht="12" customHeight="1" x14ac:dyDescent="0.25">
      <c r="A40" s="15" t="s">
        <v>91</v>
      </c>
      <c r="B40" s="357" t="s">
        <v>270</v>
      </c>
      <c r="C40" s="613" t="s">
        <v>689</v>
      </c>
    </row>
    <row r="41" spans="1:3" s="356" customFormat="1" ht="12" customHeight="1" x14ac:dyDescent="0.25">
      <c r="A41" s="14" t="s">
        <v>92</v>
      </c>
      <c r="B41" s="358" t="s">
        <v>271</v>
      </c>
      <c r="C41" s="612" t="s">
        <v>689</v>
      </c>
    </row>
    <row r="42" spans="1:3" s="356" customFormat="1" ht="12" customHeight="1" x14ac:dyDescent="0.25">
      <c r="A42" s="14" t="s">
        <v>93</v>
      </c>
      <c r="B42" s="358" t="s">
        <v>272</v>
      </c>
      <c r="C42" s="612" t="s">
        <v>689</v>
      </c>
    </row>
    <row r="43" spans="1:3" s="356" customFormat="1" ht="12" customHeight="1" x14ac:dyDescent="0.25">
      <c r="A43" s="14" t="s">
        <v>173</v>
      </c>
      <c r="B43" s="358" t="s">
        <v>273</v>
      </c>
      <c r="C43" s="612" t="s">
        <v>689</v>
      </c>
    </row>
    <row r="44" spans="1:3" s="356" customFormat="1" ht="12" customHeight="1" x14ac:dyDescent="0.25">
      <c r="A44" s="14" t="s">
        <v>174</v>
      </c>
      <c r="B44" s="358" t="s">
        <v>274</v>
      </c>
      <c r="C44" s="612" t="s">
        <v>689</v>
      </c>
    </row>
    <row r="45" spans="1:3" s="356" customFormat="1" ht="12" customHeight="1" x14ac:dyDescent="0.25">
      <c r="A45" s="14" t="s">
        <v>175</v>
      </c>
      <c r="B45" s="358" t="s">
        <v>275</v>
      </c>
      <c r="C45" s="612" t="s">
        <v>689</v>
      </c>
    </row>
    <row r="46" spans="1:3" s="356" customFormat="1" ht="12" customHeight="1" x14ac:dyDescent="0.25">
      <c r="A46" s="14" t="s">
        <v>176</v>
      </c>
      <c r="B46" s="358" t="s">
        <v>276</v>
      </c>
      <c r="C46" s="612" t="s">
        <v>689</v>
      </c>
    </row>
    <row r="47" spans="1:3" s="356" customFormat="1" ht="12" customHeight="1" x14ac:dyDescent="0.25">
      <c r="A47" s="14" t="s">
        <v>177</v>
      </c>
      <c r="B47" s="358" t="s">
        <v>548</v>
      </c>
      <c r="C47" s="612" t="s">
        <v>689</v>
      </c>
    </row>
    <row r="48" spans="1:3" s="356" customFormat="1" ht="12" customHeight="1" x14ac:dyDescent="0.25">
      <c r="A48" s="14" t="s">
        <v>268</v>
      </c>
      <c r="B48" s="358" t="s">
        <v>278</v>
      </c>
      <c r="C48" s="616" t="s">
        <v>689</v>
      </c>
    </row>
    <row r="49" spans="1:3" s="356" customFormat="1" ht="12" customHeight="1" x14ac:dyDescent="0.25">
      <c r="A49" s="16" t="s">
        <v>269</v>
      </c>
      <c r="B49" s="359" t="s">
        <v>428</v>
      </c>
      <c r="C49" s="617" t="s">
        <v>689</v>
      </c>
    </row>
    <row r="50" spans="1:3" s="356" customFormat="1" ht="12" customHeight="1" thickBot="1" x14ac:dyDescent="0.3">
      <c r="A50" s="16" t="s">
        <v>427</v>
      </c>
      <c r="B50" s="249" t="s">
        <v>279</v>
      </c>
      <c r="C50" s="617" t="s">
        <v>689</v>
      </c>
    </row>
    <row r="51" spans="1:3" s="356" customFormat="1" ht="12" customHeight="1" thickBot="1" x14ac:dyDescent="0.3">
      <c r="A51" s="20" t="s">
        <v>23</v>
      </c>
      <c r="B51" s="21" t="s">
        <v>280</v>
      </c>
      <c r="C51" s="619">
        <f>SUM(C52:C56)</f>
        <v>0</v>
      </c>
    </row>
    <row r="52" spans="1:3" s="356" customFormat="1" ht="12" customHeight="1" x14ac:dyDescent="0.25">
      <c r="A52" s="15" t="s">
        <v>94</v>
      </c>
      <c r="B52" s="357" t="s">
        <v>284</v>
      </c>
      <c r="C52" s="618" t="s">
        <v>689</v>
      </c>
    </row>
    <row r="53" spans="1:3" s="356" customFormat="1" ht="12" customHeight="1" x14ac:dyDescent="0.25">
      <c r="A53" s="14" t="s">
        <v>95</v>
      </c>
      <c r="B53" s="358" t="s">
        <v>285</v>
      </c>
      <c r="C53" s="616" t="s">
        <v>689</v>
      </c>
    </row>
    <row r="54" spans="1:3" s="356" customFormat="1" ht="12" customHeight="1" x14ac:dyDescent="0.25">
      <c r="A54" s="14" t="s">
        <v>281</v>
      </c>
      <c r="B54" s="358" t="s">
        <v>286</v>
      </c>
      <c r="C54" s="616" t="s">
        <v>689</v>
      </c>
    </row>
    <row r="55" spans="1:3" s="356" customFormat="1" ht="12" customHeight="1" x14ac:dyDescent="0.25">
      <c r="A55" s="14" t="s">
        <v>282</v>
      </c>
      <c r="B55" s="358" t="s">
        <v>287</v>
      </c>
      <c r="C55" s="616" t="s">
        <v>689</v>
      </c>
    </row>
    <row r="56" spans="1:3" s="356" customFormat="1" ht="12" customHeight="1" thickBot="1" x14ac:dyDescent="0.3">
      <c r="A56" s="16" t="s">
        <v>283</v>
      </c>
      <c r="B56" s="249" t="s">
        <v>288</v>
      </c>
      <c r="C56" s="617" t="s">
        <v>689</v>
      </c>
    </row>
    <row r="57" spans="1:3" s="356" customFormat="1" ht="12" customHeight="1" thickBot="1" x14ac:dyDescent="0.3">
      <c r="A57" s="20" t="s">
        <v>178</v>
      </c>
      <c r="B57" s="21" t="s">
        <v>289</v>
      </c>
      <c r="C57" s="619">
        <f>SUM(C58:C60)</f>
        <v>0</v>
      </c>
    </row>
    <row r="58" spans="1:3" s="356" customFormat="1" ht="12" customHeight="1" x14ac:dyDescent="0.25">
      <c r="A58" s="15" t="s">
        <v>96</v>
      </c>
      <c r="B58" s="357" t="s">
        <v>290</v>
      </c>
      <c r="C58" s="613" t="s">
        <v>689</v>
      </c>
    </row>
    <row r="59" spans="1:3" s="356" customFormat="1" ht="12" customHeight="1" x14ac:dyDescent="0.25">
      <c r="A59" s="14" t="s">
        <v>97</v>
      </c>
      <c r="B59" s="358" t="s">
        <v>418</v>
      </c>
      <c r="C59" s="612" t="s">
        <v>689</v>
      </c>
    </row>
    <row r="60" spans="1:3" s="356" customFormat="1" ht="12" customHeight="1" x14ac:dyDescent="0.25">
      <c r="A60" s="14" t="s">
        <v>293</v>
      </c>
      <c r="B60" s="358" t="s">
        <v>291</v>
      </c>
      <c r="C60" s="612" t="s">
        <v>689</v>
      </c>
    </row>
    <row r="61" spans="1:3" s="356" customFormat="1" ht="12" customHeight="1" thickBot="1" x14ac:dyDescent="0.3">
      <c r="A61" s="16" t="s">
        <v>294</v>
      </c>
      <c r="B61" s="249" t="s">
        <v>292</v>
      </c>
      <c r="C61" s="614" t="s">
        <v>689</v>
      </c>
    </row>
    <row r="62" spans="1:3" s="356" customFormat="1" ht="12" customHeight="1" thickBot="1" x14ac:dyDescent="0.3">
      <c r="A62" s="20" t="s">
        <v>25</v>
      </c>
      <c r="B62" s="247" t="s">
        <v>295</v>
      </c>
      <c r="C62" s="619">
        <f>SUM(C63:C65)</f>
        <v>0</v>
      </c>
    </row>
    <row r="63" spans="1:3" s="356" customFormat="1" ht="12" customHeight="1" x14ac:dyDescent="0.25">
      <c r="A63" s="15" t="s">
        <v>179</v>
      </c>
      <c r="B63" s="357" t="s">
        <v>297</v>
      </c>
      <c r="C63" s="616" t="s">
        <v>689</v>
      </c>
    </row>
    <row r="64" spans="1:3" s="356" customFormat="1" ht="12" customHeight="1" x14ac:dyDescent="0.25">
      <c r="A64" s="14" t="s">
        <v>180</v>
      </c>
      <c r="B64" s="358" t="s">
        <v>419</v>
      </c>
      <c r="C64" s="616" t="s">
        <v>689</v>
      </c>
    </row>
    <row r="65" spans="1:3" s="356" customFormat="1" ht="12" customHeight="1" x14ac:dyDescent="0.25">
      <c r="A65" s="14" t="s">
        <v>226</v>
      </c>
      <c r="B65" s="358" t="s">
        <v>298</v>
      </c>
      <c r="C65" s="616" t="s">
        <v>689</v>
      </c>
    </row>
    <row r="66" spans="1:3" s="356" customFormat="1" ht="12" customHeight="1" thickBot="1" x14ac:dyDescent="0.3">
      <c r="A66" s="16" t="s">
        <v>296</v>
      </c>
      <c r="B66" s="249" t="s">
        <v>299</v>
      </c>
      <c r="C66" s="616" t="s">
        <v>689</v>
      </c>
    </row>
    <row r="67" spans="1:3" s="356" customFormat="1" ht="12" customHeight="1" thickBot="1" x14ac:dyDescent="0.3">
      <c r="A67" s="421" t="s">
        <v>468</v>
      </c>
      <c r="B67" s="21" t="s">
        <v>300</v>
      </c>
      <c r="C67" s="625" t="s">
        <v>689</v>
      </c>
    </row>
    <row r="68" spans="1:3" s="356" customFormat="1" ht="12" customHeight="1" thickBot="1" x14ac:dyDescent="0.3">
      <c r="A68" s="402" t="s">
        <v>301</v>
      </c>
      <c r="B68" s="247" t="s">
        <v>302</v>
      </c>
      <c r="C68" s="619">
        <f>SUM(C69:C71)</f>
        <v>0</v>
      </c>
    </row>
    <row r="69" spans="1:3" s="356" customFormat="1" ht="12" customHeight="1" x14ac:dyDescent="0.25">
      <c r="A69" s="15" t="s">
        <v>330</v>
      </c>
      <c r="B69" s="357" t="s">
        <v>303</v>
      </c>
      <c r="C69" s="616" t="s">
        <v>689</v>
      </c>
    </row>
    <row r="70" spans="1:3" s="356" customFormat="1" ht="12" customHeight="1" x14ac:dyDescent="0.25">
      <c r="A70" s="14" t="s">
        <v>339</v>
      </c>
      <c r="B70" s="358" t="s">
        <v>304</v>
      </c>
      <c r="C70" s="616" t="s">
        <v>689</v>
      </c>
    </row>
    <row r="71" spans="1:3" s="356" customFormat="1" ht="12" customHeight="1" thickBot="1" x14ac:dyDescent="0.3">
      <c r="A71" s="16" t="s">
        <v>340</v>
      </c>
      <c r="B71" s="416" t="s">
        <v>557</v>
      </c>
      <c r="C71" s="616" t="s">
        <v>689</v>
      </c>
    </row>
    <row r="72" spans="1:3" s="356" customFormat="1" ht="12" customHeight="1" thickBot="1" x14ac:dyDescent="0.3">
      <c r="A72" s="402" t="s">
        <v>306</v>
      </c>
      <c r="B72" s="247" t="s">
        <v>307</v>
      </c>
      <c r="C72" s="619">
        <f>SUM(C73:C76)</f>
        <v>0</v>
      </c>
    </row>
    <row r="73" spans="1:3" s="356" customFormat="1" ht="12" customHeight="1" x14ac:dyDescent="0.25">
      <c r="A73" s="15" t="s">
        <v>147</v>
      </c>
      <c r="B73" s="357" t="s">
        <v>308</v>
      </c>
      <c r="C73" s="616" t="s">
        <v>689</v>
      </c>
    </row>
    <row r="74" spans="1:3" s="356" customFormat="1" ht="12" customHeight="1" x14ac:dyDescent="0.25">
      <c r="A74" s="14" t="s">
        <v>148</v>
      </c>
      <c r="B74" s="358" t="s">
        <v>558</v>
      </c>
      <c r="C74" s="616" t="s">
        <v>689</v>
      </c>
    </row>
    <row r="75" spans="1:3" s="356" customFormat="1" ht="12" customHeight="1" thickBot="1" x14ac:dyDescent="0.3">
      <c r="A75" s="16" t="s">
        <v>331</v>
      </c>
      <c r="B75" s="359" t="s">
        <v>309</v>
      </c>
      <c r="C75" s="617" t="s">
        <v>689</v>
      </c>
    </row>
    <row r="76" spans="1:3" s="356" customFormat="1" ht="12" customHeight="1" thickBot="1" x14ac:dyDescent="0.3">
      <c r="A76" s="465" t="s">
        <v>332</v>
      </c>
      <c r="B76" s="466" t="s">
        <v>559</v>
      </c>
      <c r="C76" s="631" t="s">
        <v>689</v>
      </c>
    </row>
    <row r="77" spans="1:3" s="356" customFormat="1" ht="12" customHeight="1" thickBot="1" x14ac:dyDescent="0.3">
      <c r="A77" s="402" t="s">
        <v>310</v>
      </c>
      <c r="B77" s="247" t="s">
        <v>311</v>
      </c>
      <c r="C77" s="619">
        <f>SUM(C78:C79)</f>
        <v>0</v>
      </c>
    </row>
    <row r="78" spans="1:3" s="356" customFormat="1" ht="12" customHeight="1" thickBot="1" x14ac:dyDescent="0.3">
      <c r="A78" s="13" t="s">
        <v>333</v>
      </c>
      <c r="B78" s="464" t="s">
        <v>312</v>
      </c>
      <c r="C78" s="617" t="s">
        <v>689</v>
      </c>
    </row>
    <row r="79" spans="1:3" s="356" customFormat="1" ht="12" customHeight="1" thickBot="1" x14ac:dyDescent="0.3">
      <c r="A79" s="465" t="s">
        <v>334</v>
      </c>
      <c r="B79" s="466" t="s">
        <v>313</v>
      </c>
      <c r="C79" s="631" t="s">
        <v>689</v>
      </c>
    </row>
    <row r="80" spans="1:3" s="356" customFormat="1" ht="12" customHeight="1" thickBot="1" x14ac:dyDescent="0.3">
      <c r="A80" s="402" t="s">
        <v>314</v>
      </c>
      <c r="B80" s="247" t="s">
        <v>315</v>
      </c>
      <c r="C80" s="619">
        <f>SUM(C81:C83)</f>
        <v>0</v>
      </c>
    </row>
    <row r="81" spans="1:3" s="356" customFormat="1" ht="12" customHeight="1" x14ac:dyDescent="0.25">
      <c r="A81" s="15" t="s">
        <v>335</v>
      </c>
      <c r="B81" s="357" t="s">
        <v>316</v>
      </c>
      <c r="C81" s="616" t="s">
        <v>689</v>
      </c>
    </row>
    <row r="82" spans="1:3" s="356" customFormat="1" ht="12" customHeight="1" x14ac:dyDescent="0.25">
      <c r="A82" s="14" t="s">
        <v>336</v>
      </c>
      <c r="B82" s="358" t="s">
        <v>317</v>
      </c>
      <c r="C82" s="616" t="s">
        <v>689</v>
      </c>
    </row>
    <row r="83" spans="1:3" s="356" customFormat="1" ht="12" customHeight="1" thickBot="1" x14ac:dyDescent="0.3">
      <c r="A83" s="18" t="s">
        <v>337</v>
      </c>
      <c r="B83" s="467" t="s">
        <v>560</v>
      </c>
      <c r="C83" s="632" t="s">
        <v>689</v>
      </c>
    </row>
    <row r="84" spans="1:3" s="356" customFormat="1" ht="12" customHeight="1" thickBot="1" x14ac:dyDescent="0.3">
      <c r="A84" s="402" t="s">
        <v>318</v>
      </c>
      <c r="B84" s="247" t="s">
        <v>338</v>
      </c>
      <c r="C84" s="619">
        <f>SUM(C85:C88)</f>
        <v>0</v>
      </c>
    </row>
    <row r="85" spans="1:3" s="356" customFormat="1" ht="12" customHeight="1" x14ac:dyDescent="0.25">
      <c r="A85" s="361" t="s">
        <v>319</v>
      </c>
      <c r="B85" s="357" t="s">
        <v>320</v>
      </c>
      <c r="C85" s="616" t="s">
        <v>689</v>
      </c>
    </row>
    <row r="86" spans="1:3" s="356" customFormat="1" ht="12" customHeight="1" x14ac:dyDescent="0.25">
      <c r="A86" s="362" t="s">
        <v>321</v>
      </c>
      <c r="B86" s="358" t="s">
        <v>322</v>
      </c>
      <c r="C86" s="616" t="s">
        <v>689</v>
      </c>
    </row>
    <row r="87" spans="1:3" s="356" customFormat="1" ht="12" customHeight="1" x14ac:dyDescent="0.25">
      <c r="A87" s="362" t="s">
        <v>323</v>
      </c>
      <c r="B87" s="358" t="s">
        <v>324</v>
      </c>
      <c r="C87" s="616" t="s">
        <v>689</v>
      </c>
    </row>
    <row r="88" spans="1:3" s="356" customFormat="1" ht="12" customHeight="1" thickBot="1" x14ac:dyDescent="0.3">
      <c r="A88" s="363" t="s">
        <v>325</v>
      </c>
      <c r="B88" s="249" t="s">
        <v>326</v>
      </c>
      <c r="C88" s="616" t="s">
        <v>689</v>
      </c>
    </row>
    <row r="89" spans="1:3" s="356" customFormat="1" ht="12" customHeight="1" thickBot="1" x14ac:dyDescent="0.3">
      <c r="A89" s="402" t="s">
        <v>327</v>
      </c>
      <c r="B89" s="247" t="s">
        <v>467</v>
      </c>
      <c r="C89" s="620" t="s">
        <v>689</v>
      </c>
    </row>
    <row r="90" spans="1:3" s="356" customFormat="1" ht="13.5" customHeight="1" thickBot="1" x14ac:dyDescent="0.3">
      <c r="A90" s="402" t="s">
        <v>329</v>
      </c>
      <c r="B90" s="247" t="s">
        <v>328</v>
      </c>
      <c r="C90" s="620" t="s">
        <v>689</v>
      </c>
    </row>
    <row r="91" spans="1:3" s="356" customFormat="1" ht="15.75" customHeight="1" thickBot="1" x14ac:dyDescent="0.3">
      <c r="A91" s="402" t="s">
        <v>341</v>
      </c>
      <c r="B91" s="364" t="s">
        <v>470</v>
      </c>
      <c r="C91" s="625" t="s">
        <v>689</v>
      </c>
    </row>
    <row r="92" spans="1:3" s="356" customFormat="1" ht="16.5" customHeight="1" thickBot="1" x14ac:dyDescent="0.3">
      <c r="A92" s="403" t="s">
        <v>469</v>
      </c>
      <c r="B92" s="365" t="s">
        <v>471</v>
      </c>
      <c r="C92" s="625">
        <f>+C67+C91</f>
        <v>0</v>
      </c>
    </row>
    <row r="93" spans="1:3" s="356" customFormat="1" ht="11.1" customHeight="1" x14ac:dyDescent="0.25">
      <c r="A93" s="5"/>
      <c r="B93" s="6"/>
      <c r="C93" s="259"/>
    </row>
    <row r="94" spans="1:3" ht="16.5" customHeight="1" x14ac:dyDescent="0.3">
      <c r="A94" s="765" t="s">
        <v>47</v>
      </c>
      <c r="B94" s="765"/>
      <c r="C94" s="765"/>
    </row>
    <row r="95" spans="1:3" s="366" customFormat="1" ht="16.5" customHeight="1" thickBot="1" x14ac:dyDescent="0.35">
      <c r="A95" s="762" t="s">
        <v>151</v>
      </c>
      <c r="B95" s="762"/>
      <c r="C95" s="473" t="str">
        <f>C7</f>
        <v>Forintban!</v>
      </c>
    </row>
    <row r="96" spans="1:3" ht="30" customHeight="1" thickBot="1" x14ac:dyDescent="0.35">
      <c r="A96" s="457" t="s">
        <v>69</v>
      </c>
      <c r="B96" s="458" t="s">
        <v>48</v>
      </c>
      <c r="C96" s="459" t="str">
        <f>+C8</f>
        <v>2020. évi előirányzat</v>
      </c>
    </row>
    <row r="97" spans="1:3" s="355" customFormat="1" ht="12" customHeight="1" thickBot="1" x14ac:dyDescent="0.25">
      <c r="A97" s="457"/>
      <c r="B97" s="458" t="s">
        <v>485</v>
      </c>
      <c r="C97" s="459" t="s">
        <v>486</v>
      </c>
    </row>
    <row r="98" spans="1:3" ht="12" customHeight="1" thickBot="1" x14ac:dyDescent="0.35">
      <c r="A98" s="22" t="s">
        <v>18</v>
      </c>
      <c r="B98" s="27" t="s">
        <v>429</v>
      </c>
      <c r="C98" s="627">
        <f>C99+C100+C101+C102+C103+C116</f>
        <v>0</v>
      </c>
    </row>
    <row r="99" spans="1:3" ht="12" customHeight="1" x14ac:dyDescent="0.3">
      <c r="A99" s="17" t="s">
        <v>98</v>
      </c>
      <c r="B99" s="10" t="s">
        <v>49</v>
      </c>
      <c r="C99" s="628" t="s">
        <v>689</v>
      </c>
    </row>
    <row r="100" spans="1:3" ht="12" customHeight="1" x14ac:dyDescent="0.3">
      <c r="A100" s="14" t="s">
        <v>99</v>
      </c>
      <c r="B100" s="8" t="s">
        <v>181</v>
      </c>
      <c r="C100" s="612" t="s">
        <v>689</v>
      </c>
    </row>
    <row r="101" spans="1:3" ht="12" customHeight="1" x14ac:dyDescent="0.3">
      <c r="A101" s="14" t="s">
        <v>100</v>
      </c>
      <c r="B101" s="8" t="s">
        <v>138</v>
      </c>
      <c r="C101" s="614" t="s">
        <v>689</v>
      </c>
    </row>
    <row r="102" spans="1:3" ht="12" customHeight="1" x14ac:dyDescent="0.3">
      <c r="A102" s="14" t="s">
        <v>101</v>
      </c>
      <c r="B102" s="11" t="s">
        <v>182</v>
      </c>
      <c r="C102" s="614" t="s">
        <v>689</v>
      </c>
    </row>
    <row r="103" spans="1:3" ht="12" customHeight="1" x14ac:dyDescent="0.3">
      <c r="A103" s="14" t="s">
        <v>112</v>
      </c>
      <c r="B103" s="19" t="s">
        <v>183</v>
      </c>
      <c r="C103" s="614" t="s">
        <v>689</v>
      </c>
    </row>
    <row r="104" spans="1:3" ht="12" customHeight="1" x14ac:dyDescent="0.3">
      <c r="A104" s="14" t="s">
        <v>102</v>
      </c>
      <c r="B104" s="8" t="s">
        <v>434</v>
      </c>
      <c r="C104" s="614" t="s">
        <v>689</v>
      </c>
    </row>
    <row r="105" spans="1:3" ht="12" customHeight="1" x14ac:dyDescent="0.3">
      <c r="A105" s="14" t="s">
        <v>103</v>
      </c>
      <c r="B105" s="133" t="s">
        <v>433</v>
      </c>
      <c r="C105" s="614" t="s">
        <v>689</v>
      </c>
    </row>
    <row r="106" spans="1:3" ht="12" customHeight="1" x14ac:dyDescent="0.3">
      <c r="A106" s="14" t="s">
        <v>113</v>
      </c>
      <c r="B106" s="133" t="s">
        <v>432</v>
      </c>
      <c r="C106" s="614" t="s">
        <v>689</v>
      </c>
    </row>
    <row r="107" spans="1:3" ht="12" customHeight="1" x14ac:dyDescent="0.3">
      <c r="A107" s="14" t="s">
        <v>114</v>
      </c>
      <c r="B107" s="131" t="s">
        <v>344</v>
      </c>
      <c r="C107" s="614" t="s">
        <v>689</v>
      </c>
    </row>
    <row r="108" spans="1:3" ht="12" customHeight="1" x14ac:dyDescent="0.3">
      <c r="A108" s="14" t="s">
        <v>115</v>
      </c>
      <c r="B108" s="132" t="s">
        <v>345</v>
      </c>
      <c r="C108" s="614" t="s">
        <v>689</v>
      </c>
    </row>
    <row r="109" spans="1:3" ht="12" customHeight="1" x14ac:dyDescent="0.3">
      <c r="A109" s="14" t="s">
        <v>116</v>
      </c>
      <c r="B109" s="132" t="s">
        <v>346</v>
      </c>
      <c r="C109" s="614" t="s">
        <v>689</v>
      </c>
    </row>
    <row r="110" spans="1:3" ht="12" customHeight="1" x14ac:dyDescent="0.3">
      <c r="A110" s="14" t="s">
        <v>118</v>
      </c>
      <c r="B110" s="131" t="s">
        <v>347</v>
      </c>
      <c r="C110" s="614" t="s">
        <v>689</v>
      </c>
    </row>
    <row r="111" spans="1:3" ht="12" customHeight="1" x14ac:dyDescent="0.3">
      <c r="A111" s="14" t="s">
        <v>184</v>
      </c>
      <c r="B111" s="131" t="s">
        <v>348</v>
      </c>
      <c r="C111" s="614" t="s">
        <v>689</v>
      </c>
    </row>
    <row r="112" spans="1:3" ht="12" customHeight="1" x14ac:dyDescent="0.3">
      <c r="A112" s="14" t="s">
        <v>342</v>
      </c>
      <c r="B112" s="132" t="s">
        <v>349</v>
      </c>
      <c r="C112" s="614" t="s">
        <v>689</v>
      </c>
    </row>
    <row r="113" spans="1:3" ht="12" customHeight="1" x14ac:dyDescent="0.3">
      <c r="A113" s="13" t="s">
        <v>343</v>
      </c>
      <c r="B113" s="133" t="s">
        <v>350</v>
      </c>
      <c r="C113" s="614" t="s">
        <v>689</v>
      </c>
    </row>
    <row r="114" spans="1:3" ht="12" customHeight="1" x14ac:dyDescent="0.3">
      <c r="A114" s="14" t="s">
        <v>430</v>
      </c>
      <c r="B114" s="133" t="s">
        <v>351</v>
      </c>
      <c r="C114" s="614" t="s">
        <v>689</v>
      </c>
    </row>
    <row r="115" spans="1:3" ht="12" customHeight="1" x14ac:dyDescent="0.3">
      <c r="A115" s="16" t="s">
        <v>431</v>
      </c>
      <c r="B115" s="133" t="s">
        <v>352</v>
      </c>
      <c r="C115" s="614" t="s">
        <v>689</v>
      </c>
    </row>
    <row r="116" spans="1:3" ht="12" customHeight="1" x14ac:dyDescent="0.3">
      <c r="A116" s="14" t="s">
        <v>435</v>
      </c>
      <c r="B116" s="11" t="s">
        <v>50</v>
      </c>
      <c r="C116" s="612" t="s">
        <v>689</v>
      </c>
    </row>
    <row r="117" spans="1:3" ht="12" customHeight="1" x14ac:dyDescent="0.3">
      <c r="A117" s="14" t="s">
        <v>436</v>
      </c>
      <c r="B117" s="8" t="s">
        <v>438</v>
      </c>
      <c r="C117" s="612" t="s">
        <v>689</v>
      </c>
    </row>
    <row r="118" spans="1:3" ht="12" customHeight="1" thickBot="1" x14ac:dyDescent="0.35">
      <c r="A118" s="18" t="s">
        <v>437</v>
      </c>
      <c r="B118" s="420" t="s">
        <v>439</v>
      </c>
      <c r="C118" s="621" t="s">
        <v>689</v>
      </c>
    </row>
    <row r="119" spans="1:3" ht="12" customHeight="1" thickBot="1" x14ac:dyDescent="0.35">
      <c r="A119" s="417" t="s">
        <v>19</v>
      </c>
      <c r="B119" s="418" t="s">
        <v>353</v>
      </c>
      <c r="C119" s="626">
        <f>+C120+C122+C124</f>
        <v>0</v>
      </c>
    </row>
    <row r="120" spans="1:3" ht="12" customHeight="1" x14ac:dyDescent="0.3">
      <c r="A120" s="15" t="s">
        <v>104</v>
      </c>
      <c r="B120" s="8" t="s">
        <v>225</v>
      </c>
      <c r="C120" s="613" t="s">
        <v>689</v>
      </c>
    </row>
    <row r="121" spans="1:3" ht="12" customHeight="1" x14ac:dyDescent="0.3">
      <c r="A121" s="15" t="s">
        <v>105</v>
      </c>
      <c r="B121" s="12" t="s">
        <v>357</v>
      </c>
      <c r="C121" s="613" t="s">
        <v>689</v>
      </c>
    </row>
    <row r="122" spans="1:3" ht="12" customHeight="1" x14ac:dyDescent="0.3">
      <c r="A122" s="15" t="s">
        <v>106</v>
      </c>
      <c r="B122" s="12" t="s">
        <v>185</v>
      </c>
      <c r="C122" s="612" t="s">
        <v>689</v>
      </c>
    </row>
    <row r="123" spans="1:3" ht="12" customHeight="1" x14ac:dyDescent="0.3">
      <c r="A123" s="15" t="s">
        <v>107</v>
      </c>
      <c r="B123" s="12" t="s">
        <v>358</v>
      </c>
      <c r="C123" s="622" t="s">
        <v>689</v>
      </c>
    </row>
    <row r="124" spans="1:3" ht="12" customHeight="1" x14ac:dyDescent="0.3">
      <c r="A124" s="15" t="s">
        <v>108</v>
      </c>
      <c r="B124" s="249" t="s">
        <v>562</v>
      </c>
      <c r="C124" s="622" t="s">
        <v>689</v>
      </c>
    </row>
    <row r="125" spans="1:3" ht="12" customHeight="1" x14ac:dyDescent="0.3">
      <c r="A125" s="15" t="s">
        <v>117</v>
      </c>
      <c r="B125" s="248" t="s">
        <v>420</v>
      </c>
      <c r="C125" s="622" t="s">
        <v>689</v>
      </c>
    </row>
    <row r="126" spans="1:3" ht="12" customHeight="1" x14ac:dyDescent="0.3">
      <c r="A126" s="15" t="s">
        <v>119</v>
      </c>
      <c r="B126" s="353" t="s">
        <v>363</v>
      </c>
      <c r="C126" s="622" t="s">
        <v>689</v>
      </c>
    </row>
    <row r="127" spans="1:3" x14ac:dyDescent="0.3">
      <c r="A127" s="15" t="s">
        <v>186</v>
      </c>
      <c r="B127" s="132" t="s">
        <v>346</v>
      </c>
      <c r="C127" s="622" t="s">
        <v>689</v>
      </c>
    </row>
    <row r="128" spans="1:3" ht="12" customHeight="1" x14ac:dyDescent="0.3">
      <c r="A128" s="15" t="s">
        <v>187</v>
      </c>
      <c r="B128" s="132" t="s">
        <v>362</v>
      </c>
      <c r="C128" s="622" t="s">
        <v>689</v>
      </c>
    </row>
    <row r="129" spans="1:3" ht="12" customHeight="1" x14ac:dyDescent="0.3">
      <c r="A129" s="15" t="s">
        <v>188</v>
      </c>
      <c r="B129" s="132" t="s">
        <v>361</v>
      </c>
      <c r="C129" s="622" t="s">
        <v>689</v>
      </c>
    </row>
    <row r="130" spans="1:3" ht="12" customHeight="1" x14ac:dyDescent="0.3">
      <c r="A130" s="15" t="s">
        <v>354</v>
      </c>
      <c r="B130" s="132" t="s">
        <v>349</v>
      </c>
      <c r="C130" s="622" t="s">
        <v>689</v>
      </c>
    </row>
    <row r="131" spans="1:3" ht="12" customHeight="1" x14ac:dyDescent="0.3">
      <c r="A131" s="15" t="s">
        <v>355</v>
      </c>
      <c r="B131" s="132" t="s">
        <v>360</v>
      </c>
      <c r="C131" s="622" t="s">
        <v>689</v>
      </c>
    </row>
    <row r="132" spans="1:3" ht="16.2" thickBot="1" x14ac:dyDescent="0.35">
      <c r="A132" s="13" t="s">
        <v>356</v>
      </c>
      <c r="B132" s="132" t="s">
        <v>359</v>
      </c>
      <c r="C132" s="623" t="s">
        <v>689</v>
      </c>
    </row>
    <row r="133" spans="1:3" ht="12" customHeight="1" thickBot="1" x14ac:dyDescent="0.35">
      <c r="A133" s="20" t="s">
        <v>20</v>
      </c>
      <c r="B133" s="115" t="s">
        <v>440</v>
      </c>
      <c r="C133" s="619">
        <f>+C98+C119</f>
        <v>0</v>
      </c>
    </row>
    <row r="134" spans="1:3" ht="12" customHeight="1" thickBot="1" x14ac:dyDescent="0.35">
      <c r="A134" s="20" t="s">
        <v>21</v>
      </c>
      <c r="B134" s="115" t="s">
        <v>441</v>
      </c>
      <c r="C134" s="619">
        <f>+C135+C136+C137</f>
        <v>0</v>
      </c>
    </row>
    <row r="135" spans="1:3" ht="12" customHeight="1" x14ac:dyDescent="0.3">
      <c r="A135" s="15" t="s">
        <v>263</v>
      </c>
      <c r="B135" s="12" t="s">
        <v>448</v>
      </c>
      <c r="C135" s="622" t="s">
        <v>689</v>
      </c>
    </row>
    <row r="136" spans="1:3" ht="12" customHeight="1" x14ac:dyDescent="0.3">
      <c r="A136" s="15" t="s">
        <v>264</v>
      </c>
      <c r="B136" s="12" t="s">
        <v>449</v>
      </c>
      <c r="C136" s="622" t="s">
        <v>689</v>
      </c>
    </row>
    <row r="137" spans="1:3" ht="12" customHeight="1" thickBot="1" x14ac:dyDescent="0.35">
      <c r="A137" s="13" t="s">
        <v>265</v>
      </c>
      <c r="B137" s="12" t="s">
        <v>450</v>
      </c>
      <c r="C137" s="622" t="s">
        <v>689</v>
      </c>
    </row>
    <row r="138" spans="1:3" ht="12" customHeight="1" thickBot="1" x14ac:dyDescent="0.35">
      <c r="A138" s="20" t="s">
        <v>22</v>
      </c>
      <c r="B138" s="115" t="s">
        <v>442</v>
      </c>
      <c r="C138" s="619" t="s">
        <v>689</v>
      </c>
    </row>
    <row r="139" spans="1:3" ht="12" customHeight="1" x14ac:dyDescent="0.3">
      <c r="A139" s="15" t="s">
        <v>91</v>
      </c>
      <c r="B139" s="9" t="s">
        <v>451</v>
      </c>
      <c r="C139" s="622" t="s">
        <v>689</v>
      </c>
    </row>
    <row r="140" spans="1:3" ht="12" customHeight="1" x14ac:dyDescent="0.3">
      <c r="A140" s="15" t="s">
        <v>92</v>
      </c>
      <c r="B140" s="9" t="s">
        <v>443</v>
      </c>
      <c r="C140" s="622" t="s">
        <v>689</v>
      </c>
    </row>
    <row r="141" spans="1:3" ht="12" customHeight="1" x14ac:dyDescent="0.3">
      <c r="A141" s="15" t="s">
        <v>93</v>
      </c>
      <c r="B141" s="9" t="s">
        <v>444</v>
      </c>
      <c r="C141" s="622" t="s">
        <v>689</v>
      </c>
    </row>
    <row r="142" spans="1:3" ht="12" customHeight="1" x14ac:dyDescent="0.3">
      <c r="A142" s="15" t="s">
        <v>173</v>
      </c>
      <c r="B142" s="9" t="s">
        <v>445</v>
      </c>
      <c r="C142" s="622" t="s">
        <v>689</v>
      </c>
    </row>
    <row r="143" spans="1:3" ht="12" customHeight="1" x14ac:dyDescent="0.3">
      <c r="A143" s="13" t="s">
        <v>174</v>
      </c>
      <c r="B143" s="7" t="s">
        <v>446</v>
      </c>
      <c r="C143" s="623" t="s">
        <v>689</v>
      </c>
    </row>
    <row r="144" spans="1:3" ht="12" customHeight="1" thickBot="1" x14ac:dyDescent="0.35">
      <c r="A144" s="18" t="s">
        <v>175</v>
      </c>
      <c r="B144" s="588" t="s">
        <v>447</v>
      </c>
      <c r="C144" s="633" t="s">
        <v>689</v>
      </c>
    </row>
    <row r="145" spans="1:9" ht="12" customHeight="1" thickBot="1" x14ac:dyDescent="0.35">
      <c r="A145" s="20" t="s">
        <v>23</v>
      </c>
      <c r="B145" s="115" t="s">
        <v>455</v>
      </c>
      <c r="C145" s="625" t="s">
        <v>689</v>
      </c>
    </row>
    <row r="146" spans="1:9" ht="12" customHeight="1" x14ac:dyDescent="0.3">
      <c r="A146" s="15" t="s">
        <v>94</v>
      </c>
      <c r="B146" s="9" t="s">
        <v>364</v>
      </c>
      <c r="C146" s="622" t="s">
        <v>689</v>
      </c>
    </row>
    <row r="147" spans="1:9" ht="12" customHeight="1" x14ac:dyDescent="0.3">
      <c r="A147" s="15" t="s">
        <v>95</v>
      </c>
      <c r="B147" s="9" t="s">
        <v>365</v>
      </c>
      <c r="C147" s="622" t="s">
        <v>689</v>
      </c>
    </row>
    <row r="148" spans="1:9" ht="12" customHeight="1" thickBot="1" x14ac:dyDescent="0.35">
      <c r="A148" s="13" t="s">
        <v>281</v>
      </c>
      <c r="B148" s="7" t="s">
        <v>456</v>
      </c>
      <c r="C148" s="623" t="s">
        <v>689</v>
      </c>
    </row>
    <row r="149" spans="1:9" ht="12" customHeight="1" thickBot="1" x14ac:dyDescent="0.35">
      <c r="A149" s="465" t="s">
        <v>282</v>
      </c>
      <c r="B149" s="468" t="s">
        <v>383</v>
      </c>
      <c r="C149" s="634" t="s">
        <v>689</v>
      </c>
    </row>
    <row r="150" spans="1:9" ht="12" customHeight="1" thickBot="1" x14ac:dyDescent="0.35">
      <c r="A150" s="20" t="s">
        <v>24</v>
      </c>
      <c r="B150" s="115" t="s">
        <v>457</v>
      </c>
      <c r="C150" s="624">
        <f>SUM(C151:C155)</f>
        <v>0</v>
      </c>
    </row>
    <row r="151" spans="1:9" ht="12" customHeight="1" x14ac:dyDescent="0.3">
      <c r="A151" s="15" t="s">
        <v>96</v>
      </c>
      <c r="B151" s="9" t="s">
        <v>452</v>
      </c>
      <c r="C151" s="622" t="s">
        <v>689</v>
      </c>
    </row>
    <row r="152" spans="1:9" ht="12" customHeight="1" x14ac:dyDescent="0.3">
      <c r="A152" s="15" t="s">
        <v>97</v>
      </c>
      <c r="B152" s="9" t="s">
        <v>459</v>
      </c>
      <c r="C152" s="622" t="s">
        <v>689</v>
      </c>
    </row>
    <row r="153" spans="1:9" ht="12" customHeight="1" x14ac:dyDescent="0.3">
      <c r="A153" s="15" t="s">
        <v>293</v>
      </c>
      <c r="B153" s="9" t="s">
        <v>454</v>
      </c>
      <c r="C153" s="622" t="s">
        <v>689</v>
      </c>
    </row>
    <row r="154" spans="1:9" ht="12" customHeight="1" x14ac:dyDescent="0.3">
      <c r="A154" s="15" t="s">
        <v>294</v>
      </c>
      <c r="B154" s="9" t="s">
        <v>510</v>
      </c>
      <c r="C154" s="622" t="s">
        <v>689</v>
      </c>
    </row>
    <row r="155" spans="1:9" ht="12" customHeight="1" thickBot="1" x14ac:dyDescent="0.35">
      <c r="A155" s="15" t="s">
        <v>458</v>
      </c>
      <c r="B155" s="9" t="s">
        <v>461</v>
      </c>
      <c r="C155" s="622" t="s">
        <v>689</v>
      </c>
    </row>
    <row r="156" spans="1:9" ht="12" customHeight="1" thickBot="1" x14ac:dyDescent="0.35">
      <c r="A156" s="20" t="s">
        <v>25</v>
      </c>
      <c r="B156" s="115" t="s">
        <v>462</v>
      </c>
      <c r="C156" s="635" t="s">
        <v>689</v>
      </c>
    </row>
    <row r="157" spans="1:9" ht="12" customHeight="1" thickBot="1" x14ac:dyDescent="0.35">
      <c r="A157" s="20" t="s">
        <v>26</v>
      </c>
      <c r="B157" s="115" t="s">
        <v>463</v>
      </c>
      <c r="C157" s="635" t="s">
        <v>689</v>
      </c>
    </row>
    <row r="158" spans="1:9" ht="15.15" customHeight="1" thickBot="1" x14ac:dyDescent="0.35">
      <c r="A158" s="20" t="s">
        <v>27</v>
      </c>
      <c r="B158" s="115" t="s">
        <v>465</v>
      </c>
      <c r="C158" s="636">
        <f>+C134+C138+C145+C150+C156+C157</f>
        <v>0</v>
      </c>
      <c r="F158" s="368"/>
      <c r="G158" s="369"/>
      <c r="H158" s="369"/>
      <c r="I158" s="369"/>
    </row>
    <row r="159" spans="1:9" s="356" customFormat="1" ht="17.25" customHeight="1" thickBot="1" x14ac:dyDescent="0.3">
      <c r="A159" s="250" t="s">
        <v>28</v>
      </c>
      <c r="B159" s="470" t="s">
        <v>464</v>
      </c>
      <c r="C159" s="636">
        <f>+C133+C158</f>
        <v>0</v>
      </c>
    </row>
    <row r="160" spans="1:9" ht="15.9" customHeight="1" x14ac:dyDescent="0.3">
      <c r="A160" s="471"/>
      <c r="B160" s="471"/>
      <c r="C160" s="523">
        <f>C92-C159</f>
        <v>0</v>
      </c>
    </row>
    <row r="161" spans="1:4" x14ac:dyDescent="0.3">
      <c r="A161" s="763" t="s">
        <v>366</v>
      </c>
      <c r="B161" s="763"/>
      <c r="C161" s="763"/>
    </row>
    <row r="162" spans="1:4" ht="15.15" customHeight="1" thickBot="1" x14ac:dyDescent="0.35">
      <c r="A162" s="764" t="s">
        <v>152</v>
      </c>
      <c r="B162" s="764"/>
      <c r="C162" s="474" t="str">
        <f>C95</f>
        <v>Forintban!</v>
      </c>
    </row>
    <row r="163" spans="1:4" ht="13.5" customHeight="1" thickBot="1" x14ac:dyDescent="0.35">
      <c r="A163" s="20">
        <v>1</v>
      </c>
      <c r="B163" s="26" t="s">
        <v>466</v>
      </c>
      <c r="C163" s="252">
        <f>+C67-C133</f>
        <v>0</v>
      </c>
      <c r="D163" s="370"/>
    </row>
    <row r="164" spans="1:4" ht="27.75" customHeight="1" thickBot="1" x14ac:dyDescent="0.35">
      <c r="A164" s="20" t="s">
        <v>19</v>
      </c>
      <c r="B164" s="26" t="s">
        <v>472</v>
      </c>
      <c r="C164" s="252">
        <f>+C91-C158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C11" zoomScale="120" zoomScaleNormal="120" zoomScaleSheetLayoutView="100" workbookViewId="0">
      <selection activeCell="F33" sqref="F33"/>
    </sheetView>
  </sheetViews>
  <sheetFormatPr defaultColWidth="9.33203125" defaultRowHeight="13.2" x14ac:dyDescent="0.25"/>
  <cols>
    <col min="1" max="1" width="6.77734375" style="53" customWidth="1"/>
    <col min="2" max="2" width="55.109375" style="166" customWidth="1"/>
    <col min="3" max="3" width="16.33203125" style="53" customWidth="1"/>
    <col min="4" max="4" width="55.109375" style="53" customWidth="1"/>
    <col min="5" max="5" width="16.33203125" style="53" customWidth="1"/>
    <col min="6" max="6" width="4.77734375" style="53" customWidth="1"/>
    <col min="7" max="16384" width="9.33203125" style="53"/>
  </cols>
  <sheetData>
    <row r="1" spans="1:6" ht="39.75" customHeight="1" x14ac:dyDescent="0.25">
      <c r="B1" s="268" t="s">
        <v>156</v>
      </c>
      <c r="C1" s="269"/>
      <c r="D1" s="269"/>
      <c r="E1" s="269"/>
      <c r="F1" s="769" t="s">
        <v>712</v>
      </c>
    </row>
    <row r="2" spans="1:6" ht="13.8" thickBot="1" x14ac:dyDescent="0.3">
      <c r="E2" s="476" t="str">
        <f>CONCATENATE('KV_1.1.sz.mell.'!C7)</f>
        <v>Forintban!</v>
      </c>
      <c r="F2" s="769"/>
    </row>
    <row r="3" spans="1:6" ht="18" customHeight="1" thickBot="1" x14ac:dyDescent="0.3">
      <c r="A3" s="767" t="s">
        <v>69</v>
      </c>
      <c r="B3" s="270" t="s">
        <v>56</v>
      </c>
      <c r="C3" s="271"/>
      <c r="D3" s="270" t="s">
        <v>57</v>
      </c>
      <c r="E3" s="272"/>
      <c r="F3" s="769"/>
    </row>
    <row r="4" spans="1:6" s="273" customFormat="1" ht="35.25" customHeight="1" thickBot="1" x14ac:dyDescent="0.3">
      <c r="A4" s="768"/>
      <c r="B4" s="167" t="s">
        <v>61</v>
      </c>
      <c r="C4" s="168" t="str">
        <f>+'KV_1.1.sz.mell.'!C8</f>
        <v>2020. évi előirányzat</v>
      </c>
      <c r="D4" s="167" t="s">
        <v>61</v>
      </c>
      <c r="E4" s="50" t="str">
        <f>+C4</f>
        <v>2020. évi előirányzat</v>
      </c>
      <c r="F4" s="769"/>
    </row>
    <row r="5" spans="1:6" s="278" customFormat="1" ht="12" customHeight="1" thickBot="1" x14ac:dyDescent="0.3">
      <c r="A5" s="274"/>
      <c r="B5" s="275" t="s">
        <v>485</v>
      </c>
      <c r="C5" s="276" t="s">
        <v>486</v>
      </c>
      <c r="D5" s="275" t="s">
        <v>487</v>
      </c>
      <c r="E5" s="277" t="s">
        <v>489</v>
      </c>
      <c r="F5" s="769"/>
    </row>
    <row r="6" spans="1:6" ht="12.9" customHeight="1" x14ac:dyDescent="0.25">
      <c r="A6" s="279" t="s">
        <v>18</v>
      </c>
      <c r="B6" s="280" t="s">
        <v>367</v>
      </c>
      <c r="C6" s="262">
        <v>93407512</v>
      </c>
      <c r="D6" s="280" t="s">
        <v>62</v>
      </c>
      <c r="E6" s="265">
        <v>108052070</v>
      </c>
      <c r="F6" s="769"/>
    </row>
    <row r="7" spans="1:6" ht="12.9" customHeight="1" x14ac:dyDescent="0.25">
      <c r="A7" s="281" t="s">
        <v>19</v>
      </c>
      <c r="B7" s="282" t="s">
        <v>368</v>
      </c>
      <c r="C7" s="637" t="s">
        <v>706</v>
      </c>
      <c r="D7" s="282" t="s">
        <v>181</v>
      </c>
      <c r="E7" s="266">
        <v>17700871</v>
      </c>
      <c r="F7" s="769"/>
    </row>
    <row r="8" spans="1:6" ht="12.9" customHeight="1" x14ac:dyDescent="0.25">
      <c r="A8" s="281" t="s">
        <v>20</v>
      </c>
      <c r="B8" s="282" t="s">
        <v>388</v>
      </c>
      <c r="C8" s="637" t="s">
        <v>689</v>
      </c>
      <c r="D8" s="282" t="s">
        <v>229</v>
      </c>
      <c r="E8" s="266">
        <v>79222545</v>
      </c>
      <c r="F8" s="769"/>
    </row>
    <row r="9" spans="1:6" ht="12.9" customHeight="1" x14ac:dyDescent="0.25">
      <c r="A9" s="281" t="s">
        <v>21</v>
      </c>
      <c r="B9" s="282" t="s">
        <v>172</v>
      </c>
      <c r="C9" s="263">
        <v>8100000</v>
      </c>
      <c r="D9" s="282" t="s">
        <v>182</v>
      </c>
      <c r="E9" s="266">
        <v>8500000</v>
      </c>
      <c r="F9" s="769"/>
    </row>
    <row r="10" spans="1:6" ht="12.9" customHeight="1" x14ac:dyDescent="0.25">
      <c r="A10" s="281" t="s">
        <v>22</v>
      </c>
      <c r="B10" s="283" t="s">
        <v>413</v>
      </c>
      <c r="C10" s="263">
        <v>46812057</v>
      </c>
      <c r="D10" s="282" t="s">
        <v>183</v>
      </c>
      <c r="E10" s="266">
        <v>4108395</v>
      </c>
      <c r="F10" s="769"/>
    </row>
    <row r="11" spans="1:6" ht="12.9" customHeight="1" x14ac:dyDescent="0.25">
      <c r="A11" s="281" t="s">
        <v>23</v>
      </c>
      <c r="B11" s="282" t="s">
        <v>369</v>
      </c>
      <c r="C11" s="638">
        <v>0</v>
      </c>
      <c r="D11" s="282" t="s">
        <v>50</v>
      </c>
      <c r="E11" s="266">
        <v>500000</v>
      </c>
      <c r="F11" s="769"/>
    </row>
    <row r="12" spans="1:6" ht="12.9" customHeight="1" x14ac:dyDescent="0.25">
      <c r="A12" s="281" t="s">
        <v>24</v>
      </c>
      <c r="B12" s="282" t="s">
        <v>473</v>
      </c>
      <c r="C12" s="637" t="s">
        <v>689</v>
      </c>
      <c r="D12" s="44"/>
      <c r="E12" s="597" t="s">
        <v>689</v>
      </c>
      <c r="F12" s="769"/>
    </row>
    <row r="13" spans="1:6" ht="12.9" customHeight="1" x14ac:dyDescent="0.25">
      <c r="A13" s="281" t="s">
        <v>25</v>
      </c>
      <c r="B13" s="44"/>
      <c r="C13" s="637" t="s">
        <v>689</v>
      </c>
      <c r="D13" s="44"/>
      <c r="E13" s="597" t="s">
        <v>689</v>
      </c>
      <c r="F13" s="769"/>
    </row>
    <row r="14" spans="1:6" ht="12.9" customHeight="1" x14ac:dyDescent="0.25">
      <c r="A14" s="281" t="s">
        <v>26</v>
      </c>
      <c r="B14" s="371"/>
      <c r="C14" s="638" t="s">
        <v>689</v>
      </c>
      <c r="D14" s="44"/>
      <c r="E14" s="597" t="s">
        <v>689</v>
      </c>
      <c r="F14" s="769"/>
    </row>
    <row r="15" spans="1:6" ht="12.9" customHeight="1" x14ac:dyDescent="0.25">
      <c r="A15" s="281" t="s">
        <v>27</v>
      </c>
      <c r="B15" s="44"/>
      <c r="C15" s="637" t="s">
        <v>689</v>
      </c>
      <c r="D15" s="44"/>
      <c r="E15" s="597" t="s">
        <v>689</v>
      </c>
      <c r="F15" s="769"/>
    </row>
    <row r="16" spans="1:6" ht="12.9" customHeight="1" x14ac:dyDescent="0.25">
      <c r="A16" s="281" t="s">
        <v>28</v>
      </c>
      <c r="B16" s="44"/>
      <c r="C16" s="637" t="s">
        <v>689</v>
      </c>
      <c r="D16" s="44"/>
      <c r="E16" s="597" t="s">
        <v>689</v>
      </c>
      <c r="F16" s="769"/>
    </row>
    <row r="17" spans="1:6" ht="12.9" customHeight="1" thickBot="1" x14ac:dyDescent="0.3">
      <c r="A17" s="281" t="s">
        <v>29</v>
      </c>
      <c r="B17" s="55"/>
      <c r="C17" s="639" t="s">
        <v>689</v>
      </c>
      <c r="D17" s="44"/>
      <c r="E17" s="599" t="s">
        <v>689</v>
      </c>
      <c r="F17" s="769"/>
    </row>
    <row r="18" spans="1:6" ht="15.9" customHeight="1" thickBot="1" x14ac:dyDescent="0.3">
      <c r="A18" s="284" t="s">
        <v>30</v>
      </c>
      <c r="B18" s="117" t="s">
        <v>474</v>
      </c>
      <c r="C18" s="264">
        <f>C6+C7+C9+C10+C11+C13+C14+C15+C16+C17</f>
        <v>195879179</v>
      </c>
      <c r="D18" s="117" t="s">
        <v>374</v>
      </c>
      <c r="E18" s="267">
        <f>SUM(E6:E17)</f>
        <v>218083881</v>
      </c>
      <c r="F18" s="769"/>
    </row>
    <row r="19" spans="1:6" ht="12.9" customHeight="1" x14ac:dyDescent="0.25">
      <c r="A19" s="285" t="s">
        <v>31</v>
      </c>
      <c r="B19" s="286" t="s">
        <v>371</v>
      </c>
      <c r="C19" s="422">
        <f>+C20+C21+C22+C23</f>
        <v>22204702</v>
      </c>
      <c r="D19" s="287" t="s">
        <v>189</v>
      </c>
      <c r="E19" s="603" t="s">
        <v>689</v>
      </c>
      <c r="F19" s="769"/>
    </row>
    <row r="20" spans="1:6" ht="12.9" customHeight="1" x14ac:dyDescent="0.25">
      <c r="A20" s="288" t="s">
        <v>32</v>
      </c>
      <c r="B20" s="287" t="s">
        <v>223</v>
      </c>
      <c r="C20" s="74">
        <v>22204702</v>
      </c>
      <c r="D20" s="287" t="s">
        <v>373</v>
      </c>
      <c r="E20" s="606" t="s">
        <v>689</v>
      </c>
      <c r="F20" s="769"/>
    </row>
    <row r="21" spans="1:6" ht="12.9" customHeight="1" x14ac:dyDescent="0.25">
      <c r="A21" s="288" t="s">
        <v>33</v>
      </c>
      <c r="B21" s="287" t="s">
        <v>224</v>
      </c>
      <c r="C21" s="640" t="s">
        <v>689</v>
      </c>
      <c r="D21" s="287" t="s">
        <v>154</v>
      </c>
      <c r="E21" s="606" t="s">
        <v>689</v>
      </c>
      <c r="F21" s="769"/>
    </row>
    <row r="22" spans="1:6" ht="12.9" customHeight="1" x14ac:dyDescent="0.25">
      <c r="A22" s="288" t="s">
        <v>34</v>
      </c>
      <c r="B22" s="287" t="s">
        <v>228</v>
      </c>
      <c r="C22" s="640" t="s">
        <v>689</v>
      </c>
      <c r="D22" s="287" t="s">
        <v>155</v>
      </c>
      <c r="E22" s="606" t="s">
        <v>689</v>
      </c>
      <c r="F22" s="769"/>
    </row>
    <row r="23" spans="1:6" ht="12.9" customHeight="1" x14ac:dyDescent="0.25">
      <c r="A23" s="288" t="s">
        <v>35</v>
      </c>
      <c r="B23" s="293" t="s">
        <v>234</v>
      </c>
      <c r="C23" s="640" t="s">
        <v>689</v>
      </c>
      <c r="D23" s="286" t="s">
        <v>230</v>
      </c>
      <c r="E23" s="606" t="s">
        <v>689</v>
      </c>
      <c r="F23" s="769"/>
    </row>
    <row r="24" spans="1:6" ht="12.9" customHeight="1" x14ac:dyDescent="0.25">
      <c r="A24" s="288" t="s">
        <v>36</v>
      </c>
      <c r="B24" s="287" t="s">
        <v>372</v>
      </c>
      <c r="C24" s="641">
        <f>+C25+C26</f>
        <v>0</v>
      </c>
      <c r="D24" s="287" t="s">
        <v>190</v>
      </c>
      <c r="E24" s="606" t="s">
        <v>689</v>
      </c>
      <c r="F24" s="769"/>
    </row>
    <row r="25" spans="1:6" ht="12.9" customHeight="1" x14ac:dyDescent="0.25">
      <c r="A25" s="285" t="s">
        <v>37</v>
      </c>
      <c r="B25" s="286" t="s">
        <v>370</v>
      </c>
      <c r="C25" s="642" t="s">
        <v>689</v>
      </c>
      <c r="D25" s="280" t="s">
        <v>456</v>
      </c>
      <c r="E25" s="603" t="s">
        <v>689</v>
      </c>
      <c r="F25" s="769"/>
    </row>
    <row r="26" spans="1:6" ht="12.9" customHeight="1" x14ac:dyDescent="0.25">
      <c r="A26" s="288" t="s">
        <v>38</v>
      </c>
      <c r="B26" s="293" t="s">
        <v>662</v>
      </c>
      <c r="C26" s="640" t="s">
        <v>689</v>
      </c>
      <c r="D26" s="282" t="s">
        <v>462</v>
      </c>
      <c r="E26" s="606" t="s">
        <v>689</v>
      </c>
      <c r="F26" s="769"/>
    </row>
    <row r="27" spans="1:6" ht="12.9" customHeight="1" x14ac:dyDescent="0.25">
      <c r="A27" s="281" t="s">
        <v>39</v>
      </c>
      <c r="B27" s="287" t="s">
        <v>467</v>
      </c>
      <c r="C27" s="640" t="s">
        <v>689</v>
      </c>
      <c r="D27" s="282" t="s">
        <v>463</v>
      </c>
      <c r="E27" s="606" t="s">
        <v>689</v>
      </c>
      <c r="F27" s="769"/>
    </row>
    <row r="28" spans="1:6" ht="12.9" customHeight="1" thickBot="1" x14ac:dyDescent="0.3">
      <c r="A28" s="336" t="s">
        <v>40</v>
      </c>
      <c r="B28" s="286" t="s">
        <v>328</v>
      </c>
      <c r="C28" s="642" t="s">
        <v>689</v>
      </c>
      <c r="D28" s="373"/>
      <c r="E28" s="603" t="s">
        <v>689</v>
      </c>
      <c r="F28" s="769"/>
    </row>
    <row r="29" spans="1:6" ht="15.9" customHeight="1" thickBot="1" x14ac:dyDescent="0.3">
      <c r="A29" s="284" t="s">
        <v>41</v>
      </c>
      <c r="B29" s="117" t="s">
        <v>475</v>
      </c>
      <c r="C29" s="264">
        <f>+C19+C24+C27+C28</f>
        <v>22204702</v>
      </c>
      <c r="D29" s="117" t="s">
        <v>477</v>
      </c>
      <c r="E29" s="600">
        <f>SUM(E19:E28)</f>
        <v>0</v>
      </c>
      <c r="F29" s="769"/>
    </row>
    <row r="30" spans="1:6" ht="13.8" thickBot="1" x14ac:dyDescent="0.3">
      <c r="A30" s="284" t="s">
        <v>42</v>
      </c>
      <c r="B30" s="289" t="s">
        <v>476</v>
      </c>
      <c r="C30" s="290">
        <f>+C18+C29</f>
        <v>218083881</v>
      </c>
      <c r="D30" s="289" t="s">
        <v>478</v>
      </c>
      <c r="E30" s="290">
        <f>+E18+E29</f>
        <v>218083881</v>
      </c>
      <c r="F30" s="769"/>
    </row>
    <row r="31" spans="1:6" ht="13.8" thickBot="1" x14ac:dyDescent="0.3">
      <c r="A31" s="284" t="s">
        <v>43</v>
      </c>
      <c r="B31" s="289" t="s">
        <v>167</v>
      </c>
      <c r="C31" s="290">
        <f>IF(C18-E18&lt;0,E18-C18,"-")</f>
        <v>22204702</v>
      </c>
      <c r="D31" s="289" t="s">
        <v>168</v>
      </c>
      <c r="E31" s="290" t="str">
        <f>IF(C18-E18&gt;0,C18-E18,"-")</f>
        <v>-</v>
      </c>
      <c r="F31" s="769"/>
    </row>
    <row r="32" spans="1:6" ht="13.8" thickBot="1" x14ac:dyDescent="0.3">
      <c r="A32" s="284" t="s">
        <v>44</v>
      </c>
      <c r="B32" s="289" t="s">
        <v>554</v>
      </c>
      <c r="C32" s="290" t="str">
        <f>IF(C30-E30&lt;0,E30-C30,"-")</f>
        <v>-</v>
      </c>
      <c r="D32" s="289" t="s">
        <v>555</v>
      </c>
      <c r="E32" s="290" t="str">
        <f>IF(C30-E30&gt;0,C30-E30,"-")</f>
        <v>-</v>
      </c>
      <c r="F32" s="769"/>
    </row>
    <row r="33" spans="1:5" ht="15.6" x14ac:dyDescent="0.25">
      <c r="A33" s="770" t="str">
        <f>IF(C32&lt;&gt;"-","Nem lehet bruttó hiány, mert az Mötv. 111. § (4) bekezédse szerint A költségvetési rendeletben működési hiány nem tervezhető.","")</f>
        <v/>
      </c>
      <c r="B33" s="770"/>
      <c r="C33" s="770"/>
      <c r="D33" s="770"/>
      <c r="E33" s="770"/>
    </row>
  </sheetData>
  <mergeCells count="3">
    <mergeCell ref="A3:A4"/>
    <mergeCell ref="F1:F32"/>
    <mergeCell ref="A33:E33"/>
  </mergeCells>
  <phoneticPr fontId="0" type="noConversion"/>
  <conditionalFormatting sqref="C32">
    <cfRule type="cellIs" dxfId="2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opLeftCell="C13" zoomScale="120" zoomScaleNormal="120" zoomScaleSheetLayoutView="115" workbookViewId="0">
      <selection activeCell="F34" sqref="F34"/>
    </sheetView>
  </sheetViews>
  <sheetFormatPr defaultColWidth="9.33203125" defaultRowHeight="13.2" x14ac:dyDescent="0.25"/>
  <cols>
    <col min="1" max="1" width="6.77734375" style="53" customWidth="1"/>
    <col min="2" max="2" width="55.109375" style="166" customWidth="1"/>
    <col min="3" max="3" width="16.33203125" style="53" customWidth="1"/>
    <col min="4" max="4" width="55.109375" style="53" customWidth="1"/>
    <col min="5" max="5" width="16.33203125" style="53" customWidth="1"/>
    <col min="6" max="6" width="4.77734375" style="53" customWidth="1"/>
    <col min="7" max="16384" width="9.33203125" style="53"/>
  </cols>
  <sheetData>
    <row r="1" spans="1:6" ht="31.2" x14ac:dyDescent="0.25">
      <c r="B1" s="268" t="s">
        <v>157</v>
      </c>
      <c r="C1" s="269"/>
      <c r="D1" s="269"/>
      <c r="E1" s="269"/>
      <c r="F1" s="769" t="s">
        <v>713</v>
      </c>
    </row>
    <row r="2" spans="1:6" ht="13.8" thickBot="1" x14ac:dyDescent="0.3">
      <c r="E2" s="475" t="str">
        <f>CONCATENATE('KV_1.1.sz.mell.'!C7)</f>
        <v>Forintban!</v>
      </c>
      <c r="F2" s="769"/>
    </row>
    <row r="3" spans="1:6" ht="13.8" thickBot="1" x14ac:dyDescent="0.3">
      <c r="A3" s="771" t="s">
        <v>69</v>
      </c>
      <c r="B3" s="270" t="s">
        <v>56</v>
      </c>
      <c r="C3" s="271"/>
      <c r="D3" s="270" t="s">
        <v>57</v>
      </c>
      <c r="E3" s="272"/>
      <c r="F3" s="769"/>
    </row>
    <row r="4" spans="1:6" s="273" customFormat="1" ht="13.8" thickBot="1" x14ac:dyDescent="0.3">
      <c r="A4" s="772"/>
      <c r="B4" s="167" t="s">
        <v>61</v>
      </c>
      <c r="C4" s="168" t="str">
        <f>+'KV_2.1.sz.mell.'!C4</f>
        <v>2020. évi előirányzat</v>
      </c>
      <c r="D4" s="167" t="s">
        <v>61</v>
      </c>
      <c r="E4" s="50" t="str">
        <f>+'KV_2.1.sz.mell.'!C4</f>
        <v>2020. évi előirányzat</v>
      </c>
      <c r="F4" s="769"/>
    </row>
    <row r="5" spans="1:6" s="273" customFormat="1" ht="13.8" thickBot="1" x14ac:dyDescent="0.3">
      <c r="A5" s="274"/>
      <c r="B5" s="275" t="s">
        <v>485</v>
      </c>
      <c r="C5" s="276" t="s">
        <v>486</v>
      </c>
      <c r="D5" s="275" t="s">
        <v>487</v>
      </c>
      <c r="E5" s="277" t="s">
        <v>489</v>
      </c>
      <c r="F5" s="769"/>
    </row>
    <row r="6" spans="1:6" ht="12.9" customHeight="1" x14ac:dyDescent="0.25">
      <c r="A6" s="279" t="s">
        <v>18</v>
      </c>
      <c r="B6" s="280" t="s">
        <v>375</v>
      </c>
      <c r="C6" s="643" t="s">
        <v>707</v>
      </c>
      <c r="D6" s="280" t="s">
        <v>225</v>
      </c>
      <c r="E6" s="265">
        <v>6641856</v>
      </c>
      <c r="F6" s="769"/>
    </row>
    <row r="7" spans="1:6" x14ac:dyDescent="0.25">
      <c r="A7" s="281" t="s">
        <v>19</v>
      </c>
      <c r="B7" s="282" t="s">
        <v>376</v>
      </c>
      <c r="C7" s="637" t="s">
        <v>689</v>
      </c>
      <c r="D7" s="282" t="s">
        <v>381</v>
      </c>
      <c r="E7" s="597" t="s">
        <v>689</v>
      </c>
      <c r="F7" s="769"/>
    </row>
    <row r="8" spans="1:6" ht="12.9" customHeight="1" x14ac:dyDescent="0.25">
      <c r="A8" s="281" t="s">
        <v>20</v>
      </c>
      <c r="B8" s="282" t="s">
        <v>10</v>
      </c>
      <c r="C8" s="637">
        <v>0</v>
      </c>
      <c r="D8" s="282" t="s">
        <v>185</v>
      </c>
      <c r="E8" s="266">
        <v>21310119</v>
      </c>
      <c r="F8" s="769"/>
    </row>
    <row r="9" spans="1:6" ht="12.9" customHeight="1" x14ac:dyDescent="0.25">
      <c r="A9" s="281" t="s">
        <v>21</v>
      </c>
      <c r="B9" s="282" t="s">
        <v>377</v>
      </c>
      <c r="C9" s="263">
        <v>380000</v>
      </c>
      <c r="D9" s="282" t="s">
        <v>382</v>
      </c>
      <c r="E9" s="597" t="s">
        <v>689</v>
      </c>
      <c r="F9" s="769"/>
    </row>
    <row r="10" spans="1:6" ht="12.75" customHeight="1" x14ac:dyDescent="0.25">
      <c r="A10" s="281" t="s">
        <v>22</v>
      </c>
      <c r="B10" s="282" t="s">
        <v>378</v>
      </c>
      <c r="C10" s="637" t="s">
        <v>689</v>
      </c>
      <c r="D10" s="282" t="s">
        <v>227</v>
      </c>
      <c r="E10" s="597" t="s">
        <v>689</v>
      </c>
      <c r="F10" s="769"/>
    </row>
    <row r="11" spans="1:6" ht="12.9" customHeight="1" x14ac:dyDescent="0.25">
      <c r="A11" s="281" t="s">
        <v>23</v>
      </c>
      <c r="B11" s="282" t="s">
        <v>379</v>
      </c>
      <c r="C11" s="638" t="s">
        <v>689</v>
      </c>
      <c r="D11" s="374"/>
      <c r="E11" s="597" t="s">
        <v>689</v>
      </c>
      <c r="F11" s="769"/>
    </row>
    <row r="12" spans="1:6" ht="12.9" customHeight="1" x14ac:dyDescent="0.25">
      <c r="A12" s="281" t="s">
        <v>24</v>
      </c>
      <c r="B12" s="44"/>
      <c r="C12" s="637" t="s">
        <v>689</v>
      </c>
      <c r="D12" s="374"/>
      <c r="E12" s="597" t="s">
        <v>689</v>
      </c>
      <c r="F12" s="769"/>
    </row>
    <row r="13" spans="1:6" ht="12.9" customHeight="1" x14ac:dyDescent="0.25">
      <c r="A13" s="281" t="s">
        <v>25</v>
      </c>
      <c r="B13" s="44"/>
      <c r="C13" s="637" t="s">
        <v>689</v>
      </c>
      <c r="D13" s="375"/>
      <c r="E13" s="597" t="s">
        <v>689</v>
      </c>
      <c r="F13" s="769"/>
    </row>
    <row r="14" spans="1:6" ht="12.9" customHeight="1" x14ac:dyDescent="0.25">
      <c r="A14" s="281" t="s">
        <v>26</v>
      </c>
      <c r="B14" s="372"/>
      <c r="C14" s="638" t="s">
        <v>689</v>
      </c>
      <c r="D14" s="374"/>
      <c r="E14" s="597" t="s">
        <v>689</v>
      </c>
      <c r="F14" s="769"/>
    </row>
    <row r="15" spans="1:6" x14ac:dyDescent="0.25">
      <c r="A15" s="281" t="s">
        <v>27</v>
      </c>
      <c r="B15" s="44"/>
      <c r="C15" s="638" t="s">
        <v>689</v>
      </c>
      <c r="D15" s="374"/>
      <c r="E15" s="597" t="s">
        <v>689</v>
      </c>
      <c r="F15" s="769"/>
    </row>
    <row r="16" spans="1:6" ht="12.9" customHeight="1" thickBot="1" x14ac:dyDescent="0.3">
      <c r="A16" s="336" t="s">
        <v>28</v>
      </c>
      <c r="B16" s="373"/>
      <c r="C16" s="644" t="s">
        <v>689</v>
      </c>
      <c r="D16" s="337" t="s">
        <v>50</v>
      </c>
      <c r="E16" s="598" t="s">
        <v>689</v>
      </c>
      <c r="F16" s="769"/>
    </row>
    <row r="17" spans="1:6" ht="15.9" customHeight="1" thickBot="1" x14ac:dyDescent="0.3">
      <c r="A17" s="284" t="s">
        <v>29</v>
      </c>
      <c r="B17" s="117" t="s">
        <v>389</v>
      </c>
      <c r="C17" s="264">
        <f>+C6+C8+C9+C11+C12+C13+C14+C15+C16</f>
        <v>970190</v>
      </c>
      <c r="D17" s="117" t="s">
        <v>390</v>
      </c>
      <c r="E17" s="267">
        <f>+E6+E8+E10+E11+E12+E13+E14+E15+E16</f>
        <v>27951975</v>
      </c>
      <c r="F17" s="769"/>
    </row>
    <row r="18" spans="1:6" ht="12.9" customHeight="1" x14ac:dyDescent="0.25">
      <c r="A18" s="279" t="s">
        <v>30</v>
      </c>
      <c r="B18" s="292" t="s">
        <v>242</v>
      </c>
      <c r="C18" s="299">
        <f>SUM(C19:C23)</f>
        <v>26981785</v>
      </c>
      <c r="D18" s="287" t="s">
        <v>189</v>
      </c>
      <c r="E18" s="602" t="s">
        <v>689</v>
      </c>
      <c r="F18" s="769"/>
    </row>
    <row r="19" spans="1:6" ht="12.9" customHeight="1" x14ac:dyDescent="0.25">
      <c r="A19" s="281" t="s">
        <v>31</v>
      </c>
      <c r="B19" s="293" t="s">
        <v>231</v>
      </c>
      <c r="C19" s="74">
        <v>26981785</v>
      </c>
      <c r="D19" s="287" t="s">
        <v>192</v>
      </c>
      <c r="E19" s="606" t="s">
        <v>689</v>
      </c>
      <c r="F19" s="769"/>
    </row>
    <row r="20" spans="1:6" ht="12.9" customHeight="1" x14ac:dyDescent="0.25">
      <c r="A20" s="279" t="s">
        <v>32</v>
      </c>
      <c r="B20" s="293" t="s">
        <v>232</v>
      </c>
      <c r="C20" s="640" t="s">
        <v>689</v>
      </c>
      <c r="D20" s="287" t="s">
        <v>154</v>
      </c>
      <c r="E20" s="606" t="s">
        <v>689</v>
      </c>
      <c r="F20" s="769"/>
    </row>
    <row r="21" spans="1:6" ht="12.9" customHeight="1" x14ac:dyDescent="0.25">
      <c r="A21" s="281" t="s">
        <v>33</v>
      </c>
      <c r="B21" s="293" t="s">
        <v>233</v>
      </c>
      <c r="C21" s="640" t="s">
        <v>689</v>
      </c>
      <c r="D21" s="287" t="s">
        <v>155</v>
      </c>
      <c r="E21" s="606" t="s">
        <v>689</v>
      </c>
      <c r="F21" s="769"/>
    </row>
    <row r="22" spans="1:6" ht="12.9" customHeight="1" x14ac:dyDescent="0.25">
      <c r="A22" s="279" t="s">
        <v>34</v>
      </c>
      <c r="B22" s="293" t="s">
        <v>234</v>
      </c>
      <c r="C22" s="640" t="s">
        <v>689</v>
      </c>
      <c r="D22" s="286" t="s">
        <v>230</v>
      </c>
      <c r="E22" s="606" t="s">
        <v>689</v>
      </c>
      <c r="F22" s="769"/>
    </row>
    <row r="23" spans="1:6" ht="12.9" customHeight="1" x14ac:dyDescent="0.25">
      <c r="A23" s="281" t="s">
        <v>35</v>
      </c>
      <c r="B23" s="294" t="s">
        <v>235</v>
      </c>
      <c r="C23" s="640" t="s">
        <v>689</v>
      </c>
      <c r="D23" s="287" t="s">
        <v>193</v>
      </c>
      <c r="E23" s="606" t="s">
        <v>689</v>
      </c>
      <c r="F23" s="769"/>
    </row>
    <row r="24" spans="1:6" ht="12.9" customHeight="1" x14ac:dyDescent="0.25">
      <c r="A24" s="279" t="s">
        <v>36</v>
      </c>
      <c r="B24" s="295" t="s">
        <v>236</v>
      </c>
      <c r="C24" s="641">
        <f>+C25+C26+C27+C28+C29</f>
        <v>0</v>
      </c>
      <c r="D24" s="296" t="s">
        <v>191</v>
      </c>
      <c r="E24" s="606" t="s">
        <v>689</v>
      </c>
      <c r="F24" s="769"/>
    </row>
    <row r="25" spans="1:6" ht="12.9" customHeight="1" x14ac:dyDescent="0.25">
      <c r="A25" s="281" t="s">
        <v>37</v>
      </c>
      <c r="B25" s="294" t="s">
        <v>237</v>
      </c>
      <c r="C25" s="640" t="s">
        <v>689</v>
      </c>
      <c r="D25" s="296" t="s">
        <v>383</v>
      </c>
      <c r="E25" s="606" t="s">
        <v>689</v>
      </c>
      <c r="F25" s="769"/>
    </row>
    <row r="26" spans="1:6" ht="12.9" customHeight="1" x14ac:dyDescent="0.25">
      <c r="A26" s="279" t="s">
        <v>38</v>
      </c>
      <c r="B26" s="294" t="s">
        <v>238</v>
      </c>
      <c r="C26" s="640" t="s">
        <v>689</v>
      </c>
      <c r="D26" s="291"/>
      <c r="E26" s="606" t="s">
        <v>689</v>
      </c>
      <c r="F26" s="769"/>
    </row>
    <row r="27" spans="1:6" ht="12.9" customHeight="1" x14ac:dyDescent="0.25">
      <c r="A27" s="281" t="s">
        <v>39</v>
      </c>
      <c r="B27" s="293" t="s">
        <v>239</v>
      </c>
      <c r="C27" s="640" t="s">
        <v>689</v>
      </c>
      <c r="D27" s="113"/>
      <c r="E27" s="606" t="s">
        <v>689</v>
      </c>
      <c r="F27" s="769"/>
    </row>
    <row r="28" spans="1:6" ht="12.9" customHeight="1" x14ac:dyDescent="0.25">
      <c r="A28" s="279" t="s">
        <v>40</v>
      </c>
      <c r="B28" s="297" t="s">
        <v>240</v>
      </c>
      <c r="C28" s="640" t="s">
        <v>689</v>
      </c>
      <c r="D28" s="44"/>
      <c r="E28" s="606" t="s">
        <v>689</v>
      </c>
      <c r="F28" s="769"/>
    </row>
    <row r="29" spans="1:6" ht="12.9" customHeight="1" thickBot="1" x14ac:dyDescent="0.3">
      <c r="A29" s="281" t="s">
        <v>41</v>
      </c>
      <c r="B29" s="298" t="s">
        <v>241</v>
      </c>
      <c r="C29" s="640" t="s">
        <v>689</v>
      </c>
      <c r="D29" s="113"/>
      <c r="E29" s="606" t="s">
        <v>689</v>
      </c>
      <c r="F29" s="769"/>
    </row>
    <row r="30" spans="1:6" ht="21.75" customHeight="1" thickBot="1" x14ac:dyDescent="0.3">
      <c r="A30" s="284" t="s">
        <v>42</v>
      </c>
      <c r="B30" s="117" t="s">
        <v>380</v>
      </c>
      <c r="C30" s="264">
        <f>+C18+C24</f>
        <v>26981785</v>
      </c>
      <c r="D30" s="117" t="s">
        <v>384</v>
      </c>
      <c r="E30" s="600">
        <f>SUM(E18:E29)</f>
        <v>0</v>
      </c>
      <c r="F30" s="769"/>
    </row>
    <row r="31" spans="1:6" ht="13.8" thickBot="1" x14ac:dyDescent="0.3">
      <c r="A31" s="284" t="s">
        <v>43</v>
      </c>
      <c r="B31" s="289" t="s">
        <v>385</v>
      </c>
      <c r="C31" s="290">
        <f>+C17+C30</f>
        <v>27951975</v>
      </c>
      <c r="D31" s="289" t="s">
        <v>386</v>
      </c>
      <c r="E31" s="290">
        <f>+E17+E30</f>
        <v>27951975</v>
      </c>
      <c r="F31" s="769"/>
    </row>
    <row r="32" spans="1:6" ht="13.8" thickBot="1" x14ac:dyDescent="0.3">
      <c r="A32" s="284" t="s">
        <v>44</v>
      </c>
      <c r="B32" s="289" t="s">
        <v>167</v>
      </c>
      <c r="C32" s="290">
        <f>IF(C17-E17&lt;0,E17-C17,"-")</f>
        <v>26981785</v>
      </c>
      <c r="D32" s="289" t="s">
        <v>168</v>
      </c>
      <c r="E32" s="290" t="str">
        <f>IF(C17-E17&gt;0,C17-E17,"-")</f>
        <v>-</v>
      </c>
      <c r="F32" s="769"/>
    </row>
    <row r="33" spans="1:6" ht="13.8" thickBot="1" x14ac:dyDescent="0.3">
      <c r="A33" s="284" t="s">
        <v>45</v>
      </c>
      <c r="B33" s="289" t="s">
        <v>554</v>
      </c>
      <c r="C33" s="290" t="str">
        <f>IF(C31-E31&lt;0,E31-C31,"-")</f>
        <v>-</v>
      </c>
      <c r="D33" s="289" t="s">
        <v>555</v>
      </c>
      <c r="E33" s="290" t="str">
        <f>IF(C31-E31&gt;0,C31-E31,"-")</f>
        <v>-</v>
      </c>
      <c r="F33" s="769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19</vt:i4>
      </vt:variant>
    </vt:vector>
  </HeadingPairs>
  <TitlesOfParts>
    <vt:vector size="55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KV_9.1.2.sz.mell.</vt:lpstr>
      <vt:lpstr>KV_9.1.3.sz.mell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KV_10.sz.mell</vt:lpstr>
      <vt:lpstr>KV_11.sz.mell</vt:lpstr>
      <vt:lpstr>KV_12.sz.mell</vt:lpstr>
      <vt:lpstr>KV_13.sz.mell</vt:lpstr>
      <vt:lpstr>KV_14.sz.mell</vt:lpstr>
      <vt:lpstr>KV_15.sz.mell</vt:lpstr>
      <vt:lpstr>KV_16.sz.mell</vt:lpstr>
      <vt:lpstr>KV_17.sz.mell</vt:lpstr>
      <vt:lpstr>KV_9.1.1.sz.mell!Nyomtatási_cím</vt:lpstr>
      <vt:lpstr>KV_9.1.2.sz.mell.!Nyomtatási_cím</vt:lpstr>
      <vt:lpstr>KV_9.1.3.sz.mell!Nyomtatási_cím</vt:lpstr>
      <vt:lpstr>KV_9.1.sz.mell!Nyomtatási_cím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KV_11.sz.mell!Nyomtatási_terület</vt:lpstr>
      <vt:lpstr>KV_17.sz.mell!Nyomtatási_terület</vt:lpstr>
      <vt:lpstr>TARTALOMJEGYZÉK!Nyomtatási_terület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2020-03-13T11:45:29Z</cp:lastPrinted>
  <dcterms:created xsi:type="dcterms:W3CDTF">1999-10-30T10:30:45Z</dcterms:created>
  <dcterms:modified xsi:type="dcterms:W3CDTF">2021-07-08T09:32:12Z</dcterms:modified>
</cp:coreProperties>
</file>