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. utolsó rendeletmódosítás Újiráz\"/>
    </mc:Choice>
  </mc:AlternateContent>
  <xr:revisionPtr revIDLastSave="0" documentId="8_{E13EE8A0-1C91-45A4-9413-9CA2EC8A07EC}" xr6:coauthVersionLast="45" xr6:coauthVersionMax="45" xr10:uidLastSave="{00000000-0000-0000-0000-000000000000}"/>
  <bookViews>
    <workbookView xWindow="-108" yWindow="-108" windowWidth="23256" windowHeight="12600" tabRatio="978" firstSheet="11" activeTab="16"/>
  </bookViews>
  <sheets>
    <sheet name="KVI_MOD_1.1.sz.mell." sheetId="1" r:id="rId1"/>
    <sheet name="KVI_MOD_1.2.sz.mell." sheetId="142" r:id="rId2"/>
    <sheet name="KVI_MOD_1.3.sz.mell." sheetId="143" r:id="rId3"/>
    <sheet name="KVI_MOD_2.1.sz.mell" sheetId="73" r:id="rId4"/>
    <sheet name="KVI_MOD_2.2.sz.mell" sheetId="61" r:id="rId5"/>
    <sheet name="KVI_MOD_4.sz.mell" sheetId="144" r:id="rId6"/>
    <sheet name="KVI_MOD_6.sz.mell." sheetId="63" r:id="rId7"/>
    <sheet name="KVI_MOD_7.sz.mell." sheetId="64" r:id="rId8"/>
    <sheet name="KVI_MOD_9.1.sz.mell" sheetId="3" r:id="rId9"/>
    <sheet name="KVI_MOD_9.1.1.sz.mell" sheetId="133" r:id="rId10"/>
    <sheet name="KVI_MOD_9.2.sz.mell" sheetId="79" r:id="rId11"/>
    <sheet name="KVI_MOD_9.2.2.sz.mell" sheetId="137" r:id="rId12"/>
    <sheet name="KVI_MOD_9.3.sz.mell" sheetId="105" r:id="rId13"/>
    <sheet name="KVI_MOD_9.3.1.sz.mell" sheetId="139" r:id="rId14"/>
    <sheet name="KV_MOD_11.sz.mell" sheetId="145" r:id="rId15"/>
    <sheet name="KV_MOD_14.sz.mell" sheetId="146" r:id="rId16"/>
    <sheet name="KV_MOD_15.sz.mell" sheetId="147" r:id="rId17"/>
    <sheet name="Munka1" sheetId="148" r:id="rId18"/>
  </sheets>
  <externalReferences>
    <externalReference r:id="rId19"/>
    <externalReference r:id="rId20"/>
  </externalReferences>
  <definedNames>
    <definedName name="_xlnm.Print_Titles" localSheetId="9">'KVI_MOD_9.1.1.sz.mell'!$1:$6</definedName>
    <definedName name="_xlnm.Print_Titles" localSheetId="8">'KVI_MOD_9.1.sz.mell'!$1:$6</definedName>
    <definedName name="_xlnm.Print_Titles" localSheetId="11">'KVI_MOD_9.2.2.sz.mell'!$1:$6</definedName>
    <definedName name="_xlnm.Print_Titles" localSheetId="10">'KVI_MOD_9.2.sz.mell'!$1:$6</definedName>
    <definedName name="_xlnm.Print_Titles" localSheetId="13">'KVI_MOD_9.3.1.sz.mell'!$1:$6</definedName>
    <definedName name="_xlnm.Print_Titles" localSheetId="12">'KVI_MOD_9.3.sz.mell'!$1:$6</definedName>
    <definedName name="_xlnm.Print_Area" localSheetId="0">'KVI_MOD_1.1.sz.mell.'!$A$1:$G$166</definedName>
    <definedName name="_xlnm.Print_Area" localSheetId="1">'KVI_MOD_1.2.sz.mell.'!$A$1:$G$166</definedName>
    <definedName name="_xlnm.Print_Area" localSheetId="2">'KVI_MOD_1.3.sz.mell.'!$A$1:$G$166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47" l="1"/>
  <c r="B1" i="147"/>
  <c r="O8" i="146"/>
  <c r="N26" i="146"/>
  <c r="M26" i="146"/>
  <c r="L26" i="146"/>
  <c r="K26" i="146"/>
  <c r="J26" i="146"/>
  <c r="I26" i="146"/>
  <c r="H26" i="146"/>
  <c r="G26" i="146"/>
  <c r="F26" i="146"/>
  <c r="E26" i="146"/>
  <c r="D26" i="146"/>
  <c r="C26" i="146"/>
  <c r="O25" i="146"/>
  <c r="O24" i="146"/>
  <c r="O23" i="146"/>
  <c r="O22" i="146"/>
  <c r="O21" i="146"/>
  <c r="O20" i="146"/>
  <c r="O19" i="146"/>
  <c r="O18" i="146"/>
  <c r="O17" i="146"/>
  <c r="N15" i="146"/>
  <c r="N27" i="146" s="1"/>
  <c r="M15" i="146"/>
  <c r="L15" i="146"/>
  <c r="K15" i="146"/>
  <c r="J15" i="146"/>
  <c r="J27" i="146"/>
  <c r="I15" i="146"/>
  <c r="H15" i="146"/>
  <c r="G15" i="146"/>
  <c r="F15" i="146"/>
  <c r="F27" i="146" s="1"/>
  <c r="E15" i="146"/>
  <c r="D15" i="146"/>
  <c r="C15" i="146"/>
  <c r="O14" i="146"/>
  <c r="O12" i="146"/>
  <c r="O11" i="146"/>
  <c r="O10" i="146"/>
  <c r="O9" i="146"/>
  <c r="O7" i="146"/>
  <c r="O6" i="146"/>
  <c r="O3" i="146"/>
  <c r="A2" i="146"/>
  <c r="E148" i="145"/>
  <c r="D148" i="145"/>
  <c r="C148" i="145"/>
  <c r="E143" i="145"/>
  <c r="D143" i="145"/>
  <c r="C143" i="145"/>
  <c r="E136" i="145"/>
  <c r="D136" i="145"/>
  <c r="E132" i="145"/>
  <c r="E156" i="145" s="1"/>
  <c r="D132" i="145"/>
  <c r="D156" i="145" s="1"/>
  <c r="C132" i="145"/>
  <c r="C156" i="145" s="1"/>
  <c r="E117" i="145"/>
  <c r="D117" i="145"/>
  <c r="C117" i="145"/>
  <c r="E96" i="145"/>
  <c r="D96" i="145"/>
  <c r="D131" i="145" s="1"/>
  <c r="D157" i="145" s="1"/>
  <c r="C96" i="145"/>
  <c r="C131" i="145"/>
  <c r="D82" i="145"/>
  <c r="C82" i="145"/>
  <c r="D78" i="145"/>
  <c r="C78" i="145"/>
  <c r="E75" i="145"/>
  <c r="D75" i="145"/>
  <c r="C75" i="145"/>
  <c r="E70" i="145"/>
  <c r="D70" i="145"/>
  <c r="C70" i="145"/>
  <c r="E66" i="145"/>
  <c r="D66" i="145"/>
  <c r="D89" i="145" s="1"/>
  <c r="C66" i="145"/>
  <c r="C89" i="145" s="1"/>
  <c r="D60" i="145"/>
  <c r="C60" i="145"/>
  <c r="D55" i="145"/>
  <c r="C55" i="145"/>
  <c r="D49" i="145"/>
  <c r="C49" i="145"/>
  <c r="D37" i="145"/>
  <c r="C37" i="145"/>
  <c r="B36" i="145"/>
  <c r="B35" i="145"/>
  <c r="B34" i="145"/>
  <c r="B33" i="145"/>
  <c r="B32" i="145"/>
  <c r="B31" i="145"/>
  <c r="B30" i="145"/>
  <c r="E29" i="145"/>
  <c r="D29" i="145"/>
  <c r="C29" i="145"/>
  <c r="E22" i="145"/>
  <c r="D22" i="145"/>
  <c r="C22" i="145"/>
  <c r="E15" i="145"/>
  <c r="D15" i="145"/>
  <c r="C15" i="145"/>
  <c r="E8" i="145"/>
  <c r="D8" i="145"/>
  <c r="D65" i="145"/>
  <c r="D90" i="145" s="1"/>
  <c r="C8" i="145"/>
  <c r="C65" i="145" s="1"/>
  <c r="E6" i="145"/>
  <c r="E94" i="145" s="1"/>
  <c r="D6" i="145"/>
  <c r="D94" i="145"/>
  <c r="C6" i="145"/>
  <c r="C94" i="145"/>
  <c r="E5" i="145"/>
  <c r="E93" i="145"/>
  <c r="A3" i="145"/>
  <c r="A2" i="145"/>
  <c r="E14" i="144"/>
  <c r="D14" i="144"/>
  <c r="C14" i="144"/>
  <c r="C6" i="144"/>
  <c r="J18" i="73"/>
  <c r="J31" i="73"/>
  <c r="E18" i="73"/>
  <c r="F18" i="73"/>
  <c r="C19" i="73"/>
  <c r="C29" i="73" s="1"/>
  <c r="G11" i="1"/>
  <c r="F152" i="1"/>
  <c r="F147" i="1"/>
  <c r="F136" i="1"/>
  <c r="F121" i="1"/>
  <c r="F100" i="1"/>
  <c r="F135" i="1" s="1"/>
  <c r="F98" i="1"/>
  <c r="F85" i="1"/>
  <c r="F81" i="1"/>
  <c r="F73" i="1"/>
  <c r="F69" i="1"/>
  <c r="F92" i="1" s="1"/>
  <c r="F52" i="1"/>
  <c r="F25" i="1"/>
  <c r="F18" i="1"/>
  <c r="F11" i="1"/>
  <c r="F68" i="1" s="1"/>
  <c r="F93" i="1" s="1"/>
  <c r="E25" i="63"/>
  <c r="D58" i="1"/>
  <c r="C121" i="142"/>
  <c r="G30" i="139"/>
  <c r="G26" i="139"/>
  <c r="G20" i="139"/>
  <c r="G8" i="139"/>
  <c r="G36" i="139"/>
  <c r="F30" i="139"/>
  <c r="F26" i="139"/>
  <c r="F20" i="139"/>
  <c r="F8" i="139"/>
  <c r="F36" i="139" s="1"/>
  <c r="G26" i="105"/>
  <c r="G20" i="105"/>
  <c r="G8" i="105"/>
  <c r="G36" i="105" s="1"/>
  <c r="F26" i="105"/>
  <c r="F20" i="105"/>
  <c r="F8" i="105"/>
  <c r="F36" i="105" s="1"/>
  <c r="F41" i="105" s="1"/>
  <c r="F58" i="105" s="1"/>
  <c r="G133" i="133"/>
  <c r="G129" i="133"/>
  <c r="F133" i="133"/>
  <c r="F129" i="133"/>
  <c r="C8" i="3"/>
  <c r="G8" i="3"/>
  <c r="G100" i="1"/>
  <c r="G135" i="1" s="1"/>
  <c r="D121" i="1"/>
  <c r="C100" i="1"/>
  <c r="C135" i="1"/>
  <c r="D25" i="1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F5" i="64"/>
  <c r="G5" i="64"/>
  <c r="G98" i="143"/>
  <c r="F98" i="143"/>
  <c r="C98" i="143"/>
  <c r="D98" i="1"/>
  <c r="G98" i="1"/>
  <c r="C98" i="1"/>
  <c r="G98" i="142"/>
  <c r="D98" i="142"/>
  <c r="C98" i="142"/>
  <c r="G24" i="63"/>
  <c r="G23" i="63"/>
  <c r="G22" i="63"/>
  <c r="G21" i="63"/>
  <c r="G20" i="63"/>
  <c r="G19" i="63"/>
  <c r="G18" i="63"/>
  <c r="G17" i="63"/>
  <c r="G16" i="63"/>
  <c r="G15" i="63"/>
  <c r="G14" i="63"/>
  <c r="G13" i="63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C18" i="73"/>
  <c r="B2" i="139"/>
  <c r="G7" i="142"/>
  <c r="G96" i="142"/>
  <c r="G164" i="142" s="1"/>
  <c r="G152" i="143"/>
  <c r="F152" i="143"/>
  <c r="C152" i="143"/>
  <c r="G147" i="143"/>
  <c r="F147" i="143"/>
  <c r="C147" i="143"/>
  <c r="G140" i="143"/>
  <c r="F140" i="143"/>
  <c r="C140" i="143"/>
  <c r="G136" i="143"/>
  <c r="G160" i="143" s="1"/>
  <c r="F136" i="143"/>
  <c r="C136" i="143"/>
  <c r="G121" i="143"/>
  <c r="F121" i="143"/>
  <c r="C121" i="143"/>
  <c r="C135" i="143" s="1"/>
  <c r="G100" i="143"/>
  <c r="G135" i="143"/>
  <c r="F100" i="143"/>
  <c r="F135" i="143" s="1"/>
  <c r="C100" i="143"/>
  <c r="G85" i="143"/>
  <c r="F85" i="143"/>
  <c r="C85" i="143"/>
  <c r="G81" i="143"/>
  <c r="F81" i="143"/>
  <c r="C81" i="143"/>
  <c r="G78" i="143"/>
  <c r="F78" i="143"/>
  <c r="C78" i="143"/>
  <c r="G73" i="143"/>
  <c r="C73" i="143"/>
  <c r="C92" i="143" s="1"/>
  <c r="C166" i="143" s="1"/>
  <c r="G69" i="143"/>
  <c r="F69" i="143"/>
  <c r="F92" i="143" s="1"/>
  <c r="C69" i="143"/>
  <c r="G63" i="143"/>
  <c r="F63" i="143"/>
  <c r="C63" i="143"/>
  <c r="G58" i="143"/>
  <c r="F58" i="143"/>
  <c r="C58" i="143"/>
  <c r="G52" i="143"/>
  <c r="F52" i="143"/>
  <c r="C52" i="143"/>
  <c r="G40" i="143"/>
  <c r="C40" i="143"/>
  <c r="G32" i="143"/>
  <c r="F32" i="143"/>
  <c r="G25" i="143"/>
  <c r="F25" i="143"/>
  <c r="C25" i="143"/>
  <c r="G18" i="143"/>
  <c r="F18" i="143"/>
  <c r="F68" i="143" s="1"/>
  <c r="C18" i="143"/>
  <c r="G11" i="143"/>
  <c r="G68" i="143" s="1"/>
  <c r="F11" i="143"/>
  <c r="C11" i="143"/>
  <c r="G152" i="142"/>
  <c r="D152" i="142"/>
  <c r="C152" i="142"/>
  <c r="G147" i="142"/>
  <c r="D147" i="142"/>
  <c r="C147" i="142"/>
  <c r="G140" i="142"/>
  <c r="D140" i="142"/>
  <c r="D160" i="142" s="1"/>
  <c r="C140" i="142"/>
  <c r="G136" i="142"/>
  <c r="D136" i="142"/>
  <c r="C136" i="142"/>
  <c r="G121" i="142"/>
  <c r="D121" i="142"/>
  <c r="G100" i="142"/>
  <c r="D100" i="142"/>
  <c r="D135" i="142" s="1"/>
  <c r="C100" i="142"/>
  <c r="C135" i="142"/>
  <c r="G85" i="142"/>
  <c r="D85" i="142"/>
  <c r="C85" i="142"/>
  <c r="G81" i="142"/>
  <c r="D81" i="142"/>
  <c r="C81" i="142"/>
  <c r="G78" i="142"/>
  <c r="D78" i="142"/>
  <c r="C78" i="142"/>
  <c r="G73" i="142"/>
  <c r="D73" i="142"/>
  <c r="C73" i="142"/>
  <c r="C92" i="142" s="1"/>
  <c r="G69" i="142"/>
  <c r="D69" i="142"/>
  <c r="D92" i="142" s="1"/>
  <c r="D166" i="142" s="1"/>
  <c r="C69" i="142"/>
  <c r="D63" i="142"/>
  <c r="C63" i="142"/>
  <c r="D58" i="142"/>
  <c r="C58" i="142"/>
  <c r="G52" i="142"/>
  <c r="D52" i="142"/>
  <c r="G40" i="142"/>
  <c r="D40" i="142"/>
  <c r="C40" i="142"/>
  <c r="G32" i="142"/>
  <c r="D32" i="142"/>
  <c r="C32" i="142"/>
  <c r="G25" i="142"/>
  <c r="D25" i="142"/>
  <c r="C25" i="142"/>
  <c r="G18" i="142"/>
  <c r="D18" i="142"/>
  <c r="D68" i="142" s="1"/>
  <c r="C18" i="142"/>
  <c r="G11" i="142"/>
  <c r="D11" i="142"/>
  <c r="C11" i="142"/>
  <c r="C24" i="61"/>
  <c r="C24" i="73"/>
  <c r="G96" i="1"/>
  <c r="G164" i="1"/>
  <c r="G29" i="133"/>
  <c r="C29" i="133"/>
  <c r="G29" i="3"/>
  <c r="C29" i="3"/>
  <c r="C51" i="139"/>
  <c r="G45" i="139"/>
  <c r="G57" i="139" s="1"/>
  <c r="F57" i="139"/>
  <c r="C45" i="139"/>
  <c r="C57" i="139"/>
  <c r="G37" i="139"/>
  <c r="F37" i="139"/>
  <c r="C37" i="139"/>
  <c r="C30" i="139"/>
  <c r="C26" i="139"/>
  <c r="C20" i="139"/>
  <c r="C8" i="139"/>
  <c r="C36" i="139" s="1"/>
  <c r="G45" i="105"/>
  <c r="F51" i="105"/>
  <c r="G51" i="105"/>
  <c r="F37" i="105"/>
  <c r="G37" i="105"/>
  <c r="G52" i="137"/>
  <c r="C52" i="137"/>
  <c r="G46" i="137"/>
  <c r="G58" i="137" s="1"/>
  <c r="C46" i="137"/>
  <c r="G38" i="137"/>
  <c r="C38" i="137"/>
  <c r="G31" i="137"/>
  <c r="F31" i="137"/>
  <c r="C31" i="137"/>
  <c r="G26" i="137"/>
  <c r="F26" i="137"/>
  <c r="C26" i="137"/>
  <c r="G20" i="137"/>
  <c r="G8" i="137"/>
  <c r="G37" i="137" s="1"/>
  <c r="G42" i="137" s="1"/>
  <c r="F8" i="137"/>
  <c r="F42" i="137"/>
  <c r="F59" i="137" s="1"/>
  <c r="C8" i="137"/>
  <c r="F46" i="79"/>
  <c r="G46" i="79"/>
  <c r="G52" i="79"/>
  <c r="G58" i="79" s="1"/>
  <c r="G8" i="79"/>
  <c r="F20" i="79"/>
  <c r="G20" i="79"/>
  <c r="F26" i="79"/>
  <c r="G26" i="79"/>
  <c r="F31" i="79"/>
  <c r="G31" i="79"/>
  <c r="G38" i="79"/>
  <c r="G146" i="133"/>
  <c r="F146" i="133"/>
  <c r="C146" i="133"/>
  <c r="G140" i="133"/>
  <c r="F140" i="133"/>
  <c r="C140" i="133"/>
  <c r="C133" i="133"/>
  <c r="C129" i="133"/>
  <c r="G114" i="133"/>
  <c r="F114" i="133"/>
  <c r="C114" i="133"/>
  <c r="G93" i="133"/>
  <c r="F93" i="133"/>
  <c r="C93" i="133"/>
  <c r="C128" i="133" s="1"/>
  <c r="G82" i="133"/>
  <c r="F82" i="133"/>
  <c r="C82" i="133"/>
  <c r="G78" i="133"/>
  <c r="F78" i="133"/>
  <c r="C78" i="133"/>
  <c r="G75" i="133"/>
  <c r="F75" i="133"/>
  <c r="C75" i="133"/>
  <c r="G70" i="133"/>
  <c r="G66" i="133"/>
  <c r="G89" i="133" s="1"/>
  <c r="G90" i="133" s="1"/>
  <c r="F66" i="133"/>
  <c r="C66" i="133"/>
  <c r="C89" i="133" s="1"/>
  <c r="C60" i="133"/>
  <c r="C55" i="133"/>
  <c r="G49" i="133"/>
  <c r="F49" i="133"/>
  <c r="C49" i="133"/>
  <c r="C37" i="133"/>
  <c r="G22" i="133"/>
  <c r="F22" i="133"/>
  <c r="C22" i="133"/>
  <c r="G15" i="133"/>
  <c r="G65" i="133" s="1"/>
  <c r="F15" i="133"/>
  <c r="C15" i="133"/>
  <c r="C65" i="133" s="1"/>
  <c r="C90" i="133" s="1"/>
  <c r="G8" i="133"/>
  <c r="F8" i="133"/>
  <c r="F65" i="133" s="1"/>
  <c r="F90" i="133" s="1"/>
  <c r="F156" i="133" s="1"/>
  <c r="C8" i="133"/>
  <c r="G93" i="3"/>
  <c r="G114" i="3"/>
  <c r="G129" i="3"/>
  <c r="G154" i="3" s="1"/>
  <c r="G133" i="3"/>
  <c r="G140" i="3"/>
  <c r="G146" i="3"/>
  <c r="G15" i="3"/>
  <c r="G22" i="3"/>
  <c r="G49" i="3"/>
  <c r="G66" i="3"/>
  <c r="G75" i="3"/>
  <c r="G78" i="3"/>
  <c r="G82" i="3"/>
  <c r="J17" i="61"/>
  <c r="J31" i="61"/>
  <c r="K17" i="61"/>
  <c r="K31" i="61"/>
  <c r="F33" i="61" s="1"/>
  <c r="E17" i="61"/>
  <c r="J32" i="61"/>
  <c r="F17" i="61"/>
  <c r="F32" i="61"/>
  <c r="E18" i="61"/>
  <c r="E24" i="61"/>
  <c r="F30" i="61"/>
  <c r="K18" i="73"/>
  <c r="K30" i="73" s="1"/>
  <c r="F32" i="73" s="1"/>
  <c r="E24" i="73"/>
  <c r="E29" i="73" s="1"/>
  <c r="F24" i="73"/>
  <c r="D100" i="1"/>
  <c r="D136" i="1"/>
  <c r="G136" i="1"/>
  <c r="G140" i="1"/>
  <c r="G160" i="1" s="1"/>
  <c r="D147" i="1"/>
  <c r="D160" i="1" s="1"/>
  <c r="G147" i="1"/>
  <c r="D152" i="1"/>
  <c r="G152" i="1"/>
  <c r="D11" i="1"/>
  <c r="D68" i="1" s="1"/>
  <c r="G25" i="1"/>
  <c r="D32" i="1"/>
  <c r="G32" i="1"/>
  <c r="D40" i="1"/>
  <c r="D52" i="1"/>
  <c r="G52" i="1"/>
  <c r="D63" i="1"/>
  <c r="D69" i="1"/>
  <c r="D92" i="1" s="1"/>
  <c r="D166" i="1" s="1"/>
  <c r="G69" i="1"/>
  <c r="D73" i="1"/>
  <c r="G73" i="1"/>
  <c r="G92" i="1" s="1"/>
  <c r="G166" i="1" s="1"/>
  <c r="D78" i="1"/>
  <c r="G78" i="1"/>
  <c r="D81" i="1"/>
  <c r="G81" i="1"/>
  <c r="D85" i="1"/>
  <c r="G85" i="1"/>
  <c r="J4" i="73"/>
  <c r="C140" i="3"/>
  <c r="C51" i="105"/>
  <c r="C45" i="105"/>
  <c r="C57" i="105" s="1"/>
  <c r="C26" i="79"/>
  <c r="C146" i="3"/>
  <c r="C133" i="3"/>
  <c r="C93" i="3"/>
  <c r="C128" i="3"/>
  <c r="H29" i="73"/>
  <c r="C152" i="1"/>
  <c r="C140" i="1"/>
  <c r="C32" i="1"/>
  <c r="C37" i="105"/>
  <c r="C26" i="105"/>
  <c r="C20" i="105"/>
  <c r="C8" i="105"/>
  <c r="C36" i="105" s="1"/>
  <c r="C41" i="105" s="1"/>
  <c r="C58" i="105" s="1"/>
  <c r="C52" i="79"/>
  <c r="C38" i="79"/>
  <c r="C31" i="79"/>
  <c r="C20" i="79"/>
  <c r="C129" i="3"/>
  <c r="C154" i="3"/>
  <c r="C114" i="3"/>
  <c r="C78" i="3"/>
  <c r="C75" i="3"/>
  <c r="C66" i="3"/>
  <c r="C89" i="3" s="1"/>
  <c r="C60" i="3"/>
  <c r="C49" i="3"/>
  <c r="C37" i="3"/>
  <c r="C22" i="3"/>
  <c r="C15" i="3"/>
  <c r="C65" i="3"/>
  <c r="C90" i="3" s="1"/>
  <c r="H17" i="61"/>
  <c r="C17" i="61"/>
  <c r="C147" i="1"/>
  <c r="C136" i="1"/>
  <c r="C121" i="1"/>
  <c r="C85" i="1"/>
  <c r="C78" i="1"/>
  <c r="C73" i="1"/>
  <c r="C69" i="1"/>
  <c r="C92" i="1" s="1"/>
  <c r="C166" i="1" s="1"/>
  <c r="C63" i="1"/>
  <c r="C58" i="1"/>
  <c r="C52" i="1"/>
  <c r="C40" i="1"/>
  <c r="C25" i="1"/>
  <c r="C18" i="1"/>
  <c r="C68" i="1" s="1"/>
  <c r="C93" i="1" s="1"/>
  <c r="C11" i="1"/>
  <c r="H30" i="61"/>
  <c r="H31" i="61" s="1"/>
  <c r="C30" i="61"/>
  <c r="H18" i="73"/>
  <c r="C46" i="79"/>
  <c r="C8" i="79"/>
  <c r="B26" i="64"/>
  <c r="B25" i="63"/>
  <c r="K4" i="61"/>
  <c r="J4" i="61"/>
  <c r="K4" i="73"/>
  <c r="D5" i="64"/>
  <c r="C97" i="1"/>
  <c r="C97" i="143"/>
  <c r="C97" i="142"/>
  <c r="K2" i="61"/>
  <c r="G4" i="3"/>
  <c r="G4" i="133"/>
  <c r="G4" i="139"/>
  <c r="G92" i="143"/>
  <c r="G166" i="143" s="1"/>
  <c r="E5" i="64"/>
  <c r="C154" i="133"/>
  <c r="G128" i="3"/>
  <c r="G155" i="3" s="1"/>
  <c r="G41" i="139"/>
  <c r="C41" i="139"/>
  <c r="F57" i="105"/>
  <c r="F58" i="137"/>
  <c r="C58" i="137"/>
  <c r="C58" i="79"/>
  <c r="G37" i="79"/>
  <c r="G42" i="79" s="1"/>
  <c r="C37" i="79"/>
  <c r="C42" i="79" s="1"/>
  <c r="C59" i="79" s="1"/>
  <c r="C68" i="143"/>
  <c r="C93" i="143" s="1"/>
  <c r="G160" i="142"/>
  <c r="D161" i="142"/>
  <c r="C161" i="142"/>
  <c r="C166" i="142"/>
  <c r="C160" i="1"/>
  <c r="G92" i="142"/>
  <c r="G93" i="142" s="1"/>
  <c r="C68" i="142"/>
  <c r="C93" i="142" s="1"/>
  <c r="C161" i="143"/>
  <c r="C165" i="143"/>
  <c r="D165" i="142"/>
  <c r="D93" i="142"/>
  <c r="D162" i="142" s="1"/>
  <c r="C165" i="142"/>
  <c r="A3" i="143"/>
  <c r="G26" i="64"/>
  <c r="F29" i="73"/>
  <c r="F30" i="73"/>
  <c r="H31" i="73"/>
  <c r="D18" i="1"/>
  <c r="G18" i="1"/>
  <c r="G68" i="1" s="1"/>
  <c r="C165" i="1"/>
  <c r="G57" i="105"/>
  <c r="G128" i="133"/>
  <c r="G65" i="3"/>
  <c r="J30" i="73"/>
  <c r="F31" i="73"/>
  <c r="E31" i="73"/>
  <c r="E30" i="73"/>
  <c r="E32" i="73" s="1"/>
  <c r="G165" i="143"/>
  <c r="G166" i="142"/>
  <c r="G135" i="142"/>
  <c r="G161" i="142"/>
  <c r="G7" i="143"/>
  <c r="G96" i="143" s="1"/>
  <c r="G164" i="143" s="1"/>
  <c r="F165" i="1"/>
  <c r="J32" i="73"/>
  <c r="G165" i="142"/>
  <c r="K32" i="61"/>
  <c r="F31" i="61"/>
  <c r="E30" i="61"/>
  <c r="E31" i="61" s="1"/>
  <c r="E32" i="61"/>
  <c r="C31" i="61"/>
  <c r="H32" i="61"/>
  <c r="C32" i="61"/>
  <c r="K33" i="61"/>
  <c r="L27" i="146"/>
  <c r="O26" i="146"/>
  <c r="D27" i="146"/>
  <c r="C27" i="146"/>
  <c r="K27" i="146"/>
  <c r="G27" i="146"/>
  <c r="H27" i="146"/>
  <c r="I27" i="146"/>
  <c r="E27" i="146"/>
  <c r="M27" i="146"/>
  <c r="O15" i="146"/>
  <c r="E131" i="145"/>
  <c r="E89" i="145"/>
  <c r="E90" i="145" s="1"/>
  <c r="E158" i="145" s="1"/>
  <c r="E65" i="145"/>
  <c r="C90" i="145"/>
  <c r="E157" i="145"/>
  <c r="O27" i="146"/>
  <c r="E33" i="61" l="1"/>
  <c r="J33" i="61"/>
  <c r="C33" i="61"/>
  <c r="H33" i="61"/>
  <c r="F93" i="143"/>
  <c r="F165" i="143"/>
  <c r="G93" i="1"/>
  <c r="G165" i="1"/>
  <c r="D93" i="1"/>
  <c r="H30" i="73"/>
  <c r="C31" i="73"/>
  <c r="K32" i="73"/>
  <c r="C58" i="139"/>
  <c r="C155" i="3"/>
  <c r="C156" i="3" s="1"/>
  <c r="D135" i="1"/>
  <c r="D161" i="1" s="1"/>
  <c r="G89" i="3"/>
  <c r="G90" i="3" s="1"/>
  <c r="C155" i="133"/>
  <c r="C156" i="133" s="1"/>
  <c r="F37" i="79"/>
  <c r="F42" i="79" s="1"/>
  <c r="F59" i="79" s="1"/>
  <c r="C37" i="137"/>
  <c r="C42" i="137" s="1"/>
  <c r="G93" i="143"/>
  <c r="G161" i="143"/>
  <c r="F160" i="143"/>
  <c r="F166" i="143" s="1"/>
  <c r="C30" i="73"/>
  <c r="G161" i="1"/>
  <c r="G154" i="133"/>
  <c r="G41" i="105"/>
  <c r="F160" i="1"/>
  <c r="K31" i="73"/>
  <c r="C157" i="145"/>
  <c r="G155" i="133"/>
  <c r="C161" i="1"/>
  <c r="F41" i="139"/>
  <c r="F166" i="1" l="1"/>
  <c r="F161" i="1"/>
  <c r="C32" i="73"/>
  <c r="H32" i="73"/>
  <c r="F161" i="143"/>
  <c r="D165" i="1"/>
</calcChain>
</file>

<file path=xl/sharedStrings.xml><?xml version="1.0" encoding="utf-8"?>
<sst xmlns="http://schemas.openxmlformats.org/spreadsheetml/2006/main" count="6897" uniqueCount="591">
  <si>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</si>
  <si>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</si>
  <si>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</si>
  <si>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</si>
  <si>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</si>
  <si>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</si>
  <si>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</si>
  <si>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</si>
  <si>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</si>
  <si>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</si>
  <si>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</si>
  <si>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</si>
  <si>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</si>
  <si>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</si>
  <si>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</si>
  <si>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</si>
  <si>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</si>
  <si>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</si>
  <si>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</si>
  <si>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</si>
  <si>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</si>
  <si>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</si>
  <si>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</si>
  <si>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</si>
  <si>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</si>
  <si>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</si>
  <si>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</si>
  <si>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</si>
  <si>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</si>
  <si>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</si>
  <si>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</si>
  <si>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</si>
  <si>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</si>
  <si>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</si>
  <si>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</si>
  <si>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</si>
  <si>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</si>
  <si>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</si>
  <si>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</si>
  <si>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</si>
  <si>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</si>
  <si>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</si>
  <si>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</si>
  <si>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</si>
  <si>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</si>
  <si>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</si>
  <si>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</si>
  <si>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</si>
  <si>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</si>
  <si>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</si>
  <si>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</si>
  <si>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</si>
  <si>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</si>
  <si>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</si>
  <si>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</si>
  <si>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</si>
  <si>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</si>
  <si>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</si>
  <si>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</si>
  <si>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</si>
  <si>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</si>
  <si>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</si>
  <si>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</si>
  <si>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</si>
  <si>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</si>
  <si>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</si>
  <si>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</si>
  <si>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</si>
  <si>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</si>
  <si>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</si>
  <si>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</si>
  <si>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</si>
  <si>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</si>
  <si>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</si>
  <si>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</si>
  <si>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</si>
  <si>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</si>
  <si>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</si>
  <si>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</si>
  <si>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</si>
  <si>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</si>
  <si>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</si>
  <si>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</si>
  <si>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</si>
  <si>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</si>
  <si>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</si>
  <si>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</si>
  <si>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</si>
  <si>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</si>
  <si>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</si>
  <si>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</si>
  <si>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</si>
  <si>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</si>
  <si>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</si>
  <si>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</si>
  <si>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</si>
  <si>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</si>
  <si>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</si>
  <si>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</si>
  <si>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</si>
  <si>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</si>
  <si>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</si>
  <si>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</si>
  <si>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</si>
  <si>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</si>
  <si>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</si>
  <si>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</si>
  <si>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</si>
  <si>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</si>
  <si>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</si>
  <si>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</si>
  <si>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</si>
  <si>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</si>
  <si>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</si>
  <si>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</si>
  <si>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</si>
  <si>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</si>
  <si>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</si>
  <si>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</si>
  <si>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Feladat megnevezése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</si>
  <si>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</si>
  <si>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</si>
  <si>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</si>
  <si>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</si>
  <si>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</si>
  <si>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</si>
  <si>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</si>
  <si>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</si>
  <si>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</si>
  <si>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</si>
  <si>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</si>
  <si>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</si>
  <si>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</si>
  <si>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</si>
  <si>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</si>
  <si>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</si>
  <si>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</si>
  <si>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</si>
  <si>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</si>
  <si>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</si>
  <si>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</si>
  <si>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</si>
  <si>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</si>
  <si>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</si>
  <si>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</si>
  <si>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</si>
  <si>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</si>
  <si>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</si>
  <si>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</si>
  <si>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</si>
  <si>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</si>
  <si>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</si>
  <si>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</si>
  <si>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</si>
  <si>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</si>
  <si>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</si>
  <si>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</si>
  <si>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</si>
  <si>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</si>
  <si>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</si>
  <si>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</si>
  <si>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</si>
  <si>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</si>
  <si>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</si>
  <si>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</si>
  <si>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</si>
  <si>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</si>
  <si>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</si>
  <si>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</si>
  <si>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</si>
  <si>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</si>
  <si>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</si>
  <si>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</si>
  <si>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</si>
  <si>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</si>
  <si>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</si>
  <si>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</si>
  <si>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</si>
  <si>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</si>
  <si>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</si>
  <si>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</si>
  <si>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</si>
  <si>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</si>
  <si>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</si>
  <si>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</si>
  <si>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</si>
  <si>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</si>
  <si>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</si>
  <si>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</si>
  <si>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</si>
  <si>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</si>
  <si>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</si>
  <si>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</si>
  <si>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</si>
  <si>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</si>
  <si>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</si>
  <si>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</si>
  <si>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</si>
  <si>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</si>
  <si>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</si>
  <si>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</si>
  <si>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</si>
  <si>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</si>
  <si>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</si>
  <si>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</si>
  <si>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</si>
  <si>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</si>
  <si>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</si>
  <si>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</si>
  <si>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</si>
  <si>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</si>
  <si>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</si>
  <si>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</si>
  <si>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</si>
  <si>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</si>
  <si>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</si>
  <si>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</si>
  <si>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</si>
  <si>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</si>
  <si>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</si>
  <si>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</si>
  <si>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</si>
  <si>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</si>
  <si>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</si>
  <si>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</si>
  <si>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</si>
  <si>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</si>
  <si>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</si>
  <si>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</si>
  <si>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</si>
  <si>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</si>
  <si>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</si>
  <si>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</si>
  <si>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</si>
  <si>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</si>
  <si>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</si>
  <si>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</si>
  <si>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</si>
  <si>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</si>
  <si>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</si>
  <si>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</si>
  <si>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</si>
  <si>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</si>
  <si>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</si>
  <si>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</si>
  <si>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</si>
  <si>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</si>
  <si>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</si>
  <si>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</si>
  <si>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</si>
  <si>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</si>
  <si>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</si>
  <si>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</si>
  <si>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</si>
  <si>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</si>
  <si>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</si>
  <si>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</si>
  <si>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</si>
  <si>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</si>
  <si>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</si>
  <si>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</si>
  <si>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</si>
  <si>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</si>
  <si>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</si>
  <si>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</si>
  <si>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</si>
  <si>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</si>
  <si>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</si>
  <si>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</si>
  <si>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</si>
  <si>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</si>
  <si>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</si>
  <si>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</si>
  <si>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</si>
  <si>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</si>
  <si>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</si>
  <si>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</si>
  <si>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</si>
  <si>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</si>
  <si>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</si>
  <si>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</si>
  <si>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</si>
  <si>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</si>
  <si>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</si>
  <si>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</si>
  <si>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</si>
  <si>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</si>
  <si>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</si>
  <si>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</si>
  <si>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</si>
  <si>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</si>
  <si>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</si>
  <si>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</si>
  <si>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</si>
  <si>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</si>
  <si>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</si>
  <si>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</si>
  <si>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</si>
  <si>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</si>
  <si>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</si>
  <si>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</si>
  <si>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</si>
  <si>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</si>
  <si>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</si>
  <si>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</si>
  <si>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</si>
  <si>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</si>
  <si>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</si>
  <si>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</si>
  <si>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</si>
  <si>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</si>
  <si>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</si>
  <si>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</si>
  <si>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</si>
  <si>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</si>
  <si>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</si>
  <si>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</si>
  <si>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</si>
  <si>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</si>
  <si>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</si>
  <si>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</si>
  <si>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</si>
  <si>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</si>
  <si>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</si>
  <si>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</si>
  <si>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</si>
  <si>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</si>
  <si>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</si>
  <si>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</si>
  <si>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</si>
  <si>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</si>
  <si>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</si>
  <si>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</si>
  <si>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</si>
  <si>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</si>
  <si>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</si>
  <si>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</si>
  <si>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</si>
  <si>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</si>
  <si>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</si>
  <si>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</si>
  <si>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</si>
  <si>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</si>
  <si>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</si>
  <si>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</si>
  <si>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</si>
  <si>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</si>
  <si>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</si>
  <si>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</si>
  <si>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</si>
  <si>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</si>
  <si>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</si>
  <si>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</si>
  <si>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</si>
  <si>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</si>
  <si>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</si>
  <si>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</si>
  <si>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</si>
  <si>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</si>
  <si>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</si>
  <si>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</si>
  <si>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</si>
  <si>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</si>
  <si>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</si>
  <si>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</si>
  <si>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</si>
  <si>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</si>
  <si>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</si>
  <si>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</si>
  <si>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</si>
  <si>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</si>
  <si>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</si>
  <si>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</si>
  <si>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</si>
  <si>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</si>
  <si>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</si>
  <si>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</si>
  <si>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</si>
  <si>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</si>
  <si>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</si>
  <si>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</si>
  <si>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</si>
  <si>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</si>
  <si>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</si>
  <si>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</si>
  <si>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</si>
  <si>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</si>
  <si>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</si>
  <si>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</si>
  <si>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</si>
  <si>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</si>
  <si>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</si>
  <si>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</si>
  <si>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</si>
  <si>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</si>
  <si>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</si>
  <si>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</si>
  <si>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</si>
  <si>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</si>
  <si>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</si>
  <si>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</si>
  <si>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</si>
  <si>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</si>
  <si>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</si>
  <si>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</si>
  <si>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Eredeti előirányzat</t>
  </si>
  <si>
    <t>Módosított előirányzat</t>
  </si>
  <si>
    <t>Költségvetési szerv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</si>
  <si>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</si>
  <si>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</si>
  <si>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</si>
  <si>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</si>
  <si>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</si>
  <si>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</si>
  <si>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</si>
  <si>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</si>
  <si>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</si>
  <si>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</si>
  <si>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</si>
  <si>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</si>
  <si>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</si>
  <si>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</si>
  <si>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</si>
  <si>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</si>
  <si>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</si>
  <si>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BEVÉTELEK, KIADÁSOK ÖSSZEVONT MÉRLEGE</t>
  </si>
  <si>
    <t>Egyéb</t>
  </si>
  <si>
    <t>Telekadó</t>
  </si>
  <si>
    <t>Kommunális adó</t>
  </si>
  <si>
    <t>G=(E+F)</t>
  </si>
  <si>
    <t xml:space="preserve">Talajterhelési díj </t>
  </si>
  <si>
    <t>0</t>
  </si>
  <si>
    <t>GONDOZÁSI KÖZPONT</t>
  </si>
  <si>
    <t>TÜNDÉRKERT ÓVODA</t>
  </si>
  <si>
    <t>KÖTELEZŐ FELADATOK BEVÉTELEK, KIADÁSOK ÖSSZEVONT MÉRLEGE</t>
  </si>
  <si>
    <t>ÖNKÉNT VÁLLALT FELADATOK BEVÉTELEK, KIADÁSOK ÖSSZEVONT MÉRLEGE</t>
  </si>
  <si>
    <t>00</t>
  </si>
  <si>
    <t>Magyar Falu Program - Orvosi eszköz beszerzés</t>
  </si>
  <si>
    <t>Magyar Falu Program - Óvodatető felújítás</t>
  </si>
  <si>
    <t>Közfoglalkoztatási programok beszerzés</t>
  </si>
  <si>
    <t>Ivóvíz víziközmű hálózat felújítás</t>
  </si>
  <si>
    <t>ÚJIRÁZ KÖZSÉGI ÖNKORMÁNYZAT</t>
  </si>
  <si>
    <t>2020. évi eredeti előirányzat</t>
  </si>
  <si>
    <t>2020.</t>
  </si>
  <si>
    <t>,</t>
  </si>
  <si>
    <t>Gondozási Központ tárgyi eszköz beszerzés</t>
  </si>
  <si>
    <t>Forintban!</t>
  </si>
  <si>
    <t>230245</t>
  </si>
  <si>
    <t>747800</t>
  </si>
  <si>
    <t>9637216</t>
  </si>
  <si>
    <t>228760</t>
  </si>
  <si>
    <t>2. SZ. MÓDOSÍTÁS UTÁNI KÖLTSÉGVETÉS ELŐIRÁNYZATAINAK ALAKULÁSÁRÓL</t>
  </si>
  <si>
    <t>3024000</t>
  </si>
  <si>
    <t>9208128</t>
  </si>
  <si>
    <t>-727415</t>
  </si>
  <si>
    <t>-509396</t>
  </si>
  <si>
    <t>142575</t>
  </si>
  <si>
    <t>-2682097</t>
  </si>
  <si>
    <t>1319756</t>
  </si>
  <si>
    <t>4222446</t>
  </si>
  <si>
    <t>-1068185</t>
  </si>
  <si>
    <t>-1284363</t>
  </si>
  <si>
    <t>1842364</t>
  </si>
  <si>
    <t>30</t>
  </si>
  <si>
    <t>1279907</t>
  </si>
  <si>
    <t>3629858</t>
  </si>
  <si>
    <t>213186</t>
  </si>
  <si>
    <t>-380000</t>
  </si>
  <si>
    <t>393179</t>
  </si>
  <si>
    <t>-3670768</t>
  </si>
  <si>
    <t>1568127</t>
  </si>
  <si>
    <t>1.1. melléklet a 4/2021. (V.27.) önkormányzati rendelethez</t>
  </si>
  <si>
    <t>1.sz. módosítás</t>
  </si>
  <si>
    <t>2.sz. módosítás</t>
  </si>
  <si>
    <t>Módosítások összesen</t>
  </si>
  <si>
    <t>13868021</t>
  </si>
  <si>
    <t>8113892</t>
  </si>
  <si>
    <t>1.2. melléklet a  4/2021 (V.27.) önkormányzati rendelethez</t>
  </si>
  <si>
    <t>530510</t>
  </si>
  <si>
    <t>1623752</t>
  </si>
  <si>
    <t>2626426</t>
  </si>
  <si>
    <t>3906363</t>
  </si>
  <si>
    <t>-170420</t>
  </si>
  <si>
    <t>789246</t>
  </si>
  <si>
    <t>218612</t>
  </si>
  <si>
    <t>-276505</t>
  </si>
  <si>
    <t>563599</t>
  </si>
  <si>
    <t>-855850</t>
  </si>
  <si>
    <t>1.3. melléklet a 4/2021 (V.27.) önkormányzati rendelethez</t>
  </si>
  <si>
    <t>904300</t>
  </si>
  <si>
    <t>-</t>
  </si>
  <si>
    <t>Államháztartáson belülli megelőlegezések visszafizetése</t>
  </si>
  <si>
    <t>8515190</t>
  </si>
  <si>
    <t>2.2 melléklet a 4/2021. (V.27.) önkormányzati rendelethez</t>
  </si>
  <si>
    <t>2.1. melléklet a 4/2021. (V.27.) önkormányzati rendelethez</t>
  </si>
  <si>
    <t>4640680</t>
  </si>
  <si>
    <t>6. melléklet a 4/2021. (V.27.) önkormányzati rendelethez</t>
  </si>
  <si>
    <t>Felhasználás   2020. XII. 31-ig</t>
  </si>
  <si>
    <t>3341500</t>
  </si>
  <si>
    <t>1172025</t>
  </si>
  <si>
    <t>414150</t>
  </si>
  <si>
    <t>Újiráz Községi Önkormányzat eszközbeszerzés</t>
  </si>
  <si>
    <t>172009</t>
  </si>
  <si>
    <t>Összes 
módosítás 2020.12.31-ig</t>
  </si>
  <si>
    <t>1439196</t>
  </si>
  <si>
    <t>Módosított előirányzat 2020. 12.31-én</t>
  </si>
  <si>
    <t>70437</t>
  </si>
  <si>
    <t>Tündérkert Óvoda eszközbeszerzés</t>
  </si>
  <si>
    <t>5170121</t>
  </si>
  <si>
    <t>7. melléklet a 4/2021. (V.27.) önkormányzati rendelethez</t>
  </si>
  <si>
    <t>22109316</t>
  </si>
  <si>
    <t>23748739</t>
  </si>
  <si>
    <t>1.sz.módosítás</t>
  </si>
  <si>
    <t>2.sz.módosítás</t>
  </si>
  <si>
    <t>9.1. melléklet a  4/2021 (V.27.) önkormányzati rendelethez</t>
  </si>
  <si>
    <t>3874510</t>
  </si>
  <si>
    <t>4778890</t>
  </si>
  <si>
    <t>120740</t>
  </si>
  <si>
    <t>-120740</t>
  </si>
  <si>
    <t>4108395</t>
  </si>
  <si>
    <t>-2675008</t>
  </si>
  <si>
    <t>1433387</t>
  </si>
  <si>
    <t>12000</t>
  </si>
  <si>
    <t>-12000</t>
  </si>
  <si>
    <t>9.1.1. melléklet a  4/2021 (V.27.) önkormányzati rendelethez</t>
  </si>
  <si>
    <t>904380</t>
  </si>
  <si>
    <t>122740</t>
  </si>
  <si>
    <t>-122740</t>
  </si>
  <si>
    <t>-330763</t>
  </si>
  <si>
    <t>-2540268</t>
  </si>
  <si>
    <t>8108501</t>
  </si>
  <si>
    <t>9.2. melléklet a  4/2021 (V.27.) önkormányzati rendelethez</t>
  </si>
  <si>
    <t>7360559</t>
  </si>
  <si>
    <t>Gondozási Központ</t>
  </si>
  <si>
    <t>9.2.2. melléklet a  4/2021 (V.27.) önkormányzati rendelethez</t>
  </si>
  <si>
    <t>9.3. melléklet a  4/2021 (V.27.) önkormányzati rendelethez</t>
  </si>
  <si>
    <t>50000</t>
  </si>
  <si>
    <t>20437</t>
  </si>
  <si>
    <t>747942</t>
  </si>
  <si>
    <t>160343</t>
  </si>
  <si>
    <t>9.3.1. melléklet a  4/2021 (V.27.) önkormányzati rendelethez</t>
  </si>
  <si>
    <t>747946</t>
  </si>
  <si>
    <t>2020. évi</t>
  </si>
  <si>
    <t>6120000</t>
  </si>
  <si>
    <t>Sor-szám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</si>
  <si>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</si>
  <si>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</si>
  <si>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</si>
  <si>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</si>
  <si>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</si>
  <si>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</si>
  <si>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</si>
  <si>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</si>
  <si>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</si>
  <si>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Módosítás</t>
  </si>
  <si>
    <t>Újiráz Községi Önkormányzat saját bevételeinek részletezése az adósságot keletkeztető ügyletből származó tárgyévi fizetési kötelezettség megállapításához</t>
  </si>
  <si>
    <t>4. melléklet a 4/2021. (V.27.) önkormányzati rendelethez</t>
  </si>
  <si>
    <t>Közhatalmi bevételek (4.1.+4.2.+4.3.+4.4.)</t>
  </si>
  <si>
    <t>Hitel-, kölcsönfelvétel államháztartáson kívülről  (10.1.+…+10.3.)</t>
  </si>
  <si>
    <t>Kiadási jogcímek</t>
  </si>
  <si>
    <t>11. melléklet a 4/2021. (V.27.) önkormányzati rendelethez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</si>
  <si>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</si>
  <si>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</si>
  <si>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</si>
  <si>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</si>
  <si>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</si>
  <si>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</si>
  <si>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</si>
  <si>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</si>
  <si>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</si>
  <si>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</si>
  <si>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</si>
  <si>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</si>
  <si>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</si>
  <si>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</si>
  <si>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</si>
  <si>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</si>
  <si>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</si>
  <si>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</si>
  <si>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</si>
  <si>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</si>
  <si>
    <t>14. melléklet a 4/2021. (V.27.) önkormányzati rendelethez</t>
  </si>
  <si>
    <t>Forintban</t>
  </si>
  <si>
    <t>2019. évi LXXI.
törvény 2.  melléklete száma*</t>
  </si>
  <si>
    <t>Jogcím</t>
  </si>
  <si>
    <t>Önkormányzatok szociális és gyermekjóléti, étkeztetési feladatainak támogatása</t>
  </si>
  <si>
    <t>Önkormányzatok kulturális feladatinak támogatása</t>
  </si>
  <si>
    <t>* Magyarország 2020. évi központi költségvetéséról szóló törvény</t>
  </si>
  <si>
    <t>15. melléklet a 4/2021. (V.27.) önkormányzati rendelethez</t>
  </si>
  <si>
    <t>3 024 000</t>
  </si>
  <si>
    <t>Működési célú költségvetési támogatások és kiegészítő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</si>
</sst>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</numFmts>
  <fonts count="4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name val="Times New Roman CE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0" fillId="0" borderId="0"/>
  </cellStyleXfs>
  <cellXfs count="589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8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18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0" applyFont="1" applyFill="1" applyBorder="1" applyAlignment="1" applyProtection="1">
      <alignment horizontal="right"/>
    </xf>
    <xf numFmtId="0" fontId="24" fillId="0" borderId="22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19" xfId="6" applyFont="1" applyFill="1" applyBorder="1" applyAlignment="1" applyProtection="1">
      <alignment horizontal="left" vertical="center" wrapText="1" indent="6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29" fillId="0" borderId="23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4" xfId="6" applyNumberFormat="1" applyFont="1" applyFill="1" applyBorder="1" applyAlignment="1" applyProtection="1">
      <alignment horizontal="right" vertical="center" wrapText="1" indent="1"/>
    </xf>
    <xf numFmtId="166" fontId="17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8" xfId="0" applyFont="1" applyBorder="1" applyAlignment="1" applyProtection="1">
      <alignment horizontal="left" vertical="center" wrapText="1" indent="1"/>
    </xf>
    <xf numFmtId="166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1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29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0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1" xfId="0" applyNumberFormat="1" applyFont="1" applyFill="1" applyBorder="1" applyAlignment="1" applyProtection="1">
      <alignment horizontal="left" vertical="center" wrapText="1" indent="1"/>
    </xf>
    <xf numFmtId="166" fontId="26" fillId="0" borderId="32" xfId="0" applyNumberFormat="1" applyFont="1" applyFill="1" applyBorder="1" applyAlignment="1" applyProtection="1">
      <alignment horizontal="left" vertical="center" wrapText="1" indent="1"/>
    </xf>
    <xf numFmtId="166" fontId="1" fillId="0" borderId="33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0" xfId="0" applyNumberFormat="1" applyFont="1" applyFill="1" applyBorder="1" applyAlignment="1" applyProtection="1">
      <alignment horizontal="lef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2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0" fillId="0" borderId="0" xfId="0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vertical="center" wrapText="1"/>
    </xf>
    <xf numFmtId="0" fontId="30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3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6" fillId="0" borderId="16" xfId="6" applyNumberFormat="1" applyFont="1" applyFill="1" applyBorder="1" applyAlignment="1" applyProtection="1">
      <alignment horizontal="right" vertical="center" wrapText="1" indent="1"/>
    </xf>
    <xf numFmtId="166" fontId="16" fillId="0" borderId="14" xfId="6" applyNumberFormat="1" applyFont="1" applyFill="1" applyBorder="1" applyAlignment="1" applyProtection="1">
      <alignment horizontal="right" vertical="center" wrapText="1" indent="1"/>
    </xf>
    <xf numFmtId="166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8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</xf>
    <xf numFmtId="166" fontId="23" fillId="0" borderId="24" xfId="6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22" fillId="0" borderId="13" xfId="0" applyFont="1" applyBorder="1" applyAlignment="1" applyProtection="1">
      <alignment vertical="center" wrapText="1"/>
    </xf>
    <xf numFmtId="0" fontId="22" fillId="0" borderId="28" xfId="0" applyFont="1" applyBorder="1" applyAlignment="1" applyProtection="1">
      <alignment vertical="center" wrapText="1"/>
    </xf>
    <xf numFmtId="166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8" xfId="6" applyFont="1" applyFill="1" applyBorder="1" applyAlignment="1" applyProtection="1">
      <alignment horizontal="left" vertical="center" wrapText="1" indent="1"/>
    </xf>
    <xf numFmtId="0" fontId="16" fillId="0" borderId="22" xfId="6" applyFont="1" applyFill="1" applyBorder="1" applyAlignment="1" applyProtection="1">
      <alignment vertical="center" wrapText="1"/>
    </xf>
    <xf numFmtId="0" fontId="17" fillId="0" borderId="19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6" fontId="16" fillId="0" borderId="35" xfId="6" applyNumberFormat="1" applyFont="1" applyFill="1" applyBorder="1" applyAlignment="1" applyProtection="1">
      <alignment horizontal="right" vertical="center" wrapText="1" indent="1"/>
    </xf>
    <xf numFmtId="166" fontId="17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37" xfId="6" applyNumberFormat="1" applyFont="1" applyFill="1" applyBorder="1" applyAlignment="1" applyProtection="1">
      <alignment horizontal="right" vertical="center" wrapText="1" indent="1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166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2" xfId="6" applyNumberFormat="1" applyFont="1" applyFill="1" applyBorder="1" applyAlignment="1" applyProtection="1">
      <alignment horizontal="right" vertical="center" wrapText="1" indent="1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19" xfId="6" applyFont="1" applyFill="1" applyBorder="1" applyAlignment="1" applyProtection="1">
      <alignment horizontal="center" vertical="center" wrapText="1"/>
    </xf>
    <xf numFmtId="0" fontId="7" fillId="0" borderId="38" xfId="6" applyFont="1" applyFill="1" applyBorder="1" applyAlignment="1" applyProtection="1">
      <alignment horizontal="center" vertical="center" wrapText="1"/>
    </xf>
    <xf numFmtId="0" fontId="16" fillId="0" borderId="39" xfId="6" applyFont="1" applyFill="1" applyBorder="1" applyAlignment="1" applyProtection="1">
      <alignment horizontal="center" vertical="center" wrapText="1"/>
    </xf>
    <xf numFmtId="166" fontId="16" fillId="0" borderId="40" xfId="6" applyNumberFormat="1" applyFont="1" applyFill="1" applyBorder="1" applyAlignment="1" applyProtection="1">
      <alignment horizontal="right" vertical="center" wrapText="1" indent="1"/>
    </xf>
    <xf numFmtId="166" fontId="16" fillId="0" borderId="23" xfId="6" applyNumberFormat="1" applyFont="1" applyFill="1" applyBorder="1" applyAlignment="1" applyProtection="1">
      <alignment horizontal="right" vertical="center" wrapText="1" indent="1"/>
    </xf>
    <xf numFmtId="166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3" xfId="6" applyNumberFormat="1" applyFont="1" applyFill="1" applyBorder="1" applyAlignment="1" applyProtection="1">
      <alignment horizontal="right" vertical="center" wrapText="1" indent="1"/>
    </xf>
    <xf numFmtId="166" fontId="20" fillId="0" borderId="23" xfId="0" quotePrefix="1" applyNumberFormat="1" applyFont="1" applyBorder="1" applyAlignment="1" applyProtection="1">
      <alignment horizontal="right" vertical="center" wrapText="1" indent="1"/>
    </xf>
    <xf numFmtId="0" fontId="16" fillId="0" borderId="23" xfId="6" applyFont="1" applyFill="1" applyBorder="1" applyAlignment="1" applyProtection="1">
      <alignment horizontal="center" vertical="center" wrapText="1"/>
    </xf>
    <xf numFmtId="166" fontId="23" fillId="0" borderId="23" xfId="0" applyNumberFormat="1" applyFont="1" applyFill="1" applyBorder="1" applyAlignment="1" applyProtection="1">
      <alignment horizontal="right" vertical="center" wrapText="1" indent="1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2" xfId="0" applyFont="1" applyFill="1" applyBorder="1" applyAlignment="1" applyProtection="1">
      <alignment horizontal="center" vertical="center" wrapTex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0" applyNumberFormat="1" applyFont="1" applyFill="1" applyBorder="1" applyAlignment="1" applyProtection="1">
      <alignment horizontal="right" vertical="center" wrapText="1" indent="1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/>
    </xf>
    <xf numFmtId="0" fontId="4" fillId="0" borderId="44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4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5" xfId="6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17" fillId="0" borderId="19" xfId="6" applyFont="1" applyFill="1" applyBorder="1" applyAlignment="1" applyProtection="1">
      <alignment horizontal="left" vertical="center" wrapText="1" indent="1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19" xfId="0" applyFont="1" applyBorder="1" applyAlignment="1" applyProtection="1">
      <alignment wrapText="1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4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32" xfId="0" quotePrefix="1" applyFont="1" applyFill="1" applyBorder="1" applyAlignment="1" applyProtection="1">
      <alignment horizontal="right" vertical="center" indent="1"/>
      <protection locked="0"/>
    </xf>
    <xf numFmtId="49" fontId="7" fillId="0" borderId="3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7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8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48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5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9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2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166" fontId="43" fillId="0" borderId="0" xfId="6" applyNumberFormat="1" applyFont="1" applyFill="1" applyAlignment="1" applyProtection="1">
      <alignment horizontal="right" vertical="center" indent="1"/>
    </xf>
    <xf numFmtId="166" fontId="44" fillId="0" borderId="0" xfId="0" applyNumberFormat="1" applyFont="1" applyFill="1" applyAlignment="1" applyProtection="1">
      <alignment horizontal="right" vertical="center" wrapText="1" indent="1"/>
    </xf>
    <xf numFmtId="166" fontId="45" fillId="0" borderId="0" xfId="0" applyNumberFormat="1" applyFont="1" applyFill="1" applyAlignment="1">
      <alignment vertical="center" wrapText="1"/>
    </xf>
    <xf numFmtId="0" fontId="7" fillId="0" borderId="43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49" fontId="16" fillId="0" borderId="23" xfId="6" applyNumberFormat="1" applyFont="1" applyFill="1" applyBorder="1" applyAlignment="1" applyProtection="1">
      <alignment horizontal="right" vertical="center" wrapText="1" indent="1"/>
    </xf>
    <xf numFmtId="49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14" xfId="6" applyNumberFormat="1" applyFont="1" applyFill="1" applyBorder="1" applyAlignment="1" applyProtection="1">
      <alignment horizontal="right" vertical="center" wrapText="1" indent="1"/>
    </xf>
    <xf numFmtId="49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4" xfId="6" applyNumberFormat="1" applyFont="1" applyFill="1" applyBorder="1" applyAlignment="1" applyProtection="1">
      <alignment horizontal="right" vertical="center" wrapText="1" indent="1"/>
    </xf>
    <xf numFmtId="49" fontId="16" fillId="0" borderId="24" xfId="6" applyNumberFormat="1" applyFont="1" applyFill="1" applyBorder="1" applyAlignment="1" applyProtection="1">
      <alignment horizontal="right" vertical="center" wrapText="1" indent="1"/>
    </xf>
    <xf numFmtId="49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43" xfId="6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43" xfId="6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3" xfId="0" applyNumberFormat="1" applyFont="1" applyBorder="1" applyAlignment="1" applyProtection="1">
      <alignment horizontal="right" vertical="center" wrapText="1" indent="1"/>
    </xf>
    <xf numFmtId="49" fontId="22" fillId="0" borderId="14" xfId="0" applyNumberFormat="1" applyFont="1" applyBorder="1" applyAlignment="1" applyProtection="1">
      <alignment horizontal="right" vertical="center" wrapText="1" indent="1"/>
    </xf>
    <xf numFmtId="49" fontId="22" fillId="0" borderId="24" xfId="0" applyNumberFormat="1" applyFont="1" applyBorder="1" applyAlignment="1" applyProtection="1">
      <alignment horizontal="right" vertical="center" wrapText="1" indent="1"/>
    </xf>
    <xf numFmtId="49" fontId="23" fillId="0" borderId="23" xfId="6" applyNumberFormat="1" applyFont="1" applyFill="1" applyBorder="1" applyAlignment="1" applyProtection="1">
      <alignment horizontal="right" vertical="center" wrapText="1" indent="1"/>
    </xf>
    <xf numFmtId="49" fontId="23" fillId="0" borderId="24" xfId="6" applyNumberFormat="1" applyFont="1" applyFill="1" applyBorder="1" applyAlignment="1" applyProtection="1">
      <alignment horizontal="right" vertical="center" wrapText="1" indent="1"/>
    </xf>
    <xf numFmtId="49" fontId="20" fillId="0" borderId="23" xfId="0" quotePrefix="1" applyNumberFormat="1" applyFont="1" applyBorder="1" applyAlignment="1" applyProtection="1">
      <alignment horizontal="right" vertical="center" wrapText="1" indent="1"/>
    </xf>
    <xf numFmtId="49" fontId="20" fillId="0" borderId="14" xfId="0" quotePrefix="1" applyNumberFormat="1" applyFont="1" applyBorder="1" applyAlignment="1" applyProtection="1">
      <alignment horizontal="right" vertical="center" wrapText="1" indent="1"/>
    </xf>
    <xf numFmtId="49" fontId="23" fillId="0" borderId="14" xfId="0" applyNumberFormat="1" applyFont="1" applyFill="1" applyBorder="1" applyAlignment="1" applyProtection="1">
      <alignment horizontal="right" vertical="center" wrapText="1" indent="1"/>
    </xf>
    <xf numFmtId="49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24" xfId="0" applyNumberFormat="1" applyFont="1" applyFill="1" applyBorder="1" applyAlignment="1" applyProtection="1">
      <alignment horizontal="right" vertical="center" wrapText="1" indent="1"/>
    </xf>
    <xf numFmtId="49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4" xfId="0" applyNumberFormat="1" applyFont="1" applyBorder="1" applyAlignment="1" applyProtection="1">
      <alignment horizontal="right" vertical="center" wrapText="1" indent="1"/>
      <protection locked="0"/>
    </xf>
    <xf numFmtId="49" fontId="22" fillId="0" borderId="23" xfId="0" applyNumberFormat="1" applyFont="1" applyBorder="1" applyAlignment="1" applyProtection="1">
      <alignment horizontal="right" vertical="center" wrapText="1" indent="1"/>
      <protection locked="0"/>
    </xf>
    <xf numFmtId="49" fontId="22" fillId="0" borderId="24" xfId="0" applyNumberFormat="1" applyFont="1" applyBorder="1" applyAlignment="1" applyProtection="1">
      <alignment horizontal="right" vertical="center" wrapText="1" indent="1"/>
      <protection locked="0"/>
    </xf>
    <xf numFmtId="49" fontId="20" fillId="0" borderId="24" xfId="0" quotePrefix="1" applyNumberFormat="1" applyFont="1" applyBorder="1" applyAlignment="1" applyProtection="1">
      <alignment horizontal="righ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17" fillId="0" borderId="17" xfId="0" applyNumberFormat="1" applyFont="1" applyFill="1" applyBorder="1" applyAlignment="1" applyProtection="1">
      <alignment horizontal="right" vertical="center" wrapText="1"/>
    </xf>
    <xf numFmtId="49" fontId="17" fillId="0" borderId="50" xfId="0" applyNumberFormat="1" applyFont="1" applyFill="1" applyBorder="1" applyAlignment="1" applyProtection="1">
      <alignment horizontal="right" vertical="center" wrapText="1"/>
    </xf>
    <xf numFmtId="49" fontId="16" fillId="0" borderId="14" xfId="0" applyNumberFormat="1" applyFont="1" applyFill="1" applyBorder="1" applyAlignment="1" applyProtection="1">
      <alignment horizontal="right" vertical="center" wrapText="1"/>
    </xf>
    <xf numFmtId="49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17" xfId="0" applyNumberFormat="1" applyFont="1" applyFill="1" applyBorder="1" applyAlignment="1" applyProtection="1">
      <alignment horizontal="right" vertical="center" wrapText="1"/>
    </xf>
    <xf numFmtId="49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50" xfId="0" applyNumberFormat="1" applyFont="1" applyFill="1" applyBorder="1" applyAlignment="1" applyProtection="1">
      <alignment horizontal="right" vertical="center" wrapText="1"/>
    </xf>
    <xf numFmtId="49" fontId="7" fillId="0" borderId="14" xfId="0" applyNumberFormat="1" applyFont="1" applyFill="1" applyBorder="1" applyAlignment="1" applyProtection="1">
      <alignment horizontal="right" vertical="center" wrapText="1"/>
    </xf>
    <xf numFmtId="49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2" xfId="0" applyNumberFormat="1" applyFont="1" applyFill="1" applyBorder="1" applyAlignment="1" applyProtection="1">
      <alignment horizontal="right" vertical="center" wrapText="1" indent="1"/>
    </xf>
    <xf numFmtId="0" fontId="7" fillId="0" borderId="52" xfId="6" applyFont="1" applyFill="1" applyBorder="1" applyAlignment="1" applyProtection="1">
      <alignment horizontal="center" vertical="center" wrapText="1"/>
    </xf>
    <xf numFmtId="0" fontId="16" fillId="0" borderId="0" xfId="6" applyFont="1" applyFill="1" applyBorder="1" applyAlignment="1" applyProtection="1">
      <alignment horizontal="center" vertical="center" wrapText="1"/>
    </xf>
    <xf numFmtId="49" fontId="16" fillId="0" borderId="42" xfId="6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vertical="center"/>
    </xf>
    <xf numFmtId="166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23" xfId="0" applyNumberFormat="1" applyFont="1" applyFill="1" applyBorder="1" applyAlignment="1" applyProtection="1">
      <alignment horizontal="right" vertical="center" wrapText="1" indent="1"/>
    </xf>
    <xf numFmtId="49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3" xfId="0" applyNumberFormat="1" applyFont="1" applyFill="1" applyBorder="1" applyAlignment="1" applyProtection="1">
      <alignment horizontal="right" vertical="center" wrapText="1" indent="1"/>
    </xf>
    <xf numFmtId="49" fontId="16" fillId="0" borderId="23" xfId="0" applyNumberFormat="1" applyFont="1" applyFill="1" applyBorder="1" applyAlignment="1" applyProtection="1">
      <alignment horizontal="right" vertical="center" wrapText="1" indent="1"/>
    </xf>
    <xf numFmtId="49" fontId="16" fillId="0" borderId="40" xfId="6" applyNumberFormat="1" applyFont="1" applyFill="1" applyBorder="1" applyAlignment="1" applyProtection="1">
      <alignment horizontal="right" vertical="center" wrapText="1" indent="1"/>
    </xf>
    <xf numFmtId="49" fontId="24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1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1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32" xfId="6" applyNumberFormat="1" applyFont="1" applyFill="1" applyBorder="1" applyAlignment="1" applyProtection="1">
      <alignment horizontal="right" vertical="center" wrapText="1" indent="1"/>
    </xf>
    <xf numFmtId="49" fontId="24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2" xfId="6" applyNumberFormat="1" applyFont="1" applyFill="1" applyBorder="1" applyAlignment="1" applyProtection="1">
      <alignment horizontal="right" vertical="center" wrapText="1" indent="1"/>
    </xf>
    <xf numFmtId="166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6" applyFont="1" applyFill="1" applyBorder="1" applyAlignment="1" applyProtection="1">
      <alignment horizontal="center" vertical="center" wrapText="1"/>
    </xf>
    <xf numFmtId="166" fontId="7" fillId="0" borderId="46" xfId="0" applyNumberFormat="1" applyFont="1" applyFill="1" applyBorder="1" applyAlignment="1" applyProtection="1">
      <alignment horizontal="centerContinuous" vertical="center" wrapText="1"/>
      <protection locked="0"/>
    </xf>
    <xf numFmtId="166" fontId="28" fillId="0" borderId="21" xfId="6" applyNumberFormat="1" applyFont="1" applyFill="1" applyBorder="1" applyAlignment="1" applyProtection="1">
      <alignment horizontal="left" vertical="center"/>
      <protection locked="0"/>
    </xf>
    <xf numFmtId="166" fontId="28" fillId="0" borderId="21" xfId="6" applyNumberFormat="1" applyFont="1" applyFill="1" applyBorder="1" applyAlignment="1" applyProtection="1">
      <alignment horizontal="left" vertical="center"/>
    </xf>
    <xf numFmtId="0" fontId="2" fillId="0" borderId="0" xfId="6" applyFont="1"/>
    <xf numFmtId="166" fontId="33" fillId="0" borderId="0" xfId="6" applyNumberFormat="1" applyFont="1" applyAlignment="1">
      <alignment horizontal="centerContinuous" vertical="center"/>
    </xf>
    <xf numFmtId="0" fontId="34" fillId="0" borderId="0" xfId="0" applyFont="1" applyAlignment="1">
      <alignment horizontal="right"/>
    </xf>
    <xf numFmtId="0" fontId="23" fillId="0" borderId="11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23" fillId="0" borderId="34" xfId="6" applyFont="1" applyBorder="1" applyAlignment="1">
      <alignment horizontal="center" vertical="center" wrapText="1"/>
    </xf>
    <xf numFmtId="0" fontId="24" fillId="0" borderId="13" xfId="6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18" xfId="6" applyFont="1" applyBorder="1" applyAlignment="1">
      <alignment horizontal="center" vertical="center"/>
    </xf>
    <xf numFmtId="0" fontId="24" fillId="0" borderId="11" xfId="6" applyFont="1" applyBorder="1" applyAlignment="1">
      <alignment horizontal="center" vertical="center"/>
    </xf>
    <xf numFmtId="0" fontId="24" fillId="0" borderId="3" xfId="6" applyFont="1" applyBorder="1"/>
    <xf numFmtId="168" fontId="24" fillId="0" borderId="36" xfId="1" applyNumberFormat="1" applyFont="1" applyFill="1" applyBorder="1" applyProtection="1">
      <protection locked="0"/>
    </xf>
    <xf numFmtId="0" fontId="24" fillId="0" borderId="8" xfId="6" applyFont="1" applyBorder="1" applyAlignment="1">
      <alignment horizontal="center" vertical="center"/>
    </xf>
    <xf numFmtId="0" fontId="35" fillId="0" borderId="2" xfId="0" applyFont="1" applyBorder="1" applyAlignment="1">
      <alignment horizontal="justify" wrapText="1"/>
    </xf>
    <xf numFmtId="168" fontId="24" fillId="0" borderId="25" xfId="1" applyNumberFormat="1" applyFont="1" applyFill="1" applyBorder="1" applyProtection="1">
      <protection locked="0"/>
    </xf>
    <xf numFmtId="0" fontId="35" fillId="0" borderId="2" xfId="0" applyFont="1" applyBorder="1" applyAlignment="1">
      <alignment wrapText="1"/>
    </xf>
    <xf numFmtId="0" fontId="24" fillId="0" borderId="10" xfId="6" applyFont="1" applyBorder="1" applyAlignment="1">
      <alignment horizontal="center" vertical="center"/>
    </xf>
    <xf numFmtId="0" fontId="35" fillId="0" borderId="19" xfId="0" applyFont="1" applyBorder="1" applyAlignment="1">
      <alignment wrapText="1"/>
    </xf>
    <xf numFmtId="168" fontId="23" fillId="0" borderId="18" xfId="1" applyNumberFormat="1" applyFont="1" applyFill="1" applyBorder="1" applyProtection="1"/>
    <xf numFmtId="49" fontId="24" fillId="0" borderId="25" xfId="1" applyNumberFormat="1" applyFont="1" applyFill="1" applyBorder="1" applyAlignment="1" applyProtection="1">
      <alignment horizontal="right"/>
      <protection locked="0"/>
    </xf>
    <xf numFmtId="49" fontId="24" fillId="0" borderId="27" xfId="1" applyNumberFormat="1" applyFont="1" applyFill="1" applyBorder="1" applyAlignment="1" applyProtection="1">
      <alignment horizontal="right"/>
      <protection locked="0"/>
    </xf>
    <xf numFmtId="0" fontId="5" fillId="0" borderId="21" xfId="0" applyFont="1" applyFill="1" applyBorder="1" applyAlignment="1" applyProtection="1">
      <alignment horizontal="right" vertical="center"/>
      <protection locked="0"/>
    </xf>
    <xf numFmtId="0" fontId="7" fillId="0" borderId="13" xfId="6" applyFont="1" applyFill="1" applyBorder="1" applyAlignment="1" applyProtection="1">
      <alignment horizontal="center" vertical="center" wrapText="1"/>
      <protection locked="0"/>
    </xf>
    <xf numFmtId="0" fontId="7" fillId="0" borderId="14" xfId="6" applyFont="1" applyFill="1" applyBorder="1" applyAlignment="1" applyProtection="1">
      <alignment horizontal="center" vertical="center" wrapText="1"/>
      <protection locked="0"/>
    </xf>
    <xf numFmtId="0" fontId="7" fillId="0" borderId="23" xfId="6" applyFont="1" applyFill="1" applyBorder="1" applyAlignment="1" applyProtection="1">
      <alignment horizontal="center" vertical="center" wrapText="1"/>
      <protection locked="0"/>
    </xf>
    <xf numFmtId="0" fontId="7" fillId="0" borderId="24" xfId="6" applyFont="1" applyFill="1" applyBorder="1" applyAlignment="1" applyProtection="1">
      <alignment horizontal="center" vertical="center" wrapText="1"/>
      <protection locked="0"/>
    </xf>
    <xf numFmtId="0" fontId="16" fillId="0" borderId="24" xfId="6" applyFont="1" applyFill="1" applyBorder="1" applyAlignment="1" applyProtection="1">
      <alignment horizontal="center" vertical="center" wrapText="1"/>
    </xf>
    <xf numFmtId="49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8" xfId="6" applyFont="1" applyFill="1" applyBorder="1" applyAlignment="1" applyProtection="1">
      <alignment horizontal="center" vertical="center" wrapText="1"/>
    </xf>
    <xf numFmtId="0" fontId="6" fillId="0" borderId="48" xfId="6" applyFont="1" applyFill="1" applyBorder="1" applyAlignment="1" applyProtection="1">
      <alignment vertical="center" wrapText="1"/>
    </xf>
    <xf numFmtId="166" fontId="6" fillId="0" borderId="48" xfId="6" applyNumberFormat="1" applyFont="1" applyFill="1" applyBorder="1" applyAlignment="1" applyProtection="1">
      <alignment horizontal="right" vertical="center" wrapText="1" indent="1"/>
    </xf>
    <xf numFmtId="0" fontId="17" fillId="0" borderId="48" xfId="6" applyFont="1" applyFill="1" applyBorder="1" applyAlignment="1" applyProtection="1">
      <alignment horizontal="right" vertical="center" wrapText="1" indent="1"/>
      <protection locked="0"/>
    </xf>
    <xf numFmtId="166" fontId="24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ont="1" applyFill="1" applyAlignment="1">
      <alignment horizontal="right" vertical="center" indent="1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0" fontId="7" fillId="0" borderId="24" xfId="6" applyFont="1" applyFill="1" applyBorder="1" applyAlignment="1" applyProtection="1">
      <alignment horizontal="center" vertical="center" wrapText="1"/>
    </xf>
    <xf numFmtId="0" fontId="10" fillId="0" borderId="0" xfId="6" applyFont="1" applyFill="1"/>
    <xf numFmtId="166" fontId="43" fillId="0" borderId="0" xfId="6" applyNumberFormat="1" applyFont="1" applyFill="1"/>
    <xf numFmtId="0" fontId="10" fillId="0" borderId="0" xfId="7" applyFill="1" applyProtection="1"/>
    <xf numFmtId="0" fontId="10" fillId="0" borderId="0" xfId="7" applyFill="1" applyProtection="1">
      <protection locked="0"/>
    </xf>
    <xf numFmtId="0" fontId="5" fillId="0" borderId="0" xfId="0" applyFont="1" applyFill="1" applyAlignment="1">
      <alignment horizontal="right"/>
    </xf>
    <xf numFmtId="0" fontId="25" fillId="0" borderId="15" xfId="7" applyFont="1" applyFill="1" applyBorder="1" applyAlignment="1" applyProtection="1">
      <alignment horizontal="center" vertical="center" wrapText="1"/>
    </xf>
    <xf numFmtId="0" fontId="25" fillId="0" borderId="16" xfId="7" applyFont="1" applyFill="1" applyBorder="1" applyAlignment="1" applyProtection="1">
      <alignment horizontal="center" vertical="center"/>
    </xf>
    <xf numFmtId="0" fontId="25" fillId="0" borderId="60" xfId="7" applyFont="1" applyFill="1" applyBorder="1" applyAlignment="1" applyProtection="1">
      <alignment horizontal="center" vertical="center"/>
    </xf>
    <xf numFmtId="0" fontId="17" fillId="0" borderId="13" xfId="7" applyFont="1" applyFill="1" applyBorder="1" applyAlignment="1" applyProtection="1">
      <alignment horizontal="left" vertical="center" indent="1"/>
    </xf>
    <xf numFmtId="0" fontId="17" fillId="0" borderId="7" xfId="7" applyFont="1" applyFill="1" applyBorder="1" applyAlignment="1" applyProtection="1">
      <alignment horizontal="left" vertical="center" indent="1"/>
    </xf>
    <xf numFmtId="0" fontId="17" fillId="0" borderId="1" xfId="7" applyFont="1" applyFill="1" applyBorder="1" applyAlignment="1" applyProtection="1">
      <alignment horizontal="left" vertical="center" wrapText="1" indent="1"/>
    </xf>
    <xf numFmtId="166" fontId="37" fillId="0" borderId="1" xfId="7" applyNumberFormat="1" applyFont="1" applyFill="1" applyBorder="1" applyAlignment="1" applyProtection="1">
      <alignment vertical="center"/>
      <protection locked="0"/>
    </xf>
    <xf numFmtId="166" fontId="17" fillId="0" borderId="61" xfId="7" applyNumberFormat="1" applyFont="1" applyFill="1" applyBorder="1" applyAlignment="1" applyProtection="1">
      <alignment vertical="center"/>
    </xf>
    <xf numFmtId="0" fontId="17" fillId="0" borderId="8" xfId="7" applyFont="1" applyFill="1" applyBorder="1" applyAlignment="1" applyProtection="1">
      <alignment horizontal="left" vertical="center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166" fontId="37" fillId="0" borderId="2" xfId="7" applyNumberFormat="1" applyFont="1" applyFill="1" applyBorder="1" applyAlignment="1" applyProtection="1">
      <alignment vertical="center"/>
      <protection locked="0"/>
    </xf>
    <xf numFmtId="166" fontId="17" fillId="0" borderId="17" xfId="7" applyNumberFormat="1" applyFont="1" applyFill="1" applyBorder="1" applyAlignment="1" applyProtection="1">
      <alignment vertical="center"/>
    </xf>
    <xf numFmtId="0" fontId="17" fillId="0" borderId="3" xfId="7" applyFont="1" applyFill="1" applyBorder="1" applyAlignment="1" applyProtection="1">
      <alignment horizontal="left" vertical="center" wrapText="1" indent="1"/>
    </xf>
    <xf numFmtId="49" fontId="37" fillId="0" borderId="3" xfId="7" applyNumberFormat="1" applyFont="1" applyFill="1" applyBorder="1" applyAlignment="1" applyProtection="1">
      <alignment horizontal="right" vertical="center"/>
      <protection locked="0"/>
    </xf>
    <xf numFmtId="166" fontId="37" fillId="0" borderId="3" xfId="7" applyNumberFormat="1" applyFont="1" applyFill="1" applyBorder="1" applyAlignment="1" applyProtection="1">
      <alignment vertical="center"/>
      <protection locked="0"/>
    </xf>
    <xf numFmtId="166" fontId="17" fillId="0" borderId="62" xfId="7" applyNumberFormat="1" applyFont="1" applyFill="1" applyBorder="1" applyAlignment="1" applyProtection="1">
      <alignment vertical="center"/>
    </xf>
    <xf numFmtId="0" fontId="17" fillId="0" borderId="2" xfId="7" applyFont="1" applyFill="1" applyBorder="1" applyAlignment="1" applyProtection="1">
      <alignment horizontal="left" vertical="center" indent="1"/>
    </xf>
    <xf numFmtId="49" fontId="37" fillId="0" borderId="2" xfId="7" applyNumberFormat="1" applyFont="1" applyFill="1" applyBorder="1" applyAlignment="1" applyProtection="1">
      <alignment horizontal="right" vertical="center"/>
      <protection locked="0"/>
    </xf>
    <xf numFmtId="49" fontId="17" fillId="0" borderId="17" xfId="7" applyNumberFormat="1" applyFont="1" applyFill="1" applyBorder="1" applyAlignment="1" applyProtection="1">
      <alignment horizontal="right" vertical="center"/>
    </xf>
    <xf numFmtId="0" fontId="7" fillId="0" borderId="14" xfId="7" applyFont="1" applyFill="1" applyBorder="1" applyAlignment="1" applyProtection="1">
      <alignment horizontal="left" vertical="center" indent="1"/>
    </xf>
    <xf numFmtId="166" fontId="38" fillId="0" borderId="14" xfId="7" applyNumberFormat="1" applyFont="1" applyFill="1" applyBorder="1" applyAlignment="1" applyProtection="1">
      <alignment vertical="center"/>
    </xf>
    <xf numFmtId="166" fontId="16" fillId="0" borderId="18" xfId="7" applyNumberFormat="1" applyFont="1" applyFill="1" applyBorder="1" applyAlignment="1" applyProtection="1">
      <alignment vertical="center"/>
    </xf>
    <xf numFmtId="0" fontId="17" fillId="0" borderId="9" xfId="7" applyFont="1" applyFill="1" applyBorder="1" applyAlignment="1" applyProtection="1">
      <alignment horizontal="left" vertical="center" indent="1"/>
    </xf>
    <xf numFmtId="0" fontId="17" fillId="0" borderId="3" xfId="7" applyFont="1" applyFill="1" applyBorder="1" applyAlignment="1" applyProtection="1">
      <alignment horizontal="left" vertical="center" indent="1"/>
    </xf>
    <xf numFmtId="0" fontId="16" fillId="0" borderId="13" xfId="7" applyFont="1" applyFill="1" applyBorder="1" applyAlignment="1" applyProtection="1">
      <alignment horizontal="left" vertical="center" indent="1"/>
    </xf>
    <xf numFmtId="0" fontId="7" fillId="0" borderId="14" xfId="7" applyFont="1" applyFill="1" applyBorder="1" applyAlignment="1" applyProtection="1">
      <alignment horizontal="left" indent="1"/>
    </xf>
    <xf numFmtId="166" fontId="38" fillId="0" borderId="14" xfId="7" applyNumberFormat="1" applyFont="1" applyFill="1" applyBorder="1" applyProtection="1"/>
    <xf numFmtId="166" fontId="16" fillId="0" borderId="18" xfId="7" applyNumberFormat="1" applyFont="1" applyFill="1" applyBorder="1" applyProtection="1"/>
    <xf numFmtId="0" fontId="13" fillId="0" borderId="0" xfId="7" applyFont="1" applyFill="1" applyProtection="1"/>
    <xf numFmtId="0" fontId="36" fillId="0" borderId="0" xfId="7" applyFont="1" applyFill="1" applyProtection="1">
      <protection locked="0"/>
    </xf>
    <xf numFmtId="0" fontId="18" fillId="0" borderId="0" xfId="7" applyFont="1" applyFill="1" applyProtection="1">
      <protection locked="0"/>
    </xf>
    <xf numFmtId="3" fontId="37" fillId="0" borderId="3" xfId="7" applyNumberFormat="1" applyFont="1" applyFill="1" applyBorder="1" applyAlignment="1" applyProtection="1">
      <alignment horizontal="right" vertical="center"/>
      <protection locked="0"/>
    </xf>
    <xf numFmtId="3" fontId="37" fillId="0" borderId="2" xfId="7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39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right"/>
    </xf>
    <xf numFmtId="0" fontId="26" fillId="0" borderId="32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60" xfId="0" applyFont="1" applyFill="1" applyBorder="1" applyAlignment="1" applyProtection="1">
      <alignment horizontal="center" vertical="center" wrapText="1"/>
    </xf>
    <xf numFmtId="0" fontId="23" fillId="0" borderId="32" xfId="0" applyFont="1" applyFill="1" applyBorder="1" applyAlignment="1">
      <alignment horizontal="center" vertical="center"/>
    </xf>
    <xf numFmtId="0" fontId="41" fillId="0" borderId="13" xfId="0" applyFont="1" applyFill="1" applyBorder="1" applyAlignment="1" applyProtection="1">
      <alignment horizontal="center" vertical="center" wrapText="1"/>
    </xf>
    <xf numFmtId="0" fontId="41" fillId="0" borderId="18" xfId="0" applyFont="1" applyFill="1" applyBorder="1" applyAlignment="1" applyProtection="1">
      <alignment horizontal="center" vertical="center" wrapText="1"/>
    </xf>
    <xf numFmtId="0" fontId="0" fillId="0" borderId="63" xfId="0" applyFill="1" applyBorder="1" applyProtection="1">
      <protection locked="0"/>
    </xf>
    <xf numFmtId="0" fontId="21" fillId="0" borderId="64" xfId="0" applyFont="1" applyFill="1" applyBorder="1" applyAlignment="1" applyProtection="1">
      <alignment horizontal="left" vertical="center" wrapText="1"/>
      <protection locked="0"/>
    </xf>
    <xf numFmtId="166" fontId="21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6" xfId="0" applyFill="1" applyBorder="1" applyProtection="1">
      <protection locked="0"/>
    </xf>
    <xf numFmtId="0" fontId="21" fillId="0" borderId="67" xfId="0" applyFont="1" applyFill="1" applyBorder="1" applyAlignment="1" applyProtection="1">
      <alignment horizontal="left" vertical="center" wrapText="1"/>
      <protection locked="0"/>
    </xf>
    <xf numFmtId="49" fontId="21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 applyProtection="1">
      <protection locked="0"/>
    </xf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20" fillId="0" borderId="13" xfId="0" applyFont="1" applyFill="1" applyBorder="1" applyAlignment="1" applyProtection="1">
      <alignment vertical="center" wrapText="1"/>
    </xf>
    <xf numFmtId="166" fontId="22" fillId="0" borderId="18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left"/>
    </xf>
    <xf numFmtId="3" fontId="21" fillId="0" borderId="65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40" xfId="0" applyNumberFormat="1" applyFont="1" applyFill="1" applyBorder="1" applyAlignment="1" applyProtection="1">
      <alignment horizontal="right" vertical="center" wrapText="1" indent="1"/>
    </xf>
    <xf numFmtId="49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42" xfId="0" applyNumberFormat="1" applyFont="1" applyFill="1" applyBorder="1" applyAlignment="1" applyProtection="1">
      <alignment horizontal="right" vertical="center" wrapText="1" indent="1"/>
    </xf>
    <xf numFmtId="49" fontId="23" fillId="0" borderId="32" xfId="0" applyNumberFormat="1" applyFont="1" applyFill="1" applyBorder="1" applyAlignment="1" applyProtection="1">
      <alignment horizontal="right" vertical="center" wrapText="1" indent="1"/>
    </xf>
    <xf numFmtId="49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49" fontId="2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2" xfId="0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Border="1" applyAlignment="1" applyProtection="1">
      <alignment horizontal="right" vertical="top"/>
      <protection locked="0"/>
    </xf>
    <xf numFmtId="0" fontId="18" fillId="0" borderId="0" xfId="6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66" fontId="28" fillId="0" borderId="21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28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22" xfId="6" applyFont="1" applyFill="1" applyBorder="1" applyAlignment="1" applyProtection="1">
      <alignment horizontal="center" vertical="center" wrapText="1"/>
    </xf>
    <xf numFmtId="0" fontId="7" fillId="0" borderId="57" xfId="6" applyFont="1" applyFill="1" applyBorder="1" applyAlignment="1" applyProtection="1">
      <alignment horizontal="center" vertical="center" wrapText="1"/>
    </xf>
    <xf numFmtId="0" fontId="7" fillId="0" borderId="71" xfId="6" applyFont="1" applyFill="1" applyBorder="1" applyAlignment="1" applyProtection="1">
      <alignment horizontal="center" vertical="center" wrapText="1"/>
    </xf>
    <xf numFmtId="0" fontId="7" fillId="0" borderId="36" xfId="6" applyFont="1" applyFill="1" applyBorder="1" applyAlignment="1" applyProtection="1">
      <alignment horizontal="center" vertical="center" wrapText="1"/>
    </xf>
    <xf numFmtId="0" fontId="7" fillId="0" borderId="70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34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horizontal="center"/>
    </xf>
    <xf numFmtId="166" fontId="6" fillId="0" borderId="0" xfId="6" applyNumberFormat="1" applyFont="1" applyFill="1" applyBorder="1" applyAlignment="1" applyProtection="1">
      <alignment horizontal="center" vertical="center"/>
      <protection locked="0"/>
    </xf>
    <xf numFmtId="166" fontId="6" fillId="0" borderId="0" xfId="6" applyNumberFormat="1" applyFont="1" applyFill="1" applyBorder="1" applyAlignment="1" applyProtection="1">
      <alignment horizontal="center" vertical="center"/>
    </xf>
    <xf numFmtId="166" fontId="28" fillId="0" borderId="21" xfId="6" applyNumberFormat="1" applyFont="1" applyFill="1" applyBorder="1" applyAlignment="1" applyProtection="1">
      <alignment horizontal="left" vertical="center"/>
      <protection locked="0"/>
    </xf>
    <xf numFmtId="166" fontId="28" fillId="0" borderId="21" xfId="6" applyNumberFormat="1" applyFont="1" applyFill="1" applyBorder="1" applyAlignment="1" applyProtection="1">
      <alignment horizontal="left"/>
    </xf>
    <xf numFmtId="0" fontId="26" fillId="0" borderId="0" xfId="0" applyFont="1" applyAlignment="1" applyProtection="1">
      <alignment horizontal="center"/>
      <protection locked="0"/>
    </xf>
    <xf numFmtId="166" fontId="25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2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48" xfId="0" applyNumberFormat="1" applyFont="1" applyFill="1" applyBorder="1" applyAlignment="1" applyProtection="1">
      <alignment horizontal="center" vertical="center" wrapText="1"/>
    </xf>
    <xf numFmtId="166" fontId="31" fillId="0" borderId="0" xfId="0" applyNumberFormat="1" applyFont="1" applyFill="1" applyAlignment="1" applyProtection="1">
      <alignment horizontal="center" vertical="center" textRotation="180" wrapText="1"/>
      <protection locked="0"/>
    </xf>
    <xf numFmtId="0" fontId="25" fillId="0" borderId="13" xfId="6" applyFont="1" applyBorder="1" applyAlignment="1">
      <alignment horizontal="left"/>
    </xf>
    <xf numFmtId="0" fontId="25" fillId="0" borderId="14" xfId="6" applyFont="1" applyBorder="1" applyAlignment="1">
      <alignment horizontal="left"/>
    </xf>
    <xf numFmtId="0" fontId="17" fillId="0" borderId="48" xfId="6" applyFont="1" applyBorder="1" applyAlignment="1">
      <alignment horizontal="justify" vertical="center" wrapText="1"/>
    </xf>
    <xf numFmtId="166" fontId="6" fillId="0" borderId="0" xfId="6" applyNumberFormat="1" applyFont="1" applyAlignment="1" applyProtection="1">
      <alignment horizontal="center" vertical="center" wrapText="1"/>
      <protection locked="0"/>
    </xf>
    <xf numFmtId="0" fontId="31" fillId="0" borderId="0" xfId="6" applyFont="1" applyAlignment="1">
      <alignment horizontal="right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31" fillId="0" borderId="0" xfId="0" applyNumberFormat="1" applyFont="1" applyFill="1" applyAlignment="1" applyProtection="1">
      <alignment horizontal="right" vertical="center" wrapText="1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right" vertical="top"/>
      <protection locked="0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31" fillId="0" borderId="0" xfId="6" applyFont="1" applyFill="1" applyAlignment="1" applyProtection="1">
      <alignment horizontal="right"/>
      <protection locked="0"/>
    </xf>
    <xf numFmtId="0" fontId="36" fillId="0" borderId="0" xfId="6" applyFont="1" applyFill="1" applyAlignment="1" applyProtection="1">
      <alignment horizontal="center"/>
      <protection locked="0"/>
    </xf>
    <xf numFmtId="0" fontId="36" fillId="0" borderId="0" xfId="6" applyFont="1" applyFill="1" applyAlignment="1" applyProtection="1">
      <alignment horizontal="center" vertical="center"/>
      <protection locked="0"/>
    </xf>
    <xf numFmtId="0" fontId="18" fillId="0" borderId="0" xfId="7" applyFont="1" applyFill="1" applyAlignment="1" applyProtection="1">
      <alignment horizontal="center" wrapText="1"/>
    </xf>
    <xf numFmtId="0" fontId="18" fillId="0" borderId="0" xfId="7" applyFont="1" applyFill="1" applyAlignment="1" applyProtection="1">
      <alignment horizontal="center"/>
    </xf>
    <xf numFmtId="0" fontId="34" fillId="0" borderId="40" xfId="7" applyFont="1" applyFill="1" applyBorder="1" applyAlignment="1" applyProtection="1">
      <alignment horizontal="left" vertical="center" indent="1"/>
    </xf>
    <xf numFmtId="0" fontId="34" fillId="0" borderId="42" xfId="7" applyFont="1" applyFill="1" applyBorder="1" applyAlignment="1" applyProtection="1">
      <alignment horizontal="left" vertical="center" indent="1"/>
    </xf>
    <xf numFmtId="0" fontId="34" fillId="0" borderId="24" xfId="7" applyFont="1" applyFill="1" applyBorder="1" applyAlignment="1" applyProtection="1">
      <alignment horizontal="left" vertical="center" indent="1"/>
    </xf>
    <xf numFmtId="0" fontId="31" fillId="0" borderId="0" xfId="0" applyFont="1" applyFill="1" applyAlignment="1">
      <alignment horizontal="right" vertical="center"/>
    </xf>
    <xf numFmtId="0" fontId="42" fillId="0" borderId="48" xfId="0" applyFont="1" applyBorder="1"/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>
      <alignment horizontal="center" textRotation="180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_KVRENMUNKA" xfId="6"/>
    <cellStyle name="Normál_SEGEDLETEK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RV_ZARSZ_ONKRM\Tartalom\&#214;NKORM&#193;NYZAT\EXCEL\KVI_MODOSITO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K&#214;LTS&#201;GVET&#201;SEK/K&#214;LTS&#201;GVET&#201;S%202020/&#214;NKORM&#193;NYZAT%20JAV&#205;TOTT%20M&#193;SODJ&#193;RA/RENDELET/RENDELET%20SZ&#193;MOZOTT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/>
      <sheetData sheetId="2"/>
      <sheetData sheetId="3">
        <row r="8">
          <cell r="C8" t="str">
            <v>2020. évi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10.sz.mell"/>
      <sheetName val="KV_11.sz.mell"/>
      <sheetName val="KV_12.sz.mell"/>
      <sheetName val="KV_13.sz.mell"/>
      <sheetName val="KV_14.sz.mell"/>
      <sheetName val="KV_15.sz.mell"/>
      <sheetName val="KV_16.sz.mell"/>
      <sheetName val="KV_17.sz.mell"/>
    </sheetNames>
    <sheetDataSet>
      <sheetData sheetId="0"/>
      <sheetData sheetId="1">
        <row r="3">
          <cell r="A3" t="str">
            <v>ÚJIRÁZ KÖZSÉGI ÖNKORMÁNYZAT</v>
          </cell>
        </row>
        <row r="7">
          <cell r="D7">
            <v>2020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G11" t="str">
            <v>Forintban!</v>
          </cell>
        </row>
      </sheetData>
      <sheetData sheetId="29"/>
      <sheetData sheetId="30"/>
      <sheetData sheetId="31">
        <row r="4">
          <cell r="D4" t="str">
            <v>Forintban!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K166"/>
  <sheetViews>
    <sheetView zoomScale="120" zoomScaleNormal="120" zoomScaleSheetLayoutView="100" workbookViewId="0">
      <selection activeCell="C52" sqref="C52"/>
    </sheetView>
  </sheetViews>
  <sheetFormatPr defaultColWidth="9.33203125" defaultRowHeight="15.6" x14ac:dyDescent="0.3"/>
  <cols>
    <col min="1" max="1" width="9.44140625" style="126" customWidth="1"/>
    <col min="2" max="2" width="62.6640625" style="126" customWidth="1"/>
    <col min="3" max="3" width="12.77734375" style="127" customWidth="1"/>
    <col min="4" max="7" width="12.77734375" style="146" customWidth="1"/>
    <col min="8" max="16384" width="9.33203125" style="146"/>
  </cols>
  <sheetData>
    <row r="1" spans="1:7" x14ac:dyDescent="0.3">
      <c r="A1" s="246"/>
      <c r="B1" s="535" t="s">
        <v>471</v>
      </c>
      <c r="C1" s="535"/>
      <c r="D1" s="535"/>
      <c r="E1" s="535"/>
      <c r="F1" s="535"/>
      <c r="G1" s="535"/>
    </row>
    <row r="2" spans="1:7" x14ac:dyDescent="0.3">
      <c r="A2" s="536" t="s">
        <v>441</v>
      </c>
      <c r="B2" s="537"/>
      <c r="C2" s="537"/>
      <c r="D2" s="537"/>
      <c r="E2" s="537"/>
      <c r="F2" s="537"/>
      <c r="G2" s="537"/>
    </row>
    <row r="3" spans="1:7" x14ac:dyDescent="0.3">
      <c r="A3" s="538" t="s">
        <v>451</v>
      </c>
      <c r="B3" s="538"/>
      <c r="C3" s="538"/>
      <c r="D3" s="538"/>
      <c r="E3" s="538"/>
      <c r="F3" s="538"/>
      <c r="G3" s="538"/>
    </row>
    <row r="4" spans="1:7" x14ac:dyDescent="0.3">
      <c r="A4" s="538" t="s">
        <v>425</v>
      </c>
      <c r="B4" s="538"/>
      <c r="C4" s="539"/>
      <c r="D4" s="538"/>
      <c r="E4" s="538"/>
      <c r="F4" s="538"/>
      <c r="G4" s="538"/>
    </row>
    <row r="5" spans="1:7" x14ac:dyDescent="0.3">
      <c r="A5" s="246"/>
      <c r="B5" s="246"/>
      <c r="C5" s="247"/>
      <c r="D5" s="248"/>
      <c r="E5" s="248"/>
      <c r="F5" s="248"/>
      <c r="G5" s="248"/>
    </row>
    <row r="6" spans="1:7" ht="15.9" customHeight="1" x14ac:dyDescent="0.3">
      <c r="A6" s="552" t="s">
        <v>5</v>
      </c>
      <c r="B6" s="552"/>
      <c r="C6" s="552"/>
      <c r="D6" s="552"/>
      <c r="E6" s="552"/>
      <c r="F6" s="552"/>
      <c r="G6" s="552"/>
    </row>
    <row r="7" spans="1:7" ht="15.9" customHeight="1" thickBot="1" x14ac:dyDescent="0.35">
      <c r="A7" s="554" t="s">
        <v>86</v>
      </c>
      <c r="B7" s="554"/>
      <c r="C7" s="249"/>
      <c r="D7" s="246"/>
      <c r="E7" s="246"/>
      <c r="F7" s="246"/>
      <c r="G7" s="249" t="s">
        <v>419</v>
      </c>
    </row>
    <row r="8" spans="1:7" x14ac:dyDescent="0.3">
      <c r="A8" s="541" t="s">
        <v>51</v>
      </c>
      <c r="B8" s="543" t="s">
        <v>6</v>
      </c>
      <c r="C8" s="545" t="s">
        <v>542</v>
      </c>
      <c r="D8" s="546"/>
      <c r="E8" s="546"/>
      <c r="F8" s="546"/>
      <c r="G8" s="547"/>
    </row>
    <row r="9" spans="1:7" ht="23.4" thickBot="1" x14ac:dyDescent="0.35">
      <c r="A9" s="542"/>
      <c r="B9" s="544"/>
      <c r="C9" s="209" t="s">
        <v>400</v>
      </c>
      <c r="D9" s="208" t="s">
        <v>472</v>
      </c>
      <c r="E9" s="208" t="s">
        <v>473</v>
      </c>
      <c r="F9" s="208" t="s">
        <v>474</v>
      </c>
      <c r="G9" s="241" t="s">
        <v>406</v>
      </c>
    </row>
    <row r="10" spans="1:7" s="147" customFormat="1" ht="12" customHeight="1" thickBot="1" x14ac:dyDescent="0.25">
      <c r="A10" s="143" t="s">
        <v>368</v>
      </c>
      <c r="B10" s="144" t="s">
        <v>369</v>
      </c>
      <c r="C10" s="144" t="s">
        <v>370</v>
      </c>
      <c r="D10" s="144" t="s">
        <v>372</v>
      </c>
      <c r="E10" s="144"/>
      <c r="F10" s="144" t="s">
        <v>372</v>
      </c>
      <c r="G10" s="210" t="s">
        <v>371</v>
      </c>
    </row>
    <row r="11" spans="1:7" s="148" customFormat="1" ht="12" customHeight="1" thickBot="1" x14ac:dyDescent="0.3">
      <c r="A11" s="18" t="s">
        <v>7</v>
      </c>
      <c r="B11" s="19" t="s">
        <v>141</v>
      </c>
      <c r="C11" s="137">
        <f>+C12+C13+C14+C15+C16+C17</f>
        <v>93407512</v>
      </c>
      <c r="D11" s="319">
        <f>+D12+D13+D14+D15+D16+D17</f>
        <v>0</v>
      </c>
      <c r="E11" s="319" t="s">
        <v>475</v>
      </c>
      <c r="F11" s="319">
        <f>+F12+F13+F14+F15+F16+F17</f>
        <v>13868021</v>
      </c>
      <c r="G11" s="83">
        <f>+G12+G13+G14+G15+G16+G17</f>
        <v>107275533</v>
      </c>
    </row>
    <row r="12" spans="1:7" s="148" customFormat="1" ht="12" customHeight="1" x14ac:dyDescent="0.25">
      <c r="A12" s="13" t="s">
        <v>63</v>
      </c>
      <c r="B12" s="149" t="s">
        <v>142</v>
      </c>
      <c r="C12" s="139">
        <v>17602412</v>
      </c>
      <c r="D12" s="306" t="s">
        <v>431</v>
      </c>
      <c r="E12" s="306" t="s">
        <v>447</v>
      </c>
      <c r="F12" s="306" t="s">
        <v>447</v>
      </c>
      <c r="G12" s="85">
        <v>17832657</v>
      </c>
    </row>
    <row r="13" spans="1:7" s="148" customFormat="1" ht="12" customHeight="1" x14ac:dyDescent="0.25">
      <c r="A13" s="12" t="s">
        <v>64</v>
      </c>
      <c r="B13" s="150" t="s">
        <v>143</v>
      </c>
      <c r="C13" s="138">
        <v>9077580</v>
      </c>
      <c r="D13" s="304" t="s">
        <v>431</v>
      </c>
      <c r="E13" s="304" t="s">
        <v>448</v>
      </c>
      <c r="F13" s="304" t="s">
        <v>448</v>
      </c>
      <c r="G13" s="85">
        <v>9825380</v>
      </c>
    </row>
    <row r="14" spans="1:7" s="148" customFormat="1" ht="12" customHeight="1" x14ac:dyDescent="0.25">
      <c r="A14" s="12" t="s">
        <v>65</v>
      </c>
      <c r="B14" s="150" t="s">
        <v>144</v>
      </c>
      <c r="C14" s="138">
        <v>64927520</v>
      </c>
      <c r="D14" s="304" t="s">
        <v>431</v>
      </c>
      <c r="E14" s="304" t="s">
        <v>449</v>
      </c>
      <c r="F14" s="304" t="s">
        <v>449</v>
      </c>
      <c r="G14" s="85">
        <v>74564736</v>
      </c>
    </row>
    <row r="15" spans="1:7" s="148" customFormat="1" ht="12" customHeight="1" x14ac:dyDescent="0.25">
      <c r="A15" s="12" t="s">
        <v>66</v>
      </c>
      <c r="B15" s="150" t="s">
        <v>145</v>
      </c>
      <c r="C15" s="138">
        <v>1800000</v>
      </c>
      <c r="D15" s="304" t="s">
        <v>431</v>
      </c>
      <c r="E15" s="304" t="s">
        <v>450</v>
      </c>
      <c r="F15" s="304" t="s">
        <v>450</v>
      </c>
      <c r="G15" s="85">
        <v>2028760</v>
      </c>
    </row>
    <row r="16" spans="1:7" s="148" customFormat="1" ht="12" customHeight="1" x14ac:dyDescent="0.25">
      <c r="A16" s="12" t="s">
        <v>83</v>
      </c>
      <c r="B16" s="89" t="s">
        <v>313</v>
      </c>
      <c r="C16" s="304" t="s">
        <v>431</v>
      </c>
      <c r="D16" s="304" t="s">
        <v>431</v>
      </c>
      <c r="E16" s="304" t="s">
        <v>452</v>
      </c>
      <c r="F16" s="304" t="s">
        <v>452</v>
      </c>
      <c r="G16" s="85">
        <v>3024000</v>
      </c>
    </row>
    <row r="17" spans="1:7" s="148" customFormat="1" ht="12" customHeight="1" thickBot="1" x14ac:dyDescent="0.3">
      <c r="A17" s="14" t="s">
        <v>67</v>
      </c>
      <c r="B17" s="90" t="s">
        <v>314</v>
      </c>
      <c r="C17" s="304" t="s">
        <v>431</v>
      </c>
      <c r="D17" s="304" t="s">
        <v>431</v>
      </c>
      <c r="E17" s="304" t="s">
        <v>431</v>
      </c>
      <c r="F17" s="304" t="s">
        <v>431</v>
      </c>
      <c r="G17" s="307">
        <v>0</v>
      </c>
    </row>
    <row r="18" spans="1:7" s="148" customFormat="1" ht="12" customHeight="1" thickBot="1" x14ac:dyDescent="0.3">
      <c r="A18" s="18" t="s">
        <v>8</v>
      </c>
      <c r="B18" s="88" t="s">
        <v>146</v>
      </c>
      <c r="C18" s="137">
        <f>+C19+C20+C21+C22+C23</f>
        <v>47559610</v>
      </c>
      <c r="D18" s="137">
        <f>+D19+D20+D21+D22+D23</f>
        <v>17648997</v>
      </c>
      <c r="E18" s="137">
        <v>-22485903</v>
      </c>
      <c r="F18" s="137">
        <f>+F19+F20+F21+F22+F23</f>
        <v>-4836906</v>
      </c>
      <c r="G18" s="83">
        <f>+G19+G20+G21+G22+G23</f>
        <v>42722704</v>
      </c>
    </row>
    <row r="19" spans="1:7" s="148" customFormat="1" ht="12" customHeight="1" x14ac:dyDescent="0.25">
      <c r="A19" s="13" t="s">
        <v>69</v>
      </c>
      <c r="B19" s="149" t="s">
        <v>147</v>
      </c>
      <c r="C19" s="306" t="s">
        <v>431</v>
      </c>
      <c r="D19" s="306" t="s">
        <v>431</v>
      </c>
      <c r="E19" s="306" t="s">
        <v>431</v>
      </c>
      <c r="F19" s="306" t="s">
        <v>431</v>
      </c>
      <c r="G19" s="307" t="s">
        <v>431</v>
      </c>
    </row>
    <row r="20" spans="1:7" s="148" customFormat="1" ht="12" customHeight="1" x14ac:dyDescent="0.25">
      <c r="A20" s="12" t="s">
        <v>70</v>
      </c>
      <c r="B20" s="150" t="s">
        <v>148</v>
      </c>
      <c r="C20" s="304" t="s">
        <v>431</v>
      </c>
      <c r="D20" s="304" t="s">
        <v>431</v>
      </c>
      <c r="E20" s="304" t="s">
        <v>431</v>
      </c>
      <c r="F20" s="304" t="s">
        <v>431</v>
      </c>
      <c r="G20" s="305" t="s">
        <v>431</v>
      </c>
    </row>
    <row r="21" spans="1:7" s="148" customFormat="1" ht="12" customHeight="1" x14ac:dyDescent="0.25">
      <c r="A21" s="12" t="s">
        <v>71</v>
      </c>
      <c r="B21" s="150" t="s">
        <v>306</v>
      </c>
      <c r="C21" s="304" t="s">
        <v>431</v>
      </c>
      <c r="D21" s="304" t="s">
        <v>431</v>
      </c>
      <c r="E21" s="304" t="s">
        <v>431</v>
      </c>
      <c r="F21" s="304" t="s">
        <v>431</v>
      </c>
      <c r="G21" s="305" t="s">
        <v>431</v>
      </c>
    </row>
    <row r="22" spans="1:7" s="148" customFormat="1" ht="12" customHeight="1" x14ac:dyDescent="0.25">
      <c r="A22" s="12" t="s">
        <v>72</v>
      </c>
      <c r="B22" s="150" t="s">
        <v>307</v>
      </c>
      <c r="C22" s="304" t="s">
        <v>431</v>
      </c>
      <c r="D22" s="304" t="s">
        <v>431</v>
      </c>
      <c r="E22" s="304" t="s">
        <v>431</v>
      </c>
      <c r="F22" s="304" t="s">
        <v>431</v>
      </c>
      <c r="G22" s="305" t="s">
        <v>431</v>
      </c>
    </row>
    <row r="23" spans="1:7" s="148" customFormat="1" ht="12" customHeight="1" x14ac:dyDescent="0.25">
      <c r="A23" s="12" t="s">
        <v>73</v>
      </c>
      <c r="B23" s="150" t="s">
        <v>149</v>
      </c>
      <c r="C23" s="138">
        <v>47559610</v>
      </c>
      <c r="D23" s="138">
        <v>17648997</v>
      </c>
      <c r="E23" s="138">
        <v>-22485903</v>
      </c>
      <c r="F23" s="138">
        <v>-4836906</v>
      </c>
      <c r="G23" s="84">
        <v>42722704</v>
      </c>
    </row>
    <row r="24" spans="1:7" s="148" customFormat="1" ht="12" customHeight="1" thickBot="1" x14ac:dyDescent="0.3">
      <c r="A24" s="14" t="s">
        <v>79</v>
      </c>
      <c r="B24" s="90" t="s">
        <v>150</v>
      </c>
      <c r="C24" s="308" t="s">
        <v>431</v>
      </c>
      <c r="D24" s="308" t="s">
        <v>431</v>
      </c>
      <c r="E24" s="308" t="s">
        <v>431</v>
      </c>
      <c r="F24" s="308" t="s">
        <v>431</v>
      </c>
      <c r="G24" s="310" t="s">
        <v>431</v>
      </c>
    </row>
    <row r="25" spans="1:7" s="148" customFormat="1" ht="12" customHeight="1" thickBot="1" x14ac:dyDescent="0.3">
      <c r="A25" s="18" t="s">
        <v>9</v>
      </c>
      <c r="B25" s="19" t="s">
        <v>151</v>
      </c>
      <c r="C25" s="137">
        <f>+C26+C27+C28+C29+C30</f>
        <v>590190</v>
      </c>
      <c r="D25" s="137">
        <f>+D26+D27+D28+D29+D30</f>
        <v>900000</v>
      </c>
      <c r="E25" s="137">
        <v>39397859</v>
      </c>
      <c r="F25" s="137">
        <f>+F26+F27+F28+F29+F30</f>
        <v>40297859</v>
      </c>
      <c r="G25" s="83">
        <f>+G26+G27+G28+G29+G30</f>
        <v>40888049</v>
      </c>
    </row>
    <row r="26" spans="1:7" s="148" customFormat="1" ht="12" customHeight="1" x14ac:dyDescent="0.25">
      <c r="A26" s="13" t="s">
        <v>52</v>
      </c>
      <c r="B26" s="149" t="s">
        <v>152</v>
      </c>
      <c r="C26" s="306" t="s">
        <v>431</v>
      </c>
      <c r="D26" s="306" t="s">
        <v>431</v>
      </c>
      <c r="E26" s="306" t="s">
        <v>431</v>
      </c>
      <c r="F26" s="306" t="s">
        <v>431</v>
      </c>
      <c r="G26" s="307" t="s">
        <v>431</v>
      </c>
    </row>
    <row r="27" spans="1:7" s="148" customFormat="1" ht="12" customHeight="1" x14ac:dyDescent="0.25">
      <c r="A27" s="12" t="s">
        <v>53</v>
      </c>
      <c r="B27" s="150" t="s">
        <v>153</v>
      </c>
      <c r="C27" s="304" t="s">
        <v>431</v>
      </c>
      <c r="D27" s="304" t="s">
        <v>431</v>
      </c>
      <c r="E27" s="304" t="s">
        <v>431</v>
      </c>
      <c r="F27" s="304" t="s">
        <v>431</v>
      </c>
      <c r="G27" s="305" t="s">
        <v>431</v>
      </c>
    </row>
    <row r="28" spans="1:7" s="148" customFormat="1" ht="12" customHeight="1" x14ac:dyDescent="0.25">
      <c r="A28" s="12" t="s">
        <v>54</v>
      </c>
      <c r="B28" s="150" t="s">
        <v>308</v>
      </c>
      <c r="C28" s="304" t="s">
        <v>431</v>
      </c>
      <c r="D28" s="304" t="s">
        <v>431</v>
      </c>
      <c r="E28" s="304" t="s">
        <v>431</v>
      </c>
      <c r="F28" s="304" t="s">
        <v>431</v>
      </c>
      <c r="G28" s="305" t="s">
        <v>431</v>
      </c>
    </row>
    <row r="29" spans="1:7" s="148" customFormat="1" ht="12" customHeight="1" x14ac:dyDescent="0.25">
      <c r="A29" s="12" t="s">
        <v>55</v>
      </c>
      <c r="B29" s="150" t="s">
        <v>309</v>
      </c>
      <c r="C29" s="304" t="s">
        <v>431</v>
      </c>
      <c r="D29" s="304" t="s">
        <v>431</v>
      </c>
      <c r="E29" s="304" t="s">
        <v>431</v>
      </c>
      <c r="F29" s="304" t="s">
        <v>431</v>
      </c>
      <c r="G29" s="305" t="s">
        <v>431</v>
      </c>
    </row>
    <row r="30" spans="1:7" s="148" customFormat="1" ht="12" customHeight="1" x14ac:dyDescent="0.25">
      <c r="A30" s="12" t="s">
        <v>95</v>
      </c>
      <c r="B30" s="150" t="s">
        <v>154</v>
      </c>
      <c r="C30" s="138">
        <v>590190</v>
      </c>
      <c r="D30" s="138">
        <v>900000</v>
      </c>
      <c r="E30" s="138">
        <v>39397859</v>
      </c>
      <c r="F30" s="138">
        <v>40297859</v>
      </c>
      <c r="G30" s="84">
        <v>40888049</v>
      </c>
    </row>
    <row r="31" spans="1:7" s="148" customFormat="1" ht="12" customHeight="1" thickBot="1" x14ac:dyDescent="0.3">
      <c r="A31" s="14" t="s">
        <v>96</v>
      </c>
      <c r="B31" s="151" t="s">
        <v>155</v>
      </c>
      <c r="C31" s="308" t="s">
        <v>431</v>
      </c>
      <c r="D31" s="308" t="s">
        <v>431</v>
      </c>
      <c r="E31" s="308" t="s">
        <v>431</v>
      </c>
      <c r="F31" s="308" t="s">
        <v>431</v>
      </c>
      <c r="G31" s="310" t="s">
        <v>431</v>
      </c>
    </row>
    <row r="32" spans="1:7" s="148" customFormat="1" ht="12" customHeight="1" thickBot="1" x14ac:dyDescent="0.3">
      <c r="A32" s="18" t="s">
        <v>97</v>
      </c>
      <c r="B32" s="19" t="s">
        <v>408</v>
      </c>
      <c r="C32" s="142">
        <f>SUM(C33:C39)</f>
        <v>8100000</v>
      </c>
      <c r="D32" s="311">
        <f>SUM(D33:D39)</f>
        <v>0</v>
      </c>
      <c r="E32" s="311" t="s">
        <v>476</v>
      </c>
      <c r="F32" s="311" t="s">
        <v>476</v>
      </c>
      <c r="G32" s="177">
        <f>SUM(G33:G39)</f>
        <v>16213892</v>
      </c>
    </row>
    <row r="33" spans="1:7" s="148" customFormat="1" ht="12" customHeight="1" x14ac:dyDescent="0.25">
      <c r="A33" s="13" t="s">
        <v>156</v>
      </c>
      <c r="B33" s="298" t="s">
        <v>409</v>
      </c>
      <c r="C33" s="306" t="s">
        <v>431</v>
      </c>
      <c r="D33" s="306" t="s">
        <v>431</v>
      </c>
      <c r="E33" s="306" t="s">
        <v>431</v>
      </c>
      <c r="F33" s="306" t="s">
        <v>431</v>
      </c>
      <c r="G33" s="307" t="s">
        <v>431</v>
      </c>
    </row>
    <row r="34" spans="1:7" s="148" customFormat="1" ht="12" customHeight="1" x14ac:dyDescent="0.25">
      <c r="A34" s="12" t="s">
        <v>157</v>
      </c>
      <c r="B34" s="299" t="s">
        <v>410</v>
      </c>
      <c r="C34" s="304" t="s">
        <v>431</v>
      </c>
      <c r="D34" s="304" t="s">
        <v>431</v>
      </c>
      <c r="E34" s="304" t="s">
        <v>431</v>
      </c>
      <c r="F34" s="304" t="s">
        <v>431</v>
      </c>
      <c r="G34" s="305" t="s">
        <v>431</v>
      </c>
    </row>
    <row r="35" spans="1:7" s="148" customFormat="1" ht="12" customHeight="1" x14ac:dyDescent="0.25">
      <c r="A35" s="12" t="s">
        <v>158</v>
      </c>
      <c r="B35" s="299" t="s">
        <v>411</v>
      </c>
      <c r="C35" s="138">
        <v>5100000</v>
      </c>
      <c r="D35" s="304" t="s">
        <v>431</v>
      </c>
      <c r="E35" s="304" t="s">
        <v>453</v>
      </c>
      <c r="F35" s="304" t="s">
        <v>453</v>
      </c>
      <c r="G35" s="84">
        <v>14308128</v>
      </c>
    </row>
    <row r="36" spans="1:7" s="148" customFormat="1" ht="12" customHeight="1" x14ac:dyDescent="0.25">
      <c r="A36" s="12" t="s">
        <v>159</v>
      </c>
      <c r="B36" s="299" t="s">
        <v>430</v>
      </c>
      <c r="C36" s="138">
        <v>1000000</v>
      </c>
      <c r="D36" s="304" t="s">
        <v>431</v>
      </c>
      <c r="E36" s="304" t="s">
        <v>454</v>
      </c>
      <c r="F36" s="304" t="s">
        <v>454</v>
      </c>
      <c r="G36" s="84">
        <v>272585</v>
      </c>
    </row>
    <row r="37" spans="1:7" s="148" customFormat="1" ht="12" customHeight="1" x14ac:dyDescent="0.25">
      <c r="A37" s="12" t="s">
        <v>412</v>
      </c>
      <c r="B37" s="299" t="s">
        <v>160</v>
      </c>
      <c r="C37" s="138">
        <v>1000000</v>
      </c>
      <c r="D37" s="304" t="s">
        <v>431</v>
      </c>
      <c r="E37" s="304" t="s">
        <v>455</v>
      </c>
      <c r="F37" s="304" t="s">
        <v>455</v>
      </c>
      <c r="G37" s="84">
        <v>490604</v>
      </c>
    </row>
    <row r="38" spans="1:7" s="148" customFormat="1" ht="12" customHeight="1" x14ac:dyDescent="0.25">
      <c r="A38" s="12" t="s">
        <v>413</v>
      </c>
      <c r="B38" s="299" t="s">
        <v>427</v>
      </c>
      <c r="C38" s="304" t="s">
        <v>431</v>
      </c>
      <c r="D38" s="304" t="s">
        <v>431</v>
      </c>
      <c r="E38" s="304" t="s">
        <v>431</v>
      </c>
      <c r="F38" s="304" t="s">
        <v>431</v>
      </c>
      <c r="G38" s="305" t="s">
        <v>431</v>
      </c>
    </row>
    <row r="39" spans="1:7" s="148" customFormat="1" ht="12" customHeight="1" thickBot="1" x14ac:dyDescent="0.3">
      <c r="A39" s="14" t="s">
        <v>414</v>
      </c>
      <c r="B39" s="300" t="s">
        <v>428</v>
      </c>
      <c r="C39" s="140">
        <v>1000000</v>
      </c>
      <c r="D39" s="308" t="s">
        <v>431</v>
      </c>
      <c r="E39" s="308" t="s">
        <v>456</v>
      </c>
      <c r="F39" s="308" t="s">
        <v>456</v>
      </c>
      <c r="G39" s="86">
        <v>1142575</v>
      </c>
    </row>
    <row r="40" spans="1:7" s="148" customFormat="1" ht="12" customHeight="1" thickBot="1" x14ac:dyDescent="0.3">
      <c r="A40" s="18" t="s">
        <v>11</v>
      </c>
      <c r="B40" s="19" t="s">
        <v>315</v>
      </c>
      <c r="C40" s="137">
        <f>SUM(C41:C51)</f>
        <v>46812057</v>
      </c>
      <c r="D40" s="319">
        <f>SUM(D41:D51)</f>
        <v>0</v>
      </c>
      <c r="E40" s="319" t="s">
        <v>465</v>
      </c>
      <c r="F40" s="319" t="s">
        <v>465</v>
      </c>
      <c r="G40" s="83">
        <v>50441915</v>
      </c>
    </row>
    <row r="41" spans="1:7" s="148" customFormat="1" ht="12" customHeight="1" x14ac:dyDescent="0.25">
      <c r="A41" s="13" t="s">
        <v>56</v>
      </c>
      <c r="B41" s="149" t="s">
        <v>163</v>
      </c>
      <c r="C41" s="139">
        <v>4000000</v>
      </c>
      <c r="D41" s="306" t="s">
        <v>431</v>
      </c>
      <c r="E41" s="306" t="s">
        <v>457</v>
      </c>
      <c r="F41" s="306" t="s">
        <v>457</v>
      </c>
      <c r="G41" s="85">
        <v>1317903</v>
      </c>
    </row>
    <row r="42" spans="1:7" s="148" customFormat="1" ht="12" customHeight="1" x14ac:dyDescent="0.25">
      <c r="A42" s="12" t="s">
        <v>57</v>
      </c>
      <c r="B42" s="150" t="s">
        <v>164</v>
      </c>
      <c r="C42" s="138">
        <v>3081594</v>
      </c>
      <c r="D42" s="304" t="s">
        <v>431</v>
      </c>
      <c r="E42" s="304" t="s">
        <v>458</v>
      </c>
      <c r="F42" s="304" t="s">
        <v>458</v>
      </c>
      <c r="G42" s="84">
        <v>4401350</v>
      </c>
    </row>
    <row r="43" spans="1:7" s="148" customFormat="1" ht="12" customHeight="1" x14ac:dyDescent="0.25">
      <c r="A43" s="12" t="s">
        <v>58</v>
      </c>
      <c r="B43" s="150" t="s">
        <v>165</v>
      </c>
      <c r="C43" s="304" t="s">
        <v>431</v>
      </c>
      <c r="D43" s="304" t="s">
        <v>431</v>
      </c>
      <c r="E43" s="304" t="s">
        <v>459</v>
      </c>
      <c r="F43" s="304" t="s">
        <v>459</v>
      </c>
      <c r="G43" s="305" t="s">
        <v>459</v>
      </c>
    </row>
    <row r="44" spans="1:7" s="148" customFormat="1" ht="12" customHeight="1" x14ac:dyDescent="0.25">
      <c r="A44" s="12" t="s">
        <v>99</v>
      </c>
      <c r="B44" s="150" t="s">
        <v>166</v>
      </c>
      <c r="C44" s="138">
        <v>1514700</v>
      </c>
      <c r="D44" s="304" t="s">
        <v>431</v>
      </c>
      <c r="E44" s="304" t="s">
        <v>460</v>
      </c>
      <c r="F44" s="304" t="s">
        <v>460</v>
      </c>
      <c r="G44" s="84">
        <v>446515</v>
      </c>
    </row>
    <row r="45" spans="1:7" s="148" customFormat="1" ht="12" customHeight="1" x14ac:dyDescent="0.25">
      <c r="A45" s="12" t="s">
        <v>100</v>
      </c>
      <c r="B45" s="150" t="s">
        <v>167</v>
      </c>
      <c r="C45" s="138">
        <v>37383733</v>
      </c>
      <c r="D45" s="304" t="s">
        <v>431</v>
      </c>
      <c r="E45" s="304" t="s">
        <v>461</v>
      </c>
      <c r="F45" s="304" t="s">
        <v>461</v>
      </c>
      <c r="G45" s="84">
        <v>36099370</v>
      </c>
    </row>
    <row r="46" spans="1:7" s="148" customFormat="1" ht="12" customHeight="1" x14ac:dyDescent="0.25">
      <c r="A46" s="12" t="s">
        <v>101</v>
      </c>
      <c r="B46" s="150" t="s">
        <v>168</v>
      </c>
      <c r="C46" s="138">
        <v>832030</v>
      </c>
      <c r="D46" s="304" t="s">
        <v>431</v>
      </c>
      <c r="E46" s="304" t="s">
        <v>462</v>
      </c>
      <c r="F46" s="304" t="s">
        <v>462</v>
      </c>
      <c r="G46" s="84">
        <v>2674394</v>
      </c>
    </row>
    <row r="47" spans="1:7" s="148" customFormat="1" ht="12" customHeight="1" x14ac:dyDescent="0.25">
      <c r="A47" s="12" t="s">
        <v>102</v>
      </c>
      <c r="B47" s="150" t="s">
        <v>169</v>
      </c>
      <c r="C47" s="304" t="s">
        <v>431</v>
      </c>
      <c r="D47" s="304" t="s">
        <v>431</v>
      </c>
      <c r="E47" s="304" t="s">
        <v>431</v>
      </c>
      <c r="F47" s="304" t="s">
        <v>431</v>
      </c>
      <c r="G47" s="305" t="s">
        <v>431</v>
      </c>
    </row>
    <row r="48" spans="1:7" s="148" customFormat="1" ht="12" customHeight="1" x14ac:dyDescent="0.25">
      <c r="A48" s="12" t="s">
        <v>103</v>
      </c>
      <c r="B48" s="150" t="s">
        <v>415</v>
      </c>
      <c r="C48" s="304" t="s">
        <v>431</v>
      </c>
      <c r="D48" s="304" t="s">
        <v>431</v>
      </c>
      <c r="E48" s="304" t="s">
        <v>463</v>
      </c>
      <c r="F48" s="304" t="s">
        <v>463</v>
      </c>
      <c r="G48" s="305" t="s">
        <v>463</v>
      </c>
    </row>
    <row r="49" spans="1:7" s="148" customFormat="1" ht="12" customHeight="1" x14ac:dyDescent="0.25">
      <c r="A49" s="12" t="s">
        <v>161</v>
      </c>
      <c r="B49" s="150" t="s">
        <v>171</v>
      </c>
      <c r="C49" s="315" t="s">
        <v>431</v>
      </c>
      <c r="D49" s="315" t="s">
        <v>431</v>
      </c>
      <c r="E49" s="315" t="s">
        <v>431</v>
      </c>
      <c r="F49" s="315" t="s">
        <v>431</v>
      </c>
      <c r="G49" s="316" t="s">
        <v>431</v>
      </c>
    </row>
    <row r="50" spans="1:7" s="148" customFormat="1" ht="12" customHeight="1" x14ac:dyDescent="0.25">
      <c r="A50" s="14" t="s">
        <v>162</v>
      </c>
      <c r="B50" s="151" t="s">
        <v>317</v>
      </c>
      <c r="C50" s="317" t="s">
        <v>431</v>
      </c>
      <c r="D50" s="317" t="s">
        <v>431</v>
      </c>
      <c r="E50" s="317" t="s">
        <v>431</v>
      </c>
      <c r="F50" s="317" t="s">
        <v>431</v>
      </c>
      <c r="G50" s="318" t="s">
        <v>431</v>
      </c>
    </row>
    <row r="51" spans="1:7" s="148" customFormat="1" ht="12" customHeight="1" thickBot="1" x14ac:dyDescent="0.3">
      <c r="A51" s="14" t="s">
        <v>316</v>
      </c>
      <c r="B51" s="90" t="s">
        <v>172</v>
      </c>
      <c r="C51" s="317" t="s">
        <v>431</v>
      </c>
      <c r="D51" s="317" t="s">
        <v>431</v>
      </c>
      <c r="E51" s="317" t="s">
        <v>464</v>
      </c>
      <c r="F51" s="317" t="s">
        <v>464</v>
      </c>
      <c r="G51" s="318" t="s">
        <v>464</v>
      </c>
    </row>
    <row r="52" spans="1:7" s="148" customFormat="1" ht="12" customHeight="1" thickBot="1" x14ac:dyDescent="0.3">
      <c r="A52" s="18" t="s">
        <v>12</v>
      </c>
      <c r="B52" s="19" t="s">
        <v>173</v>
      </c>
      <c r="C52" s="319">
        <f>SUM(C53:C57)</f>
        <v>0</v>
      </c>
      <c r="D52" s="319">
        <f>SUM(D53:D57)</f>
        <v>0</v>
      </c>
      <c r="E52" s="319"/>
      <c r="F52" s="392">
        <f>SUM(F53:F57)</f>
        <v>0</v>
      </c>
      <c r="G52" s="399">
        <f>SUM(G53:G57)</f>
        <v>0</v>
      </c>
    </row>
    <row r="53" spans="1:7" s="148" customFormat="1" ht="12" customHeight="1" x14ac:dyDescent="0.25">
      <c r="A53" s="13" t="s">
        <v>59</v>
      </c>
      <c r="B53" s="149" t="s">
        <v>177</v>
      </c>
      <c r="C53" s="321" t="s">
        <v>431</v>
      </c>
      <c r="D53" s="321" t="s">
        <v>431</v>
      </c>
      <c r="E53" s="321" t="s">
        <v>431</v>
      </c>
      <c r="F53" s="393" t="s">
        <v>431</v>
      </c>
      <c r="G53" s="400" t="s">
        <v>431</v>
      </c>
    </row>
    <row r="54" spans="1:7" s="148" customFormat="1" ht="12" customHeight="1" x14ac:dyDescent="0.25">
      <c r="A54" s="12" t="s">
        <v>60</v>
      </c>
      <c r="B54" s="150" t="s">
        <v>178</v>
      </c>
      <c r="C54" s="315" t="s">
        <v>431</v>
      </c>
      <c r="D54" s="315" t="s">
        <v>431</v>
      </c>
      <c r="E54" s="315" t="s">
        <v>431</v>
      </c>
      <c r="F54" s="394" t="s">
        <v>431</v>
      </c>
      <c r="G54" s="401" t="s">
        <v>431</v>
      </c>
    </row>
    <row r="55" spans="1:7" s="148" customFormat="1" ht="12" customHeight="1" x14ac:dyDescent="0.25">
      <c r="A55" s="12" t="s">
        <v>174</v>
      </c>
      <c r="B55" s="150" t="s">
        <v>179</v>
      </c>
      <c r="C55" s="315" t="s">
        <v>431</v>
      </c>
      <c r="D55" s="315" t="s">
        <v>431</v>
      </c>
      <c r="E55" s="315" t="s">
        <v>431</v>
      </c>
      <c r="F55" s="394" t="s">
        <v>431</v>
      </c>
      <c r="G55" s="401" t="s">
        <v>431</v>
      </c>
    </row>
    <row r="56" spans="1:7" s="148" customFormat="1" ht="12" customHeight="1" x14ac:dyDescent="0.25">
      <c r="A56" s="12" t="s">
        <v>175</v>
      </c>
      <c r="B56" s="150" t="s">
        <v>180</v>
      </c>
      <c r="C56" s="315" t="s">
        <v>431</v>
      </c>
      <c r="D56" s="315" t="s">
        <v>431</v>
      </c>
      <c r="E56" s="315" t="s">
        <v>431</v>
      </c>
      <c r="F56" s="394" t="s">
        <v>431</v>
      </c>
      <c r="G56" s="401" t="s">
        <v>431</v>
      </c>
    </row>
    <row r="57" spans="1:7" s="148" customFormat="1" ht="12" customHeight="1" thickBot="1" x14ac:dyDescent="0.3">
      <c r="A57" s="14" t="s">
        <v>176</v>
      </c>
      <c r="B57" s="90" t="s">
        <v>181</v>
      </c>
      <c r="C57" s="317" t="s">
        <v>431</v>
      </c>
      <c r="D57" s="317" t="s">
        <v>431</v>
      </c>
      <c r="E57" s="317" t="s">
        <v>431</v>
      </c>
      <c r="F57" s="395" t="s">
        <v>431</v>
      </c>
      <c r="G57" s="402" t="s">
        <v>431</v>
      </c>
    </row>
    <row r="58" spans="1:7" s="148" customFormat="1" ht="12" customHeight="1" thickBot="1" x14ac:dyDescent="0.3">
      <c r="A58" s="18" t="s">
        <v>104</v>
      </c>
      <c r="B58" s="19" t="s">
        <v>182</v>
      </c>
      <c r="C58" s="319">
        <f>SUM(C59:C61)</f>
        <v>0</v>
      </c>
      <c r="D58" s="319">
        <f>SUM(D59:D61)</f>
        <v>0</v>
      </c>
      <c r="E58" s="319" t="s">
        <v>466</v>
      </c>
      <c r="F58" s="392" t="s">
        <v>466</v>
      </c>
      <c r="G58" s="399" t="s">
        <v>466</v>
      </c>
    </row>
    <row r="59" spans="1:7" s="148" customFormat="1" ht="12" customHeight="1" x14ac:dyDescent="0.25">
      <c r="A59" s="13" t="s">
        <v>61</v>
      </c>
      <c r="B59" s="149" t="s">
        <v>183</v>
      </c>
      <c r="C59" s="306" t="s">
        <v>431</v>
      </c>
      <c r="D59" s="306" t="s">
        <v>431</v>
      </c>
      <c r="E59" s="306" t="s">
        <v>431</v>
      </c>
      <c r="F59" s="396" t="s">
        <v>431</v>
      </c>
      <c r="G59" s="403" t="s">
        <v>431</v>
      </c>
    </row>
    <row r="60" spans="1:7" s="148" customFormat="1" ht="12" customHeight="1" x14ac:dyDescent="0.25">
      <c r="A60" s="12" t="s">
        <v>62</v>
      </c>
      <c r="B60" s="150" t="s">
        <v>310</v>
      </c>
      <c r="C60" s="304" t="s">
        <v>431</v>
      </c>
      <c r="D60" s="304" t="s">
        <v>431</v>
      </c>
      <c r="E60" s="304" t="s">
        <v>466</v>
      </c>
      <c r="F60" s="397" t="s">
        <v>466</v>
      </c>
      <c r="G60" s="404" t="s">
        <v>466</v>
      </c>
    </row>
    <row r="61" spans="1:7" s="148" customFormat="1" ht="12" customHeight="1" x14ac:dyDescent="0.25">
      <c r="A61" s="12" t="s">
        <v>186</v>
      </c>
      <c r="B61" s="150" t="s">
        <v>184</v>
      </c>
      <c r="C61" s="304" t="s">
        <v>431</v>
      </c>
      <c r="D61" s="304" t="s">
        <v>431</v>
      </c>
      <c r="E61" s="304" t="s">
        <v>431</v>
      </c>
      <c r="F61" s="397" t="s">
        <v>431</v>
      </c>
      <c r="G61" s="404" t="s">
        <v>431</v>
      </c>
    </row>
    <row r="62" spans="1:7" s="148" customFormat="1" ht="12" customHeight="1" thickBot="1" x14ac:dyDescent="0.3">
      <c r="A62" s="14" t="s">
        <v>187</v>
      </c>
      <c r="B62" s="90" t="s">
        <v>185</v>
      </c>
      <c r="C62" s="308" t="s">
        <v>431</v>
      </c>
      <c r="D62" s="308" t="s">
        <v>431</v>
      </c>
      <c r="E62" s="308" t="s">
        <v>431</v>
      </c>
      <c r="F62" s="398" t="s">
        <v>431</v>
      </c>
      <c r="G62" s="405" t="s">
        <v>431</v>
      </c>
    </row>
    <row r="63" spans="1:7" s="148" customFormat="1" ht="12" customHeight="1" thickBot="1" x14ac:dyDescent="0.3">
      <c r="A63" s="18" t="s">
        <v>14</v>
      </c>
      <c r="B63" s="88" t="s">
        <v>188</v>
      </c>
      <c r="C63" s="137">
        <f>SUM(C64:C66)</f>
        <v>380000</v>
      </c>
      <c r="D63" s="319">
        <f>SUM(D64:D66)</f>
        <v>0</v>
      </c>
      <c r="E63" s="319" t="s">
        <v>467</v>
      </c>
      <c r="F63" s="392" t="s">
        <v>467</v>
      </c>
      <c r="G63" s="399">
        <v>0</v>
      </c>
    </row>
    <row r="64" spans="1:7" s="148" customFormat="1" ht="12" customHeight="1" x14ac:dyDescent="0.25">
      <c r="A64" s="13" t="s">
        <v>105</v>
      </c>
      <c r="B64" s="149" t="s">
        <v>190</v>
      </c>
      <c r="C64" s="315" t="s">
        <v>431</v>
      </c>
      <c r="D64" s="315" t="s">
        <v>431</v>
      </c>
      <c r="E64" s="315" t="s">
        <v>431</v>
      </c>
      <c r="F64" s="315" t="s">
        <v>431</v>
      </c>
      <c r="G64" s="316" t="s">
        <v>431</v>
      </c>
    </row>
    <row r="65" spans="1:7" s="148" customFormat="1" ht="12" customHeight="1" x14ac:dyDescent="0.25">
      <c r="A65" s="12" t="s">
        <v>106</v>
      </c>
      <c r="B65" s="150" t="s">
        <v>311</v>
      </c>
      <c r="C65" s="315" t="s">
        <v>431</v>
      </c>
      <c r="D65" s="315" t="s">
        <v>431</v>
      </c>
      <c r="E65" s="315" t="s">
        <v>431</v>
      </c>
      <c r="F65" s="315" t="s">
        <v>431</v>
      </c>
      <c r="G65" s="316" t="s">
        <v>431</v>
      </c>
    </row>
    <row r="66" spans="1:7" s="148" customFormat="1" ht="12" customHeight="1" x14ac:dyDescent="0.25">
      <c r="A66" s="12" t="s">
        <v>124</v>
      </c>
      <c r="B66" s="150" t="s">
        <v>191</v>
      </c>
      <c r="C66" s="141">
        <v>380000</v>
      </c>
      <c r="D66" s="315" t="s">
        <v>431</v>
      </c>
      <c r="E66" s="315" t="s">
        <v>467</v>
      </c>
      <c r="F66" s="315" t="s">
        <v>467</v>
      </c>
      <c r="G66" s="316">
        <v>0</v>
      </c>
    </row>
    <row r="67" spans="1:7" s="148" customFormat="1" ht="12" customHeight="1" thickBot="1" x14ac:dyDescent="0.3">
      <c r="A67" s="14" t="s">
        <v>189</v>
      </c>
      <c r="B67" s="90" t="s">
        <v>192</v>
      </c>
      <c r="C67" s="315" t="s">
        <v>431</v>
      </c>
      <c r="D67" s="315" t="s">
        <v>431</v>
      </c>
      <c r="E67" s="315" t="s">
        <v>431</v>
      </c>
      <c r="F67" s="315" t="s">
        <v>431</v>
      </c>
      <c r="G67" s="316" t="s">
        <v>431</v>
      </c>
    </row>
    <row r="68" spans="1:7" s="148" customFormat="1" ht="12" customHeight="1" thickBot="1" x14ac:dyDescent="0.3">
      <c r="A68" s="198" t="s">
        <v>357</v>
      </c>
      <c r="B68" s="19" t="s">
        <v>193</v>
      </c>
      <c r="C68" s="142">
        <f>+C11+C18+C25+C32+C40+C52+C58+C63</f>
        <v>196849369</v>
      </c>
      <c r="D68" s="142">
        <f>+D11+D18+D25+D32+D40+D52+D58+D63</f>
        <v>18548997</v>
      </c>
      <c r="E68" s="142">
        <v>42356913</v>
      </c>
      <c r="F68" s="142">
        <f>+F11+F18+F25+F32+F40+F52+F58+F63</f>
        <v>60905910</v>
      </c>
      <c r="G68" s="177">
        <f>+G11+G18+G25+G32+G40+G52+G58+G63</f>
        <v>257755279</v>
      </c>
    </row>
    <row r="69" spans="1:7" s="148" customFormat="1" ht="12" customHeight="1" thickBot="1" x14ac:dyDescent="0.3">
      <c r="A69" s="188" t="s">
        <v>194</v>
      </c>
      <c r="B69" s="88" t="s">
        <v>195</v>
      </c>
      <c r="C69" s="319">
        <f>SUM(C70:C72)</f>
        <v>0</v>
      </c>
      <c r="D69" s="319">
        <f>SUM(D70:D72)</f>
        <v>0</v>
      </c>
      <c r="E69" s="319" t="s">
        <v>431</v>
      </c>
      <c r="F69" s="319">
        <f>SUM(F70:F72)</f>
        <v>0</v>
      </c>
      <c r="G69" s="320">
        <f>SUM(G70:G72)</f>
        <v>0</v>
      </c>
    </row>
    <row r="70" spans="1:7" s="148" customFormat="1" ht="12" customHeight="1" x14ac:dyDescent="0.25">
      <c r="A70" s="13" t="s">
        <v>223</v>
      </c>
      <c r="B70" s="149" t="s">
        <v>196</v>
      </c>
      <c r="C70" s="315" t="s">
        <v>431</v>
      </c>
      <c r="D70" s="315" t="s">
        <v>431</v>
      </c>
      <c r="E70" s="315" t="s">
        <v>431</v>
      </c>
      <c r="F70" s="315" t="s">
        <v>431</v>
      </c>
      <c r="G70" s="316" t="s">
        <v>431</v>
      </c>
    </row>
    <row r="71" spans="1:7" s="148" customFormat="1" ht="12" customHeight="1" x14ac:dyDescent="0.25">
      <c r="A71" s="12" t="s">
        <v>232</v>
      </c>
      <c r="B71" s="150" t="s">
        <v>197</v>
      </c>
      <c r="C71" s="315" t="s">
        <v>431</v>
      </c>
      <c r="D71" s="315" t="s">
        <v>431</v>
      </c>
      <c r="E71" s="315" t="s">
        <v>431</v>
      </c>
      <c r="F71" s="315" t="s">
        <v>431</v>
      </c>
      <c r="G71" s="316" t="s">
        <v>431</v>
      </c>
    </row>
    <row r="72" spans="1:7" s="148" customFormat="1" ht="12" customHeight="1" thickBot="1" x14ac:dyDescent="0.3">
      <c r="A72" s="14" t="s">
        <v>233</v>
      </c>
      <c r="B72" s="194" t="s">
        <v>342</v>
      </c>
      <c r="C72" s="315" t="s">
        <v>431</v>
      </c>
      <c r="D72" s="315" t="s">
        <v>431</v>
      </c>
      <c r="E72" s="315" t="s">
        <v>431</v>
      </c>
      <c r="F72" s="315" t="s">
        <v>431</v>
      </c>
      <c r="G72" s="316" t="s">
        <v>431</v>
      </c>
    </row>
    <row r="73" spans="1:7" s="148" customFormat="1" ht="12" customHeight="1" thickBot="1" x14ac:dyDescent="0.3">
      <c r="A73" s="188" t="s">
        <v>199</v>
      </c>
      <c r="B73" s="88" t="s">
        <v>200</v>
      </c>
      <c r="C73" s="319">
        <f>SUM(C74:C77)</f>
        <v>0</v>
      </c>
      <c r="D73" s="319">
        <f>SUM(D74:D77)</f>
        <v>0</v>
      </c>
      <c r="E73" s="319" t="s">
        <v>431</v>
      </c>
      <c r="F73" s="319">
        <f>SUM(F74:F77)</f>
        <v>0</v>
      </c>
      <c r="G73" s="320">
        <f>SUM(G74:G77)</f>
        <v>0</v>
      </c>
    </row>
    <row r="74" spans="1:7" s="148" customFormat="1" ht="12" customHeight="1" x14ac:dyDescent="0.25">
      <c r="A74" s="13" t="s">
        <v>84</v>
      </c>
      <c r="B74" s="239" t="s">
        <v>201</v>
      </c>
      <c r="C74" s="315" t="s">
        <v>431</v>
      </c>
      <c r="D74" s="315" t="s">
        <v>431</v>
      </c>
      <c r="E74" s="315" t="s">
        <v>431</v>
      </c>
      <c r="F74" s="315" t="s">
        <v>431</v>
      </c>
      <c r="G74" s="316" t="s">
        <v>431</v>
      </c>
    </row>
    <row r="75" spans="1:7" s="148" customFormat="1" ht="12" customHeight="1" x14ac:dyDescent="0.25">
      <c r="A75" s="12" t="s">
        <v>85</v>
      </c>
      <c r="B75" s="239" t="s">
        <v>422</v>
      </c>
      <c r="C75" s="315" t="s">
        <v>431</v>
      </c>
      <c r="D75" s="315" t="s">
        <v>431</v>
      </c>
      <c r="E75" s="315" t="s">
        <v>431</v>
      </c>
      <c r="F75" s="315" t="s">
        <v>431</v>
      </c>
      <c r="G75" s="316" t="s">
        <v>431</v>
      </c>
    </row>
    <row r="76" spans="1:7" s="148" customFormat="1" ht="12" customHeight="1" x14ac:dyDescent="0.25">
      <c r="A76" s="12" t="s">
        <v>224</v>
      </c>
      <c r="B76" s="239" t="s">
        <v>202</v>
      </c>
      <c r="C76" s="315" t="s">
        <v>431</v>
      </c>
      <c r="D76" s="315" t="s">
        <v>431</v>
      </c>
      <c r="E76" s="315" t="s">
        <v>431</v>
      </c>
      <c r="F76" s="315" t="s">
        <v>431</v>
      </c>
      <c r="G76" s="316" t="s">
        <v>431</v>
      </c>
    </row>
    <row r="77" spans="1:7" s="148" customFormat="1" ht="12" customHeight="1" thickBot="1" x14ac:dyDescent="0.3">
      <c r="A77" s="14" t="s">
        <v>225</v>
      </c>
      <c r="B77" s="240" t="s">
        <v>423</v>
      </c>
      <c r="C77" s="315" t="s">
        <v>431</v>
      </c>
      <c r="D77" s="315" t="s">
        <v>431</v>
      </c>
      <c r="E77" s="315" t="s">
        <v>431</v>
      </c>
      <c r="F77" s="315" t="s">
        <v>431</v>
      </c>
      <c r="G77" s="316" t="s">
        <v>431</v>
      </c>
    </row>
    <row r="78" spans="1:7" s="148" customFormat="1" ht="12" customHeight="1" thickBot="1" x14ac:dyDescent="0.3">
      <c r="A78" s="188" t="s">
        <v>203</v>
      </c>
      <c r="B78" s="88" t="s">
        <v>204</v>
      </c>
      <c r="C78" s="137">
        <f>SUM(C79:C80)</f>
        <v>49186487</v>
      </c>
      <c r="D78" s="137">
        <f>SUM(D79:D80)</f>
        <v>-8921291</v>
      </c>
      <c r="E78" s="137">
        <v>8587718</v>
      </c>
      <c r="F78" s="137">
        <v>-333573</v>
      </c>
      <c r="G78" s="83">
        <f>SUM(G79:G80)</f>
        <v>48852914</v>
      </c>
    </row>
    <row r="79" spans="1:7" s="148" customFormat="1" ht="12" customHeight="1" x14ac:dyDescent="0.25">
      <c r="A79" s="13" t="s">
        <v>226</v>
      </c>
      <c r="B79" s="149" t="s">
        <v>205</v>
      </c>
      <c r="C79" s="141">
        <v>49186487</v>
      </c>
      <c r="D79" s="141">
        <v>-8921291</v>
      </c>
      <c r="E79" s="141">
        <v>8587718</v>
      </c>
      <c r="F79" s="141">
        <v>-333573</v>
      </c>
      <c r="G79" s="87">
        <v>48852914</v>
      </c>
    </row>
    <row r="80" spans="1:7" s="148" customFormat="1" ht="12" customHeight="1" thickBot="1" x14ac:dyDescent="0.3">
      <c r="A80" s="14" t="s">
        <v>227</v>
      </c>
      <c r="B80" s="90" t="s">
        <v>206</v>
      </c>
      <c r="C80" s="315" t="s">
        <v>431</v>
      </c>
      <c r="D80" s="315" t="s">
        <v>431</v>
      </c>
      <c r="E80" s="315" t="s">
        <v>431</v>
      </c>
      <c r="F80" s="315" t="s">
        <v>431</v>
      </c>
      <c r="G80" s="316" t="s">
        <v>431</v>
      </c>
    </row>
    <row r="81" spans="1:7" s="148" customFormat="1" ht="12" customHeight="1" thickBot="1" x14ac:dyDescent="0.3">
      <c r="A81" s="188" t="s">
        <v>207</v>
      </c>
      <c r="B81" s="88" t="s">
        <v>208</v>
      </c>
      <c r="C81" s="319" t="s">
        <v>431</v>
      </c>
      <c r="D81" s="137">
        <f>SUM(D82:D84)</f>
        <v>904380</v>
      </c>
      <c r="E81" s="137">
        <v>3874510</v>
      </c>
      <c r="F81" s="137">
        <f>SUM(F82:F84)</f>
        <v>4778890</v>
      </c>
      <c r="G81" s="83">
        <f>SUM(G82:G84)</f>
        <v>4778890</v>
      </c>
    </row>
    <row r="82" spans="1:7" s="148" customFormat="1" ht="12" customHeight="1" x14ac:dyDescent="0.25">
      <c r="A82" s="13" t="s">
        <v>228</v>
      </c>
      <c r="B82" s="149" t="s">
        <v>209</v>
      </c>
      <c r="C82" s="315" t="s">
        <v>431</v>
      </c>
      <c r="D82" s="141">
        <v>904380</v>
      </c>
      <c r="E82" s="141">
        <v>3874510</v>
      </c>
      <c r="F82" s="141">
        <v>4778890</v>
      </c>
      <c r="G82" s="87">
        <v>4778890</v>
      </c>
    </row>
    <row r="83" spans="1:7" s="148" customFormat="1" ht="12" customHeight="1" x14ac:dyDescent="0.25">
      <c r="A83" s="12" t="s">
        <v>229</v>
      </c>
      <c r="B83" s="150" t="s">
        <v>210</v>
      </c>
      <c r="C83" s="315" t="s">
        <v>431</v>
      </c>
      <c r="D83" s="315" t="s">
        <v>431</v>
      </c>
      <c r="E83" s="315" t="s">
        <v>431</v>
      </c>
      <c r="F83" s="315" t="s">
        <v>431</v>
      </c>
      <c r="G83" s="316" t="s">
        <v>431</v>
      </c>
    </row>
    <row r="84" spans="1:7" s="148" customFormat="1" ht="12" customHeight="1" thickBot="1" x14ac:dyDescent="0.3">
      <c r="A84" s="14" t="s">
        <v>230</v>
      </c>
      <c r="B84" s="90" t="s">
        <v>424</v>
      </c>
      <c r="C84" s="315" t="s">
        <v>431</v>
      </c>
      <c r="D84" s="315" t="s">
        <v>431</v>
      </c>
      <c r="E84" s="315" t="s">
        <v>431</v>
      </c>
      <c r="F84" s="315" t="s">
        <v>431</v>
      </c>
      <c r="G84" s="316" t="s">
        <v>431</v>
      </c>
    </row>
    <row r="85" spans="1:7" s="148" customFormat="1" ht="12" customHeight="1" thickBot="1" x14ac:dyDescent="0.3">
      <c r="A85" s="188" t="s">
        <v>211</v>
      </c>
      <c r="B85" s="88" t="s">
        <v>231</v>
      </c>
      <c r="C85" s="319">
        <f>SUM(C86:C89)</f>
        <v>0</v>
      </c>
      <c r="D85" s="319">
        <f>SUM(D86:D89)</f>
        <v>0</v>
      </c>
      <c r="E85" s="319" t="s">
        <v>431</v>
      </c>
      <c r="F85" s="319">
        <f>SUM(F86:F89)</f>
        <v>0</v>
      </c>
      <c r="G85" s="320">
        <f>SUM(G86:G89)</f>
        <v>0</v>
      </c>
    </row>
    <row r="86" spans="1:7" s="148" customFormat="1" ht="12" customHeight="1" x14ac:dyDescent="0.25">
      <c r="A86" s="152" t="s">
        <v>212</v>
      </c>
      <c r="B86" s="149" t="s">
        <v>213</v>
      </c>
      <c r="C86" s="315" t="s">
        <v>431</v>
      </c>
      <c r="D86" s="315" t="s">
        <v>431</v>
      </c>
      <c r="E86" s="315" t="s">
        <v>431</v>
      </c>
      <c r="F86" s="315" t="s">
        <v>431</v>
      </c>
      <c r="G86" s="316" t="s">
        <v>431</v>
      </c>
    </row>
    <row r="87" spans="1:7" s="148" customFormat="1" ht="12" customHeight="1" x14ac:dyDescent="0.25">
      <c r="A87" s="153" t="s">
        <v>214</v>
      </c>
      <c r="B87" s="150" t="s">
        <v>215</v>
      </c>
      <c r="C87" s="315" t="s">
        <v>431</v>
      </c>
      <c r="D87" s="315" t="s">
        <v>431</v>
      </c>
      <c r="E87" s="315" t="s">
        <v>431</v>
      </c>
      <c r="F87" s="315" t="s">
        <v>431</v>
      </c>
      <c r="G87" s="316" t="s">
        <v>431</v>
      </c>
    </row>
    <row r="88" spans="1:7" s="148" customFormat="1" ht="12" customHeight="1" x14ac:dyDescent="0.25">
      <c r="A88" s="153" t="s">
        <v>216</v>
      </c>
      <c r="B88" s="150" t="s">
        <v>217</v>
      </c>
      <c r="C88" s="315" t="s">
        <v>431</v>
      </c>
      <c r="D88" s="315" t="s">
        <v>431</v>
      </c>
      <c r="E88" s="315" t="s">
        <v>431</v>
      </c>
      <c r="F88" s="315" t="s">
        <v>431</v>
      </c>
      <c r="G88" s="316" t="s">
        <v>431</v>
      </c>
    </row>
    <row r="89" spans="1:7" s="148" customFormat="1" ht="12" customHeight="1" thickBot="1" x14ac:dyDescent="0.3">
      <c r="A89" s="154" t="s">
        <v>218</v>
      </c>
      <c r="B89" s="90" t="s">
        <v>219</v>
      </c>
      <c r="C89" s="315" t="s">
        <v>431</v>
      </c>
      <c r="D89" s="315" t="s">
        <v>431</v>
      </c>
      <c r="E89" s="315" t="s">
        <v>431</v>
      </c>
      <c r="F89" s="315" t="s">
        <v>431</v>
      </c>
      <c r="G89" s="316" t="s">
        <v>431</v>
      </c>
    </row>
    <row r="90" spans="1:7" s="148" customFormat="1" ht="12" customHeight="1" thickBot="1" x14ac:dyDescent="0.3">
      <c r="A90" s="188" t="s">
        <v>220</v>
      </c>
      <c r="B90" s="88" t="s">
        <v>356</v>
      </c>
      <c r="C90" s="326" t="s">
        <v>431</v>
      </c>
      <c r="D90" s="326" t="s">
        <v>431</v>
      </c>
      <c r="E90" s="326" t="s">
        <v>431</v>
      </c>
      <c r="F90" s="326" t="s">
        <v>431</v>
      </c>
      <c r="G90" s="327" t="s">
        <v>431</v>
      </c>
    </row>
    <row r="91" spans="1:7" s="148" customFormat="1" ht="13.5" customHeight="1" thickBot="1" x14ac:dyDescent="0.3">
      <c r="A91" s="188" t="s">
        <v>222</v>
      </c>
      <c r="B91" s="88" t="s">
        <v>221</v>
      </c>
      <c r="C91" s="326" t="s">
        <v>431</v>
      </c>
      <c r="D91" s="326" t="s">
        <v>431</v>
      </c>
      <c r="E91" s="326" t="s">
        <v>431</v>
      </c>
      <c r="F91" s="326" t="s">
        <v>431</v>
      </c>
      <c r="G91" s="327" t="s">
        <v>431</v>
      </c>
    </row>
    <row r="92" spans="1:7" s="148" customFormat="1" ht="15.75" customHeight="1" thickBot="1" x14ac:dyDescent="0.3">
      <c r="A92" s="188" t="s">
        <v>234</v>
      </c>
      <c r="B92" s="155" t="s">
        <v>359</v>
      </c>
      <c r="C92" s="142">
        <f>+C69+C73+C78+C81+C85+C91+C90</f>
        <v>49186487</v>
      </c>
      <c r="D92" s="142">
        <f>+D69+D73+D78+D81+D85+D91+D90</f>
        <v>-8016911</v>
      </c>
      <c r="E92" s="142">
        <v>12462228</v>
      </c>
      <c r="F92" s="142">
        <f>+F69+F73+F78+F81+F85+F91+F90</f>
        <v>4445317</v>
      </c>
      <c r="G92" s="177">
        <f>+G69+G73+G78+G81+G85+G91+G90</f>
        <v>53631804</v>
      </c>
    </row>
    <row r="93" spans="1:7" s="148" customFormat="1" ht="25.5" customHeight="1" thickBot="1" x14ac:dyDescent="0.3">
      <c r="A93" s="189" t="s">
        <v>358</v>
      </c>
      <c r="B93" s="156" t="s">
        <v>360</v>
      </c>
      <c r="C93" s="142">
        <f>+C68+C92</f>
        <v>246035856</v>
      </c>
      <c r="D93" s="142">
        <f>+D68+D92</f>
        <v>10532086</v>
      </c>
      <c r="E93" s="142">
        <v>54819141</v>
      </c>
      <c r="F93" s="142">
        <f>+F68+F92</f>
        <v>65351227</v>
      </c>
      <c r="G93" s="177">
        <f>+G68+G92</f>
        <v>311387083</v>
      </c>
    </row>
    <row r="94" spans="1:7" s="148" customFormat="1" ht="15.15" customHeight="1" x14ac:dyDescent="0.25">
      <c r="A94" s="3"/>
      <c r="B94" s="4"/>
      <c r="C94" s="92"/>
    </row>
    <row r="95" spans="1:7" ht="16.5" customHeight="1" x14ac:dyDescent="0.3">
      <c r="A95" s="553" t="s">
        <v>35</v>
      </c>
      <c r="B95" s="553"/>
      <c r="C95" s="553"/>
      <c r="D95" s="553"/>
      <c r="E95" s="553"/>
      <c r="F95" s="553"/>
      <c r="G95" s="553"/>
    </row>
    <row r="96" spans="1:7" s="157" customFormat="1" ht="16.5" customHeight="1" thickBot="1" x14ac:dyDescent="0.35">
      <c r="A96" s="555" t="s">
        <v>87</v>
      </c>
      <c r="B96" s="555"/>
      <c r="C96" s="56"/>
      <c r="G96" s="56" t="str">
        <f>G7</f>
        <v xml:space="preserve"> Forintban!</v>
      </c>
    </row>
    <row r="97" spans="1:7" x14ac:dyDescent="0.3">
      <c r="A97" s="541" t="s">
        <v>51</v>
      </c>
      <c r="B97" s="543" t="s">
        <v>401</v>
      </c>
      <c r="C97" s="548" t="str">
        <f>C8</f>
        <v>2020. évi</v>
      </c>
      <c r="D97" s="549"/>
      <c r="E97" s="545"/>
      <c r="F97" s="545"/>
      <c r="G97" s="550"/>
    </row>
    <row r="98" spans="1:7" ht="23.4" thickBot="1" x14ac:dyDescent="0.35">
      <c r="A98" s="542"/>
      <c r="B98" s="544"/>
      <c r="C98" s="209" t="str">
        <f>C9</f>
        <v>Eredeti
előirányzat</v>
      </c>
      <c r="D98" s="209" t="str">
        <f>D9</f>
        <v>1.sz. módosítás</v>
      </c>
      <c r="E98" s="208" t="s">
        <v>473</v>
      </c>
      <c r="F98" s="209" t="str">
        <f>F9</f>
        <v>Módosítások összesen</v>
      </c>
      <c r="G98" s="294" t="str">
        <f>G9</f>
        <v>Módosított előirányzat</v>
      </c>
    </row>
    <row r="99" spans="1:7" s="147" customFormat="1" ht="12" customHeight="1" thickBot="1" x14ac:dyDescent="0.25">
      <c r="A99" s="24" t="s">
        <v>368</v>
      </c>
      <c r="B99" s="25" t="s">
        <v>369</v>
      </c>
      <c r="C99" s="25" t="s">
        <v>370</v>
      </c>
      <c r="D99" s="25" t="s">
        <v>372</v>
      </c>
      <c r="E99" s="25"/>
      <c r="F99" s="25" t="s">
        <v>372</v>
      </c>
      <c r="G99" s="218" t="s">
        <v>371</v>
      </c>
    </row>
    <row r="100" spans="1:7" ht="12" customHeight="1" thickBot="1" x14ac:dyDescent="0.35">
      <c r="A100" s="20" t="s">
        <v>7</v>
      </c>
      <c r="B100" s="23" t="s">
        <v>318</v>
      </c>
      <c r="C100" s="136">
        <f>C101+C102+C103+C104+C105+C118</f>
        <v>218083881</v>
      </c>
      <c r="D100" s="136">
        <f>D101+D102+D103+D104+D105+D118</f>
        <v>-278594</v>
      </c>
      <c r="E100" s="136">
        <v>22326360</v>
      </c>
      <c r="F100" s="136">
        <f>F101+F102+F103+F104+F105+F118</f>
        <v>22047766</v>
      </c>
      <c r="G100" s="201">
        <f>G101+G102+G103+G104+G105+G118</f>
        <v>240131647</v>
      </c>
    </row>
    <row r="101" spans="1:7" ht="12" customHeight="1" x14ac:dyDescent="0.3">
      <c r="A101" s="15" t="s">
        <v>63</v>
      </c>
      <c r="B101" s="8" t="s">
        <v>36</v>
      </c>
      <c r="C101" s="205">
        <v>108052070</v>
      </c>
      <c r="D101" s="205">
        <v>742387</v>
      </c>
      <c r="E101" s="205">
        <v>19009189</v>
      </c>
      <c r="F101" s="205">
        <v>19751576</v>
      </c>
      <c r="G101" s="202">
        <v>127803646</v>
      </c>
    </row>
    <row r="102" spans="1:7" ht="12" customHeight="1" x14ac:dyDescent="0.3">
      <c r="A102" s="12" t="s">
        <v>64</v>
      </c>
      <c r="B102" s="6" t="s">
        <v>107</v>
      </c>
      <c r="C102" s="138">
        <v>17700871</v>
      </c>
      <c r="D102" s="304" t="s">
        <v>431</v>
      </c>
      <c r="E102" s="304" t="s">
        <v>468</v>
      </c>
      <c r="F102" s="304" t="s">
        <v>468</v>
      </c>
      <c r="G102" s="84">
        <v>18094050</v>
      </c>
    </row>
    <row r="103" spans="1:7" ht="12" customHeight="1" x14ac:dyDescent="0.3">
      <c r="A103" s="12" t="s">
        <v>65</v>
      </c>
      <c r="B103" s="6" t="s">
        <v>82</v>
      </c>
      <c r="C103" s="140">
        <v>79222545</v>
      </c>
      <c r="D103" s="140">
        <v>-1155721</v>
      </c>
      <c r="E103" s="140">
        <v>9269768</v>
      </c>
      <c r="F103" s="140">
        <v>8114047</v>
      </c>
      <c r="G103" s="86">
        <v>87336592</v>
      </c>
    </row>
    <row r="104" spans="1:7" ht="12" customHeight="1" x14ac:dyDescent="0.3">
      <c r="A104" s="12" t="s">
        <v>66</v>
      </c>
      <c r="B104" s="9" t="s">
        <v>108</v>
      </c>
      <c r="C104" s="140">
        <v>8500000</v>
      </c>
      <c r="D104" s="308" t="s">
        <v>431</v>
      </c>
      <c r="E104" s="308" t="s">
        <v>469</v>
      </c>
      <c r="F104" s="308" t="s">
        <v>469</v>
      </c>
      <c r="G104" s="86">
        <v>4829232</v>
      </c>
    </row>
    <row r="105" spans="1:7" ht="12" customHeight="1" x14ac:dyDescent="0.3">
      <c r="A105" s="12" t="s">
        <v>74</v>
      </c>
      <c r="B105" s="17" t="s">
        <v>109</v>
      </c>
      <c r="C105" s="140">
        <v>4108395</v>
      </c>
      <c r="D105" s="140">
        <v>134740</v>
      </c>
      <c r="E105" s="140">
        <v>-2675008</v>
      </c>
      <c r="F105" s="140">
        <v>-2540268</v>
      </c>
      <c r="G105" s="86">
        <v>1568127</v>
      </c>
    </row>
    <row r="106" spans="1:7" ht="12" customHeight="1" x14ac:dyDescent="0.3">
      <c r="A106" s="12" t="s">
        <v>67</v>
      </c>
      <c r="B106" s="6" t="s">
        <v>323</v>
      </c>
      <c r="C106" s="308" t="s">
        <v>431</v>
      </c>
      <c r="D106" s="308" t="s">
        <v>431</v>
      </c>
      <c r="E106" s="308" t="s">
        <v>431</v>
      </c>
      <c r="F106" s="308" t="s">
        <v>431</v>
      </c>
      <c r="G106" s="310" t="s">
        <v>431</v>
      </c>
    </row>
    <row r="107" spans="1:7" ht="12" customHeight="1" x14ac:dyDescent="0.3">
      <c r="A107" s="12" t="s">
        <v>68</v>
      </c>
      <c r="B107" s="60" t="s">
        <v>322</v>
      </c>
      <c r="C107" s="308" t="s">
        <v>431</v>
      </c>
      <c r="D107" s="308" t="s">
        <v>431</v>
      </c>
      <c r="E107" s="308" t="s">
        <v>431</v>
      </c>
      <c r="F107" s="308" t="s">
        <v>431</v>
      </c>
      <c r="G107" s="310" t="s">
        <v>431</v>
      </c>
    </row>
    <row r="108" spans="1:7" ht="12" customHeight="1" x14ac:dyDescent="0.3">
      <c r="A108" s="12" t="s">
        <v>75</v>
      </c>
      <c r="B108" s="60" t="s">
        <v>321</v>
      </c>
      <c r="C108" s="308" t="s">
        <v>431</v>
      </c>
      <c r="D108" s="140">
        <v>122740</v>
      </c>
      <c r="E108" s="308">
        <v>0</v>
      </c>
      <c r="F108" s="140">
        <v>-122740</v>
      </c>
      <c r="G108" s="310">
        <v>0</v>
      </c>
    </row>
    <row r="109" spans="1:7" ht="12" customHeight="1" x14ac:dyDescent="0.3">
      <c r="A109" s="12" t="s">
        <v>76</v>
      </c>
      <c r="B109" s="58" t="s">
        <v>237</v>
      </c>
      <c r="C109" s="308" t="s">
        <v>431</v>
      </c>
      <c r="D109" s="308" t="s">
        <v>431</v>
      </c>
      <c r="E109" s="308" t="s">
        <v>431</v>
      </c>
      <c r="F109" s="308" t="s">
        <v>431</v>
      </c>
      <c r="G109" s="310" t="s">
        <v>431</v>
      </c>
    </row>
    <row r="110" spans="1:7" ht="12" customHeight="1" x14ac:dyDescent="0.3">
      <c r="A110" s="12" t="s">
        <v>77</v>
      </c>
      <c r="B110" s="59" t="s">
        <v>238</v>
      </c>
      <c r="C110" s="308" t="s">
        <v>431</v>
      </c>
      <c r="D110" s="308" t="s">
        <v>431</v>
      </c>
      <c r="E110" s="308" t="s">
        <v>431</v>
      </c>
      <c r="F110" s="308" t="s">
        <v>431</v>
      </c>
      <c r="G110" s="310" t="s">
        <v>431</v>
      </c>
    </row>
    <row r="111" spans="1:7" ht="12" customHeight="1" x14ac:dyDescent="0.3">
      <c r="A111" s="12" t="s">
        <v>78</v>
      </c>
      <c r="B111" s="59" t="s">
        <v>239</v>
      </c>
      <c r="C111" s="308" t="s">
        <v>431</v>
      </c>
      <c r="D111" s="308" t="s">
        <v>431</v>
      </c>
      <c r="E111" s="308" t="s">
        <v>431</v>
      </c>
      <c r="F111" s="308" t="s">
        <v>431</v>
      </c>
      <c r="G111" s="310" t="s">
        <v>431</v>
      </c>
    </row>
    <row r="112" spans="1:7" ht="12" customHeight="1" x14ac:dyDescent="0.3">
      <c r="A112" s="12" t="s">
        <v>80</v>
      </c>
      <c r="B112" s="58" t="s">
        <v>240</v>
      </c>
      <c r="C112" s="308" t="s">
        <v>431</v>
      </c>
      <c r="D112" s="308" t="s">
        <v>431</v>
      </c>
      <c r="E112" s="308" t="s">
        <v>470</v>
      </c>
      <c r="F112" s="308" t="s">
        <v>470</v>
      </c>
      <c r="G112" s="310" t="s">
        <v>470</v>
      </c>
    </row>
    <row r="113" spans="1:7" ht="12" customHeight="1" x14ac:dyDescent="0.3">
      <c r="A113" s="12" t="s">
        <v>110</v>
      </c>
      <c r="B113" s="58" t="s">
        <v>241</v>
      </c>
      <c r="C113" s="308" t="s">
        <v>431</v>
      </c>
      <c r="D113" s="308" t="s">
        <v>431</v>
      </c>
      <c r="E113" s="308" t="s">
        <v>431</v>
      </c>
      <c r="F113" s="308" t="s">
        <v>431</v>
      </c>
      <c r="G113" s="310" t="s">
        <v>431</v>
      </c>
    </row>
    <row r="114" spans="1:7" ht="12" customHeight="1" x14ac:dyDescent="0.3">
      <c r="A114" s="12" t="s">
        <v>235</v>
      </c>
      <c r="B114" s="59" t="s">
        <v>242</v>
      </c>
      <c r="C114" s="308" t="s">
        <v>431</v>
      </c>
      <c r="D114" s="308" t="s">
        <v>431</v>
      </c>
      <c r="E114" s="308" t="s">
        <v>431</v>
      </c>
      <c r="F114" s="308" t="s">
        <v>431</v>
      </c>
      <c r="G114" s="310" t="s">
        <v>431</v>
      </c>
    </row>
    <row r="115" spans="1:7" ht="12" customHeight="1" x14ac:dyDescent="0.3">
      <c r="A115" s="11" t="s">
        <v>236</v>
      </c>
      <c r="B115" s="60" t="s">
        <v>243</v>
      </c>
      <c r="C115" s="308" t="s">
        <v>431</v>
      </c>
      <c r="D115" s="308" t="s">
        <v>431</v>
      </c>
      <c r="E115" s="308" t="s">
        <v>431</v>
      </c>
      <c r="F115" s="308" t="s">
        <v>431</v>
      </c>
      <c r="G115" s="310" t="s">
        <v>431</v>
      </c>
    </row>
    <row r="116" spans="1:7" ht="12" customHeight="1" x14ac:dyDescent="0.3">
      <c r="A116" s="12" t="s">
        <v>319</v>
      </c>
      <c r="B116" s="60" t="s">
        <v>244</v>
      </c>
      <c r="C116" s="308" t="s">
        <v>431</v>
      </c>
      <c r="D116" s="308" t="s">
        <v>431</v>
      </c>
      <c r="E116" s="308" t="s">
        <v>431</v>
      </c>
      <c r="F116" s="308" t="s">
        <v>431</v>
      </c>
      <c r="G116" s="310" t="s">
        <v>431</v>
      </c>
    </row>
    <row r="117" spans="1:7" ht="12" customHeight="1" x14ac:dyDescent="0.3">
      <c r="A117" s="14" t="s">
        <v>320</v>
      </c>
      <c r="B117" s="60" t="s">
        <v>245</v>
      </c>
      <c r="C117" s="308" t="s">
        <v>431</v>
      </c>
      <c r="D117" s="140">
        <v>12000</v>
      </c>
      <c r="E117" s="308">
        <v>0</v>
      </c>
      <c r="F117" s="140">
        <v>-12000</v>
      </c>
      <c r="G117" s="310">
        <v>0</v>
      </c>
    </row>
    <row r="118" spans="1:7" ht="12" customHeight="1" x14ac:dyDescent="0.3">
      <c r="A118" s="12" t="s">
        <v>324</v>
      </c>
      <c r="B118" s="9" t="s">
        <v>37</v>
      </c>
      <c r="C118" s="138">
        <v>500000</v>
      </c>
      <c r="D118" s="304" t="s">
        <v>431</v>
      </c>
      <c r="E118" s="304" t="s">
        <v>431</v>
      </c>
      <c r="F118" s="304" t="s">
        <v>431</v>
      </c>
      <c r="G118" s="84">
        <v>500000</v>
      </c>
    </row>
    <row r="119" spans="1:7" ht="12" customHeight="1" x14ac:dyDescent="0.3">
      <c r="A119" s="12" t="s">
        <v>325</v>
      </c>
      <c r="B119" s="6" t="s">
        <v>327</v>
      </c>
      <c r="C119" s="138">
        <v>500000</v>
      </c>
      <c r="D119" s="304" t="s">
        <v>431</v>
      </c>
      <c r="E119" s="304" t="s">
        <v>431</v>
      </c>
      <c r="F119" s="304" t="s">
        <v>431</v>
      </c>
      <c r="G119" s="84">
        <v>500000</v>
      </c>
    </row>
    <row r="120" spans="1:7" ht="12" customHeight="1" thickBot="1" x14ac:dyDescent="0.35">
      <c r="A120" s="16" t="s">
        <v>326</v>
      </c>
      <c r="B120" s="197" t="s">
        <v>328</v>
      </c>
      <c r="C120" s="329" t="s">
        <v>431</v>
      </c>
      <c r="D120" s="329" t="s">
        <v>431</v>
      </c>
      <c r="E120" s="329" t="s">
        <v>431</v>
      </c>
      <c r="F120" s="329" t="s">
        <v>431</v>
      </c>
      <c r="G120" s="330" t="s">
        <v>431</v>
      </c>
    </row>
    <row r="121" spans="1:7" ht="12" customHeight="1" thickBot="1" x14ac:dyDescent="0.35">
      <c r="A121" s="195" t="s">
        <v>8</v>
      </c>
      <c r="B121" s="196" t="s">
        <v>246</v>
      </c>
      <c r="C121" s="206">
        <f>+C122+C124+C126</f>
        <v>27951975</v>
      </c>
      <c r="D121" s="136">
        <f>+D122+D124+D126</f>
        <v>6170000</v>
      </c>
      <c r="E121" s="136">
        <v>28618271</v>
      </c>
      <c r="F121" s="136">
        <f>+F122+F124+F126</f>
        <v>34788271</v>
      </c>
      <c r="G121" s="203">
        <v>62740246</v>
      </c>
    </row>
    <row r="122" spans="1:7" ht="12" customHeight="1" x14ac:dyDescent="0.3">
      <c r="A122" s="13" t="s">
        <v>69</v>
      </c>
      <c r="B122" s="6" t="s">
        <v>123</v>
      </c>
      <c r="C122" s="139">
        <v>6641856</v>
      </c>
      <c r="D122" s="138">
        <v>-430000</v>
      </c>
      <c r="E122" s="138">
        <v>9979496</v>
      </c>
      <c r="F122" s="138">
        <v>9549496</v>
      </c>
      <c r="G122" s="85">
        <v>16191352</v>
      </c>
    </row>
    <row r="123" spans="1:7" ht="12" customHeight="1" x14ac:dyDescent="0.3">
      <c r="A123" s="13" t="s">
        <v>70</v>
      </c>
      <c r="B123" s="10" t="s">
        <v>250</v>
      </c>
      <c r="C123" s="306" t="s">
        <v>431</v>
      </c>
      <c r="D123" s="304" t="s">
        <v>436</v>
      </c>
      <c r="E123" s="304" t="s">
        <v>431</v>
      </c>
      <c r="F123" s="304" t="s">
        <v>436</v>
      </c>
      <c r="G123" s="307" t="s">
        <v>431</v>
      </c>
    </row>
    <row r="124" spans="1:7" ht="12" customHeight="1" x14ac:dyDescent="0.3">
      <c r="A124" s="13" t="s">
        <v>71</v>
      </c>
      <c r="B124" s="10" t="s">
        <v>111</v>
      </c>
      <c r="C124" s="138">
        <v>21310119</v>
      </c>
      <c r="D124" s="140">
        <v>6600000</v>
      </c>
      <c r="E124" s="140">
        <v>18638775</v>
      </c>
      <c r="F124" s="140">
        <v>25238775</v>
      </c>
      <c r="G124" s="84">
        <v>46548894</v>
      </c>
    </row>
    <row r="125" spans="1:7" ht="12" customHeight="1" x14ac:dyDescent="0.3">
      <c r="A125" s="13" t="s">
        <v>72</v>
      </c>
      <c r="B125" s="10" t="s">
        <v>251</v>
      </c>
      <c r="C125" s="304" t="s">
        <v>431</v>
      </c>
      <c r="D125" s="303" t="s">
        <v>431</v>
      </c>
      <c r="E125" s="303" t="s">
        <v>431</v>
      </c>
      <c r="F125" s="303" t="s">
        <v>431</v>
      </c>
      <c r="G125" s="305" t="s">
        <v>431</v>
      </c>
    </row>
    <row r="126" spans="1:7" ht="12" customHeight="1" x14ac:dyDescent="0.3">
      <c r="A126" s="13" t="s">
        <v>73</v>
      </c>
      <c r="B126" s="90" t="s">
        <v>125</v>
      </c>
      <c r="C126" s="304" t="s">
        <v>431</v>
      </c>
      <c r="D126" s="303" t="s">
        <v>431</v>
      </c>
      <c r="E126" s="303" t="s">
        <v>431</v>
      </c>
      <c r="F126" s="303" t="s">
        <v>431</v>
      </c>
      <c r="G126" s="305" t="s">
        <v>431</v>
      </c>
    </row>
    <row r="127" spans="1:7" ht="12" customHeight="1" x14ac:dyDescent="0.3">
      <c r="A127" s="13" t="s">
        <v>79</v>
      </c>
      <c r="B127" s="89" t="s">
        <v>312</v>
      </c>
      <c r="C127" s="304" t="s">
        <v>431</v>
      </c>
      <c r="D127" s="303" t="s">
        <v>431</v>
      </c>
      <c r="E127" s="303" t="s">
        <v>431</v>
      </c>
      <c r="F127" s="303" t="s">
        <v>431</v>
      </c>
      <c r="G127" s="305" t="s">
        <v>431</v>
      </c>
    </row>
    <row r="128" spans="1:7" ht="12" customHeight="1" x14ac:dyDescent="0.3">
      <c r="A128" s="13" t="s">
        <v>81</v>
      </c>
      <c r="B128" s="145" t="s">
        <v>256</v>
      </c>
      <c r="C128" s="304" t="s">
        <v>431</v>
      </c>
      <c r="D128" s="303" t="s">
        <v>431</v>
      </c>
      <c r="E128" s="303" t="s">
        <v>431</v>
      </c>
      <c r="F128" s="303" t="s">
        <v>431</v>
      </c>
      <c r="G128" s="305" t="s">
        <v>431</v>
      </c>
    </row>
    <row r="129" spans="1:7" x14ac:dyDescent="0.3">
      <c r="A129" s="13" t="s">
        <v>112</v>
      </c>
      <c r="B129" s="59" t="s">
        <v>239</v>
      </c>
      <c r="C129" s="304" t="s">
        <v>431</v>
      </c>
      <c r="D129" s="303" t="s">
        <v>431</v>
      </c>
      <c r="E129" s="303" t="s">
        <v>431</v>
      </c>
      <c r="F129" s="303" t="s">
        <v>431</v>
      </c>
      <c r="G129" s="305" t="s">
        <v>431</v>
      </c>
    </row>
    <row r="130" spans="1:7" ht="12" customHeight="1" x14ac:dyDescent="0.3">
      <c r="A130" s="13" t="s">
        <v>113</v>
      </c>
      <c r="B130" s="59" t="s">
        <v>255</v>
      </c>
      <c r="C130" s="304" t="s">
        <v>431</v>
      </c>
      <c r="D130" s="303" t="s">
        <v>431</v>
      </c>
      <c r="E130" s="303" t="s">
        <v>431</v>
      </c>
      <c r="F130" s="303" t="s">
        <v>431</v>
      </c>
      <c r="G130" s="305" t="s">
        <v>431</v>
      </c>
    </row>
    <row r="131" spans="1:7" ht="12" customHeight="1" x14ac:dyDescent="0.3">
      <c r="A131" s="13" t="s">
        <v>114</v>
      </c>
      <c r="B131" s="59" t="s">
        <v>254</v>
      </c>
      <c r="C131" s="304" t="s">
        <v>431</v>
      </c>
      <c r="D131" s="303" t="s">
        <v>431</v>
      </c>
      <c r="E131" s="303" t="s">
        <v>431</v>
      </c>
      <c r="F131" s="303" t="s">
        <v>431</v>
      </c>
      <c r="G131" s="305" t="s">
        <v>431</v>
      </c>
    </row>
    <row r="132" spans="1:7" ht="12" customHeight="1" x14ac:dyDescent="0.3">
      <c r="A132" s="13" t="s">
        <v>247</v>
      </c>
      <c r="B132" s="59" t="s">
        <v>242</v>
      </c>
      <c r="C132" s="304" t="s">
        <v>431</v>
      </c>
      <c r="D132" s="303" t="s">
        <v>431</v>
      </c>
      <c r="E132" s="303" t="s">
        <v>431</v>
      </c>
      <c r="F132" s="303" t="s">
        <v>431</v>
      </c>
      <c r="G132" s="305" t="s">
        <v>431</v>
      </c>
    </row>
    <row r="133" spans="1:7" ht="12" customHeight="1" x14ac:dyDescent="0.3">
      <c r="A133" s="13" t="s">
        <v>248</v>
      </c>
      <c r="B133" s="59" t="s">
        <v>253</v>
      </c>
      <c r="C133" s="304" t="s">
        <v>431</v>
      </c>
      <c r="D133" s="303" t="s">
        <v>431</v>
      </c>
      <c r="E133" s="303" t="s">
        <v>431</v>
      </c>
      <c r="F133" s="303" t="s">
        <v>431</v>
      </c>
      <c r="G133" s="305" t="s">
        <v>431</v>
      </c>
    </row>
    <row r="134" spans="1:7" ht="16.2" thickBot="1" x14ac:dyDescent="0.35">
      <c r="A134" s="11" t="s">
        <v>249</v>
      </c>
      <c r="B134" s="59" t="s">
        <v>252</v>
      </c>
      <c r="C134" s="308" t="s">
        <v>431</v>
      </c>
      <c r="D134" s="309" t="s">
        <v>431</v>
      </c>
      <c r="E134" s="309" t="s">
        <v>431</v>
      </c>
      <c r="F134" s="309" t="s">
        <v>431</v>
      </c>
      <c r="G134" s="310" t="s">
        <v>431</v>
      </c>
    </row>
    <row r="135" spans="1:7" ht="12" customHeight="1" thickBot="1" x14ac:dyDescent="0.35">
      <c r="A135" s="18" t="s">
        <v>9</v>
      </c>
      <c r="B135" s="52" t="s">
        <v>329</v>
      </c>
      <c r="C135" s="137">
        <f>+C100+C121</f>
        <v>246035856</v>
      </c>
      <c r="D135" s="212">
        <f>+D100+D121</f>
        <v>5891406</v>
      </c>
      <c r="E135" s="212">
        <v>50944631</v>
      </c>
      <c r="F135" s="212">
        <f>+F100+F121</f>
        <v>56836037</v>
      </c>
      <c r="G135" s="83">
        <f>+G100+G121</f>
        <v>302871893</v>
      </c>
    </row>
    <row r="136" spans="1:7" ht="12" customHeight="1" thickBot="1" x14ac:dyDescent="0.35">
      <c r="A136" s="18" t="s">
        <v>10</v>
      </c>
      <c r="B136" s="52" t="s">
        <v>402</v>
      </c>
      <c r="C136" s="319">
        <f>+C137+C138+C139</f>
        <v>0</v>
      </c>
      <c r="D136" s="301">
        <f>+D137+D138+D139</f>
        <v>0</v>
      </c>
      <c r="E136" s="301" t="s">
        <v>431</v>
      </c>
      <c r="F136" s="301">
        <f>+F137+F138+F139</f>
        <v>0</v>
      </c>
      <c r="G136" s="320">
        <f>+G137+G138+G139</f>
        <v>0</v>
      </c>
    </row>
    <row r="137" spans="1:7" ht="12" customHeight="1" x14ac:dyDescent="0.3">
      <c r="A137" s="13" t="s">
        <v>156</v>
      </c>
      <c r="B137" s="10" t="s">
        <v>337</v>
      </c>
      <c r="C137" s="304" t="s">
        <v>431</v>
      </c>
      <c r="D137" s="303" t="s">
        <v>431</v>
      </c>
      <c r="E137" s="303" t="s">
        <v>431</v>
      </c>
      <c r="F137" s="303" t="s">
        <v>431</v>
      </c>
      <c r="G137" s="305" t="s">
        <v>431</v>
      </c>
    </row>
    <row r="138" spans="1:7" ht="12" customHeight="1" x14ac:dyDescent="0.3">
      <c r="A138" s="13" t="s">
        <v>157</v>
      </c>
      <c r="B138" s="10" t="s">
        <v>338</v>
      </c>
      <c r="C138" s="304" t="s">
        <v>431</v>
      </c>
      <c r="D138" s="303" t="s">
        <v>431</v>
      </c>
      <c r="E138" s="303" t="s">
        <v>431</v>
      </c>
      <c r="F138" s="303" t="s">
        <v>431</v>
      </c>
      <c r="G138" s="305" t="s">
        <v>431</v>
      </c>
    </row>
    <row r="139" spans="1:7" ht="12" customHeight="1" thickBot="1" x14ac:dyDescent="0.35">
      <c r="A139" s="11" t="s">
        <v>158</v>
      </c>
      <c r="B139" s="10" t="s">
        <v>339</v>
      </c>
      <c r="C139" s="304" t="s">
        <v>431</v>
      </c>
      <c r="D139" s="303" t="s">
        <v>431</v>
      </c>
      <c r="E139" s="303" t="s">
        <v>431</v>
      </c>
      <c r="F139" s="303" t="s">
        <v>431</v>
      </c>
      <c r="G139" s="305" t="s">
        <v>431</v>
      </c>
    </row>
    <row r="140" spans="1:7" ht="12" customHeight="1" thickBot="1" x14ac:dyDescent="0.35">
      <c r="A140" s="18" t="s">
        <v>11</v>
      </c>
      <c r="B140" s="52" t="s">
        <v>331</v>
      </c>
      <c r="C140" s="319">
        <f>SUM(C141:C146)</f>
        <v>0</v>
      </c>
      <c r="D140" s="301" t="s">
        <v>431</v>
      </c>
      <c r="E140" s="301" t="s">
        <v>431</v>
      </c>
      <c r="F140" s="301" t="s">
        <v>431</v>
      </c>
      <c r="G140" s="320">
        <f>SUM(G141:G146)</f>
        <v>0</v>
      </c>
    </row>
    <row r="141" spans="1:7" ht="12" customHeight="1" x14ac:dyDescent="0.3">
      <c r="A141" s="13" t="s">
        <v>56</v>
      </c>
      <c r="B141" s="7" t="s">
        <v>340</v>
      </c>
      <c r="C141" s="304" t="s">
        <v>431</v>
      </c>
      <c r="D141" s="303" t="s">
        <v>431</v>
      </c>
      <c r="E141" s="303" t="s">
        <v>431</v>
      </c>
      <c r="F141" s="303" t="s">
        <v>431</v>
      </c>
      <c r="G141" s="305" t="s">
        <v>431</v>
      </c>
    </row>
    <row r="142" spans="1:7" ht="12" customHeight="1" x14ac:dyDescent="0.3">
      <c r="A142" s="13" t="s">
        <v>57</v>
      </c>
      <c r="B142" s="7" t="s">
        <v>332</v>
      </c>
      <c r="C142" s="304" t="s">
        <v>431</v>
      </c>
      <c r="D142" s="303" t="s">
        <v>431</v>
      </c>
      <c r="E142" s="303" t="s">
        <v>431</v>
      </c>
      <c r="F142" s="303" t="s">
        <v>431</v>
      </c>
      <c r="G142" s="305" t="s">
        <v>431</v>
      </c>
    </row>
    <row r="143" spans="1:7" ht="12" customHeight="1" x14ac:dyDescent="0.3">
      <c r="A143" s="13" t="s">
        <v>58</v>
      </c>
      <c r="B143" s="7" t="s">
        <v>333</v>
      </c>
      <c r="C143" s="304" t="s">
        <v>431</v>
      </c>
      <c r="D143" s="303" t="s">
        <v>431</v>
      </c>
      <c r="E143" s="303" t="s">
        <v>431</v>
      </c>
      <c r="F143" s="303" t="s">
        <v>431</v>
      </c>
      <c r="G143" s="305" t="s">
        <v>431</v>
      </c>
    </row>
    <row r="144" spans="1:7" ht="12" customHeight="1" x14ac:dyDescent="0.3">
      <c r="A144" s="13" t="s">
        <v>99</v>
      </c>
      <c r="B144" s="7" t="s">
        <v>334</v>
      </c>
      <c r="C144" s="304" t="s">
        <v>431</v>
      </c>
      <c r="D144" s="303" t="s">
        <v>431</v>
      </c>
      <c r="E144" s="303" t="s">
        <v>431</v>
      </c>
      <c r="F144" s="303" t="s">
        <v>431</v>
      </c>
      <c r="G144" s="305" t="s">
        <v>431</v>
      </c>
    </row>
    <row r="145" spans="1:11" ht="12" customHeight="1" x14ac:dyDescent="0.3">
      <c r="A145" s="13" t="s">
        <v>100</v>
      </c>
      <c r="B145" s="7" t="s">
        <v>335</v>
      </c>
      <c r="C145" s="304" t="s">
        <v>431</v>
      </c>
      <c r="D145" s="303" t="s">
        <v>431</v>
      </c>
      <c r="E145" s="303" t="s">
        <v>431</v>
      </c>
      <c r="F145" s="303" t="s">
        <v>431</v>
      </c>
      <c r="G145" s="305" t="s">
        <v>431</v>
      </c>
    </row>
    <row r="146" spans="1:11" ht="12" customHeight="1" thickBot="1" x14ac:dyDescent="0.35">
      <c r="A146" s="16" t="s">
        <v>101</v>
      </c>
      <c r="B146" s="245" t="s">
        <v>336</v>
      </c>
      <c r="C146" s="329" t="s">
        <v>431</v>
      </c>
      <c r="D146" s="328" t="s">
        <v>431</v>
      </c>
      <c r="E146" s="328" t="s">
        <v>431</v>
      </c>
      <c r="F146" s="328" t="s">
        <v>431</v>
      </c>
      <c r="G146" s="330" t="s">
        <v>431</v>
      </c>
    </row>
    <row r="147" spans="1:11" ht="12" customHeight="1" thickBot="1" x14ac:dyDescent="0.35">
      <c r="A147" s="18" t="s">
        <v>12</v>
      </c>
      <c r="B147" s="52" t="s">
        <v>344</v>
      </c>
      <c r="C147" s="311">
        <f>+C148+C149+C150+C151</f>
        <v>0</v>
      </c>
      <c r="D147" s="216">
        <f>+D148+D149+D150+D151</f>
        <v>4640680</v>
      </c>
      <c r="E147" s="216">
        <v>3874510</v>
      </c>
      <c r="F147" s="216">
        <f>+F148+F149+F150+F151</f>
        <v>8515190</v>
      </c>
      <c r="G147" s="177">
        <f>+G148+G149+G150+G151</f>
        <v>8515190</v>
      </c>
    </row>
    <row r="148" spans="1:11" ht="12" customHeight="1" x14ac:dyDescent="0.3">
      <c r="A148" s="13" t="s">
        <v>59</v>
      </c>
      <c r="B148" s="7" t="s">
        <v>257</v>
      </c>
      <c r="C148" s="304" t="s">
        <v>431</v>
      </c>
      <c r="D148" s="303" t="s">
        <v>431</v>
      </c>
      <c r="E148" s="303" t="s">
        <v>431</v>
      </c>
      <c r="F148" s="303" t="s">
        <v>431</v>
      </c>
      <c r="G148" s="305" t="s">
        <v>431</v>
      </c>
    </row>
    <row r="149" spans="1:11" ht="12" customHeight="1" x14ac:dyDescent="0.3">
      <c r="A149" s="13" t="s">
        <v>60</v>
      </c>
      <c r="B149" s="7" t="s">
        <v>258</v>
      </c>
      <c r="C149" s="304" t="s">
        <v>431</v>
      </c>
      <c r="D149" s="214">
        <v>4640680</v>
      </c>
      <c r="E149" s="214">
        <v>3874510</v>
      </c>
      <c r="F149" s="214">
        <v>8515190</v>
      </c>
      <c r="G149" s="84">
        <v>8515190</v>
      </c>
    </row>
    <row r="150" spans="1:11" ht="12" customHeight="1" x14ac:dyDescent="0.3">
      <c r="A150" s="13" t="s">
        <v>174</v>
      </c>
      <c r="B150" s="7" t="s">
        <v>345</v>
      </c>
      <c r="C150" s="304" t="s">
        <v>431</v>
      </c>
      <c r="D150" s="303" t="s">
        <v>431</v>
      </c>
      <c r="E150" s="303" t="s">
        <v>431</v>
      </c>
      <c r="F150" s="303" t="s">
        <v>431</v>
      </c>
      <c r="G150" s="305" t="s">
        <v>431</v>
      </c>
    </row>
    <row r="151" spans="1:11" ht="12" customHeight="1" thickBot="1" x14ac:dyDescent="0.35">
      <c r="A151" s="11" t="s">
        <v>175</v>
      </c>
      <c r="B151" s="5" t="s">
        <v>276</v>
      </c>
      <c r="C151" s="304" t="s">
        <v>431</v>
      </c>
      <c r="D151" s="303" t="s">
        <v>431</v>
      </c>
      <c r="E151" s="303" t="s">
        <v>431</v>
      </c>
      <c r="F151" s="303" t="s">
        <v>431</v>
      </c>
      <c r="G151" s="305" t="s">
        <v>431</v>
      </c>
    </row>
    <row r="152" spans="1:11" ht="12" customHeight="1" thickBot="1" x14ac:dyDescent="0.35">
      <c r="A152" s="18" t="s">
        <v>13</v>
      </c>
      <c r="B152" s="52" t="s">
        <v>346</v>
      </c>
      <c r="C152" s="332">
        <f>SUM(C153:C157)</f>
        <v>0</v>
      </c>
      <c r="D152" s="331">
        <f>SUM(D153:D157)</f>
        <v>0</v>
      </c>
      <c r="E152" s="331" t="s">
        <v>431</v>
      </c>
      <c r="F152" s="331">
        <f>SUM(F153:F157)</f>
        <v>0</v>
      </c>
      <c r="G152" s="333">
        <f>SUM(G153:G157)</f>
        <v>0</v>
      </c>
    </row>
    <row r="153" spans="1:11" ht="12" customHeight="1" x14ac:dyDescent="0.3">
      <c r="A153" s="13" t="s">
        <v>61</v>
      </c>
      <c r="B153" s="7" t="s">
        <v>341</v>
      </c>
      <c r="C153" s="304" t="s">
        <v>431</v>
      </c>
      <c r="D153" s="303" t="s">
        <v>431</v>
      </c>
      <c r="E153" s="303" t="s">
        <v>431</v>
      </c>
      <c r="F153" s="303" t="s">
        <v>431</v>
      </c>
      <c r="G153" s="305" t="s">
        <v>431</v>
      </c>
    </row>
    <row r="154" spans="1:11" ht="12" customHeight="1" x14ac:dyDescent="0.3">
      <c r="A154" s="13" t="s">
        <v>62</v>
      </c>
      <c r="B154" s="7" t="s">
        <v>348</v>
      </c>
      <c r="C154" s="304" t="s">
        <v>431</v>
      </c>
      <c r="D154" s="303" t="s">
        <v>431</v>
      </c>
      <c r="E154" s="303" t="s">
        <v>431</v>
      </c>
      <c r="F154" s="303" t="s">
        <v>431</v>
      </c>
      <c r="G154" s="305" t="s">
        <v>431</v>
      </c>
    </row>
    <row r="155" spans="1:11" ht="12" customHeight="1" x14ac:dyDescent="0.3">
      <c r="A155" s="13" t="s">
        <v>186</v>
      </c>
      <c r="B155" s="7" t="s">
        <v>343</v>
      </c>
      <c r="C155" s="304" t="s">
        <v>431</v>
      </c>
      <c r="D155" s="303" t="s">
        <v>431</v>
      </c>
      <c r="E155" s="303" t="s">
        <v>431</v>
      </c>
      <c r="F155" s="303" t="s">
        <v>431</v>
      </c>
      <c r="G155" s="305" t="s">
        <v>431</v>
      </c>
    </row>
    <row r="156" spans="1:11" ht="12" customHeight="1" x14ac:dyDescent="0.3">
      <c r="A156" s="13" t="s">
        <v>187</v>
      </c>
      <c r="B156" s="7" t="s">
        <v>349</v>
      </c>
      <c r="C156" s="304" t="s">
        <v>431</v>
      </c>
      <c r="D156" s="303" t="s">
        <v>431</v>
      </c>
      <c r="E156" s="303" t="s">
        <v>431</v>
      </c>
      <c r="F156" s="303" t="s">
        <v>431</v>
      </c>
      <c r="G156" s="305" t="s">
        <v>431</v>
      </c>
    </row>
    <row r="157" spans="1:11" ht="12" customHeight="1" thickBot="1" x14ac:dyDescent="0.35">
      <c r="A157" s="13" t="s">
        <v>347</v>
      </c>
      <c r="B157" s="7" t="s">
        <v>350</v>
      </c>
      <c r="C157" s="304" t="s">
        <v>431</v>
      </c>
      <c r="D157" s="303" t="s">
        <v>431</v>
      </c>
      <c r="E157" s="303" t="s">
        <v>431</v>
      </c>
      <c r="F157" s="303" t="s">
        <v>431</v>
      </c>
      <c r="G157" s="305" t="s">
        <v>431</v>
      </c>
    </row>
    <row r="158" spans="1:11" ht="12" customHeight="1" thickBot="1" x14ac:dyDescent="0.35">
      <c r="A158" s="18" t="s">
        <v>14</v>
      </c>
      <c r="B158" s="52" t="s">
        <v>351</v>
      </c>
      <c r="C158" s="362" t="s">
        <v>431</v>
      </c>
      <c r="D158" s="363" t="s">
        <v>431</v>
      </c>
      <c r="E158" s="363" t="s">
        <v>431</v>
      </c>
      <c r="F158" s="363" t="s">
        <v>431</v>
      </c>
      <c r="G158" s="364" t="s">
        <v>431</v>
      </c>
    </row>
    <row r="159" spans="1:11" ht="12" customHeight="1" thickBot="1" x14ac:dyDescent="0.35">
      <c r="A159" s="18" t="s">
        <v>15</v>
      </c>
      <c r="B159" s="52" t="s">
        <v>352</v>
      </c>
      <c r="C159" s="362" t="s">
        <v>431</v>
      </c>
      <c r="D159" s="363" t="s">
        <v>431</v>
      </c>
      <c r="E159" s="363" t="s">
        <v>431</v>
      </c>
      <c r="F159" s="363" t="s">
        <v>431</v>
      </c>
      <c r="G159" s="364" t="s">
        <v>431</v>
      </c>
    </row>
    <row r="160" spans="1:11" ht="15.15" customHeight="1" thickBot="1" x14ac:dyDescent="0.35">
      <c r="A160" s="18" t="s">
        <v>16</v>
      </c>
      <c r="B160" s="52" t="s">
        <v>354</v>
      </c>
      <c r="C160" s="337">
        <f>+C136+C140+C147+C152+C158+C159</f>
        <v>0</v>
      </c>
      <c r="D160" s="217">
        <f>+D136+D140+D147+D152+D158+D159</f>
        <v>4640680</v>
      </c>
      <c r="E160" s="217">
        <v>3874510</v>
      </c>
      <c r="F160" s="217">
        <f>+F136+F140+F147+F152+F158+F159</f>
        <v>8515190</v>
      </c>
      <c r="G160" s="204">
        <f>+G136+G140+G147+G152+G158+G159</f>
        <v>8515190</v>
      </c>
      <c r="H160" s="158"/>
      <c r="I160" s="159"/>
      <c r="J160" s="159"/>
      <c r="K160" s="159"/>
    </row>
    <row r="161" spans="1:7" s="148" customFormat="1" ht="12.9" customHeight="1" thickBot="1" x14ac:dyDescent="0.3">
      <c r="A161" s="91" t="s">
        <v>17</v>
      </c>
      <c r="B161" s="125" t="s">
        <v>353</v>
      </c>
      <c r="C161" s="207">
        <f>+C135+C160</f>
        <v>246035856</v>
      </c>
      <c r="D161" s="217">
        <f>+D135+D160</f>
        <v>10532086</v>
      </c>
      <c r="E161" s="217">
        <v>54819141</v>
      </c>
      <c r="F161" s="217">
        <f>+F135+F160</f>
        <v>65351227</v>
      </c>
      <c r="G161" s="204">
        <f>+G135+G160</f>
        <v>311387083</v>
      </c>
    </row>
    <row r="162" spans="1:7" x14ac:dyDescent="0.3">
      <c r="C162" s="291"/>
      <c r="D162" s="291"/>
      <c r="E162" s="291"/>
      <c r="F162" s="291"/>
    </row>
    <row r="163" spans="1:7" x14ac:dyDescent="0.3">
      <c r="A163" s="551" t="s">
        <v>259</v>
      </c>
      <c r="B163" s="551"/>
      <c r="C163" s="551"/>
      <c r="D163" s="551"/>
      <c r="E163" s="551"/>
      <c r="F163" s="551"/>
      <c r="G163" s="551"/>
    </row>
    <row r="164" spans="1:7" ht="15.15" customHeight="1" thickBot="1" x14ac:dyDescent="0.35">
      <c r="A164" s="540" t="s">
        <v>88</v>
      </c>
      <c r="B164" s="540"/>
      <c r="C164" s="93"/>
      <c r="G164" s="93" t="str">
        <f>G96</f>
        <v xml:space="preserve"> Forintban!</v>
      </c>
    </row>
    <row r="165" spans="1:7" ht="25.5" customHeight="1" thickBot="1" x14ac:dyDescent="0.35">
      <c r="A165" s="18">
        <v>1</v>
      </c>
      <c r="B165" s="22" t="s">
        <v>355</v>
      </c>
      <c r="C165" s="211">
        <f>+C68-C135</f>
        <v>-49186487</v>
      </c>
      <c r="D165" s="137">
        <f>+D68-D135</f>
        <v>12657591</v>
      </c>
      <c r="E165" s="137">
        <v>8587718</v>
      </c>
      <c r="F165" s="137">
        <f>+F68-F135</f>
        <v>4069873</v>
      </c>
      <c r="G165" s="83">
        <f>+G68-G135</f>
        <v>-45116614</v>
      </c>
    </row>
    <row r="166" spans="1:7" ht="32.4" customHeight="1" thickBot="1" x14ac:dyDescent="0.35">
      <c r="A166" s="18" t="s">
        <v>8</v>
      </c>
      <c r="B166" s="22" t="s">
        <v>361</v>
      </c>
      <c r="C166" s="137">
        <f>+C92-C160</f>
        <v>49186487</v>
      </c>
      <c r="D166" s="137">
        <f>D92-D160</f>
        <v>-12657591</v>
      </c>
      <c r="E166" s="137">
        <v>-7821548</v>
      </c>
      <c r="F166" s="137">
        <f>+F92-F160</f>
        <v>-4069873</v>
      </c>
      <c r="G166" s="83">
        <f>+G92-G160</f>
        <v>45116614</v>
      </c>
    </row>
  </sheetData>
  <mergeCells count="16">
    <mergeCell ref="C97:G97"/>
    <mergeCell ref="A163:G163"/>
    <mergeCell ref="A6:G6"/>
    <mergeCell ref="A95:G95"/>
    <mergeCell ref="A7:B7"/>
    <mergeCell ref="A96:B96"/>
    <mergeCell ref="B1:G1"/>
    <mergeCell ref="A2:G2"/>
    <mergeCell ref="A3:G3"/>
    <mergeCell ref="A4:G4"/>
    <mergeCell ref="A164:B164"/>
    <mergeCell ref="A8:A9"/>
    <mergeCell ref="B8:B9"/>
    <mergeCell ref="C8:G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58"/>
  <sheetViews>
    <sheetView topLeftCell="B1" zoomScale="120" zoomScaleNormal="120" zoomScaleSheetLayoutView="100" workbookViewId="0">
      <selection activeCell="H5" sqref="H5"/>
    </sheetView>
  </sheetViews>
  <sheetFormatPr defaultColWidth="9.33203125" defaultRowHeight="13.2" x14ac:dyDescent="0.25"/>
  <cols>
    <col min="1" max="1" width="16.109375" style="131" customWidth="1"/>
    <col min="2" max="2" width="62" style="132" customWidth="1"/>
    <col min="3" max="5" width="12.77734375" style="133" customWidth="1"/>
    <col min="6" max="7" width="12.77734375" style="2" customWidth="1"/>
    <col min="8" max="16384" width="9.33203125" style="2"/>
  </cols>
  <sheetData>
    <row r="1" spans="1:7" s="1" customFormat="1" ht="16.5" customHeight="1" thickBot="1" x14ac:dyDescent="0.3">
      <c r="A1" s="251"/>
      <c r="B1" s="573" t="s">
        <v>524</v>
      </c>
      <c r="C1" s="573"/>
      <c r="D1" s="573"/>
      <c r="E1" s="573"/>
      <c r="F1" s="573"/>
      <c r="G1" s="573"/>
    </row>
    <row r="2" spans="1:7" s="44" customFormat="1" ht="21.15" customHeight="1" thickBot="1" x14ac:dyDescent="0.3">
      <c r="A2" s="260" t="s">
        <v>44</v>
      </c>
      <c r="B2" s="572" t="s">
        <v>441</v>
      </c>
      <c r="C2" s="572"/>
      <c r="D2" s="572"/>
      <c r="E2" s="572"/>
      <c r="F2" s="572"/>
      <c r="G2" s="261" t="s">
        <v>38</v>
      </c>
    </row>
    <row r="3" spans="1:7" s="44" customFormat="1" ht="23.4" thickBot="1" x14ac:dyDescent="0.3">
      <c r="A3" s="260" t="s">
        <v>119</v>
      </c>
      <c r="B3" s="572" t="s">
        <v>303</v>
      </c>
      <c r="C3" s="572"/>
      <c r="D3" s="572"/>
      <c r="E3" s="572"/>
      <c r="F3" s="572"/>
      <c r="G3" s="262" t="s">
        <v>42</v>
      </c>
    </row>
    <row r="4" spans="1:7" s="45" customFormat="1" ht="15.9" customHeight="1" thickBot="1" x14ac:dyDescent="0.35">
      <c r="A4" s="254"/>
      <c r="B4" s="254"/>
      <c r="C4" s="255"/>
      <c r="D4" s="255"/>
      <c r="E4" s="255"/>
      <c r="F4" s="256"/>
      <c r="G4" s="255" t="str">
        <f>'KVI_MOD_9.1.sz.mell'!G4</f>
        <v>Forintban!</v>
      </c>
    </row>
    <row r="5" spans="1:7" ht="23.4" thickBot="1" x14ac:dyDescent="0.3">
      <c r="A5" s="257" t="s">
        <v>120</v>
      </c>
      <c r="B5" s="259" t="s">
        <v>416</v>
      </c>
      <c r="C5" s="295" t="s">
        <v>400</v>
      </c>
      <c r="D5" s="295" t="s">
        <v>512</v>
      </c>
      <c r="E5" s="295" t="s">
        <v>513</v>
      </c>
      <c r="F5" s="295" t="s">
        <v>474</v>
      </c>
      <c r="G5" s="296" t="s">
        <v>406</v>
      </c>
    </row>
    <row r="6" spans="1:7" s="41" customFormat="1" ht="12.9" customHeight="1" thickBot="1" x14ac:dyDescent="0.3">
      <c r="A6" s="65" t="s">
        <v>368</v>
      </c>
      <c r="B6" s="66" t="s">
        <v>369</v>
      </c>
      <c r="C6" s="66" t="s">
        <v>370</v>
      </c>
      <c r="D6" s="226"/>
      <c r="E6" s="226"/>
      <c r="F6" s="226" t="s">
        <v>372</v>
      </c>
      <c r="G6" s="67" t="s">
        <v>371</v>
      </c>
    </row>
    <row r="7" spans="1:7" s="41" customFormat="1" ht="15.9" customHeight="1" thickBot="1" x14ac:dyDescent="0.3">
      <c r="A7" s="569" t="s">
        <v>39</v>
      </c>
      <c r="B7" s="570"/>
      <c r="C7" s="570"/>
      <c r="D7" s="570"/>
      <c r="E7" s="570"/>
      <c r="F7" s="570"/>
      <c r="G7" s="571"/>
    </row>
    <row r="8" spans="1:7" s="41" customFormat="1" ht="12" customHeight="1" thickBot="1" x14ac:dyDescent="0.3">
      <c r="A8" s="24" t="s">
        <v>7</v>
      </c>
      <c r="B8" s="19" t="s">
        <v>141</v>
      </c>
      <c r="C8" s="137">
        <f>+C9+C10+C11+C12+C13+C14</f>
        <v>37617032</v>
      </c>
      <c r="D8" s="301">
        <v>0</v>
      </c>
      <c r="E8" s="212">
        <v>13868021</v>
      </c>
      <c r="F8" s="301">
        <f>+F9+F10+F11+F12+F13+F14</f>
        <v>13868021</v>
      </c>
      <c r="G8" s="83">
        <f>+G9+G10+G11+G12+G13+G14</f>
        <v>51485053</v>
      </c>
    </row>
    <row r="9" spans="1:7" s="46" customFormat="1" ht="12" customHeight="1" x14ac:dyDescent="0.2">
      <c r="A9" s="165" t="s">
        <v>63</v>
      </c>
      <c r="B9" s="149" t="s">
        <v>142</v>
      </c>
      <c r="C9" s="139">
        <v>17602412</v>
      </c>
      <c r="D9" s="302">
        <v>0</v>
      </c>
      <c r="E9" s="213">
        <v>230245</v>
      </c>
      <c r="F9" s="302" t="s">
        <v>447</v>
      </c>
      <c r="G9" s="85">
        <v>17832657</v>
      </c>
    </row>
    <row r="10" spans="1:7" s="47" customFormat="1" ht="12" customHeight="1" x14ac:dyDescent="0.2">
      <c r="A10" s="166" t="s">
        <v>64</v>
      </c>
      <c r="B10" s="150" t="s">
        <v>143</v>
      </c>
      <c r="C10" s="138">
        <v>9077580</v>
      </c>
      <c r="D10" s="303">
        <v>0</v>
      </c>
      <c r="E10" s="214">
        <v>747800</v>
      </c>
      <c r="F10" s="303" t="s">
        <v>448</v>
      </c>
      <c r="G10" s="84">
        <v>9825380</v>
      </c>
    </row>
    <row r="11" spans="1:7" s="47" customFormat="1" ht="12" customHeight="1" x14ac:dyDescent="0.2">
      <c r="A11" s="166" t="s">
        <v>65</v>
      </c>
      <c r="B11" s="150" t="s">
        <v>144</v>
      </c>
      <c r="C11" s="138">
        <v>9137040</v>
      </c>
      <c r="D11" s="303">
        <v>0</v>
      </c>
      <c r="E11" s="214">
        <v>9637216</v>
      </c>
      <c r="F11" s="303" t="s">
        <v>449</v>
      </c>
      <c r="G11" s="84">
        <v>18774256</v>
      </c>
    </row>
    <row r="12" spans="1:7" s="47" customFormat="1" ht="12" customHeight="1" x14ac:dyDescent="0.2">
      <c r="A12" s="166" t="s">
        <v>66</v>
      </c>
      <c r="B12" s="150" t="s">
        <v>145</v>
      </c>
      <c r="C12" s="138">
        <v>1800000</v>
      </c>
      <c r="D12" s="303">
        <v>0</v>
      </c>
      <c r="E12" s="214">
        <v>228760</v>
      </c>
      <c r="F12" s="303" t="s">
        <v>450</v>
      </c>
      <c r="G12" s="84">
        <v>2028760</v>
      </c>
    </row>
    <row r="13" spans="1:7" s="47" customFormat="1" ht="12" customHeight="1" x14ac:dyDescent="0.2">
      <c r="A13" s="166" t="s">
        <v>83</v>
      </c>
      <c r="B13" s="150" t="s">
        <v>376</v>
      </c>
      <c r="C13" s="304" t="s">
        <v>431</v>
      </c>
      <c r="D13" s="303" t="s">
        <v>431</v>
      </c>
      <c r="E13" s="303" t="s">
        <v>452</v>
      </c>
      <c r="F13" s="303" t="s">
        <v>452</v>
      </c>
      <c r="G13" s="305" t="s">
        <v>452</v>
      </c>
    </row>
    <row r="14" spans="1:7" s="46" customFormat="1" ht="12" customHeight="1" thickBot="1" x14ac:dyDescent="0.25">
      <c r="A14" s="167" t="s">
        <v>67</v>
      </c>
      <c r="B14" s="151" t="s">
        <v>314</v>
      </c>
      <c r="C14" s="304" t="s">
        <v>431</v>
      </c>
      <c r="D14" s="303" t="s">
        <v>431</v>
      </c>
      <c r="E14" s="303" t="s">
        <v>431</v>
      </c>
      <c r="F14" s="303" t="s">
        <v>431</v>
      </c>
      <c r="G14" s="305" t="s">
        <v>431</v>
      </c>
    </row>
    <row r="15" spans="1:7" s="46" customFormat="1" ht="12" customHeight="1" thickBot="1" x14ac:dyDescent="0.3">
      <c r="A15" s="24" t="s">
        <v>8</v>
      </c>
      <c r="B15" s="88" t="s">
        <v>146</v>
      </c>
      <c r="C15" s="137">
        <f>+C16+C17+C18+C19+C20</f>
        <v>47559610</v>
      </c>
      <c r="D15" s="212">
        <v>17648987</v>
      </c>
      <c r="E15" s="212">
        <v>-22485903</v>
      </c>
      <c r="F15" s="212">
        <f>+F16+F17+F18+F19+F20</f>
        <v>-4836906</v>
      </c>
      <c r="G15" s="83">
        <f>+G16+G17+G18+G19+G20</f>
        <v>42722704</v>
      </c>
    </row>
    <row r="16" spans="1:7" s="46" customFormat="1" ht="12" customHeight="1" x14ac:dyDescent="0.2">
      <c r="A16" s="165" t="s">
        <v>69</v>
      </c>
      <c r="B16" s="149" t="s">
        <v>147</v>
      </c>
      <c r="C16" s="306" t="s">
        <v>431</v>
      </c>
      <c r="D16" s="302" t="s">
        <v>431</v>
      </c>
      <c r="E16" s="302" t="s">
        <v>431</v>
      </c>
      <c r="F16" s="302" t="s">
        <v>431</v>
      </c>
      <c r="G16" s="307" t="s">
        <v>431</v>
      </c>
    </row>
    <row r="17" spans="1:7" s="46" customFormat="1" ht="12" customHeight="1" x14ac:dyDescent="0.2">
      <c r="A17" s="166" t="s">
        <v>70</v>
      </c>
      <c r="B17" s="150" t="s">
        <v>148</v>
      </c>
      <c r="C17" s="304" t="s">
        <v>431</v>
      </c>
      <c r="D17" s="303" t="s">
        <v>431</v>
      </c>
      <c r="E17" s="303" t="s">
        <v>431</v>
      </c>
      <c r="F17" s="303" t="s">
        <v>431</v>
      </c>
      <c r="G17" s="305" t="s">
        <v>431</v>
      </c>
    </row>
    <row r="18" spans="1:7" s="46" customFormat="1" ht="12" customHeight="1" x14ac:dyDescent="0.2">
      <c r="A18" s="166" t="s">
        <v>71</v>
      </c>
      <c r="B18" s="150" t="s">
        <v>306</v>
      </c>
      <c r="C18" s="304" t="s">
        <v>431</v>
      </c>
      <c r="D18" s="303" t="s">
        <v>431</v>
      </c>
      <c r="E18" s="303" t="s">
        <v>431</v>
      </c>
      <c r="F18" s="303" t="s">
        <v>431</v>
      </c>
      <c r="G18" s="305" t="s">
        <v>431</v>
      </c>
    </row>
    <row r="19" spans="1:7" s="46" customFormat="1" ht="12" customHeight="1" x14ac:dyDescent="0.2">
      <c r="A19" s="166" t="s">
        <v>72</v>
      </c>
      <c r="B19" s="150" t="s">
        <v>307</v>
      </c>
      <c r="C19" s="304" t="s">
        <v>431</v>
      </c>
      <c r="D19" s="303" t="s">
        <v>431</v>
      </c>
      <c r="E19" s="303" t="s">
        <v>431</v>
      </c>
      <c r="F19" s="303" t="s">
        <v>431</v>
      </c>
      <c r="G19" s="305" t="s">
        <v>431</v>
      </c>
    </row>
    <row r="20" spans="1:7" s="46" customFormat="1" ht="12" customHeight="1" x14ac:dyDescent="0.2">
      <c r="A20" s="166" t="s">
        <v>73</v>
      </c>
      <c r="B20" s="150" t="s">
        <v>149</v>
      </c>
      <c r="C20" s="138">
        <v>47559610</v>
      </c>
      <c r="D20" s="214">
        <v>17648997</v>
      </c>
      <c r="E20" s="214">
        <v>-22485903</v>
      </c>
      <c r="F20" s="214">
        <v>-4836906</v>
      </c>
      <c r="G20" s="84">
        <v>42722704</v>
      </c>
    </row>
    <row r="21" spans="1:7" s="47" customFormat="1" ht="12" customHeight="1" thickBot="1" x14ac:dyDescent="0.25">
      <c r="A21" s="167" t="s">
        <v>79</v>
      </c>
      <c r="B21" s="151" t="s">
        <v>150</v>
      </c>
      <c r="C21" s="308" t="s">
        <v>431</v>
      </c>
      <c r="D21" s="309" t="s">
        <v>431</v>
      </c>
      <c r="E21" s="309" t="s">
        <v>431</v>
      </c>
      <c r="F21" s="309" t="s">
        <v>431</v>
      </c>
      <c r="G21" s="310" t="s">
        <v>431</v>
      </c>
    </row>
    <row r="22" spans="1:7" s="47" customFormat="1" ht="12" customHeight="1" thickBot="1" x14ac:dyDescent="0.3">
      <c r="A22" s="24" t="s">
        <v>9</v>
      </c>
      <c r="B22" s="19" t="s">
        <v>151</v>
      </c>
      <c r="C22" s="137">
        <f>+C23+C24+C25+C26+C27</f>
        <v>590190</v>
      </c>
      <c r="D22" s="212">
        <v>900000</v>
      </c>
      <c r="E22" s="212">
        <v>39397859</v>
      </c>
      <c r="F22" s="212">
        <f>+F23+F24+F25+F26+F27</f>
        <v>40297859</v>
      </c>
      <c r="G22" s="83">
        <f>+G23+G24+G25+G26+G27</f>
        <v>40888049</v>
      </c>
    </row>
    <row r="23" spans="1:7" s="47" customFormat="1" ht="12" customHeight="1" x14ac:dyDescent="0.2">
      <c r="A23" s="165" t="s">
        <v>52</v>
      </c>
      <c r="B23" s="149" t="s">
        <v>152</v>
      </c>
      <c r="C23" s="306" t="s">
        <v>431</v>
      </c>
      <c r="D23" s="302" t="s">
        <v>431</v>
      </c>
      <c r="E23" s="302" t="s">
        <v>431</v>
      </c>
      <c r="F23" s="302" t="s">
        <v>431</v>
      </c>
      <c r="G23" s="307" t="s">
        <v>431</v>
      </c>
    </row>
    <row r="24" spans="1:7" s="46" customFormat="1" ht="12" customHeight="1" x14ac:dyDescent="0.2">
      <c r="A24" s="166" t="s">
        <v>53</v>
      </c>
      <c r="B24" s="150" t="s">
        <v>153</v>
      </c>
      <c r="C24" s="304" t="s">
        <v>431</v>
      </c>
      <c r="D24" s="303" t="s">
        <v>431</v>
      </c>
      <c r="E24" s="303" t="s">
        <v>431</v>
      </c>
      <c r="F24" s="303" t="s">
        <v>431</v>
      </c>
      <c r="G24" s="305" t="s">
        <v>431</v>
      </c>
    </row>
    <row r="25" spans="1:7" s="47" customFormat="1" ht="12" customHeight="1" x14ac:dyDescent="0.2">
      <c r="A25" s="166" t="s">
        <v>54</v>
      </c>
      <c r="B25" s="150" t="s">
        <v>308</v>
      </c>
      <c r="C25" s="304" t="s">
        <v>431</v>
      </c>
      <c r="D25" s="303" t="s">
        <v>431</v>
      </c>
      <c r="E25" s="303" t="s">
        <v>431</v>
      </c>
      <c r="F25" s="303" t="s">
        <v>431</v>
      </c>
      <c r="G25" s="305" t="s">
        <v>431</v>
      </c>
    </row>
    <row r="26" spans="1:7" s="47" customFormat="1" ht="12" customHeight="1" x14ac:dyDescent="0.2">
      <c r="A26" s="166" t="s">
        <v>55</v>
      </c>
      <c r="B26" s="150" t="s">
        <v>309</v>
      </c>
      <c r="C26" s="304" t="s">
        <v>431</v>
      </c>
      <c r="D26" s="303" t="s">
        <v>431</v>
      </c>
      <c r="E26" s="303" t="s">
        <v>431</v>
      </c>
      <c r="F26" s="303" t="s">
        <v>431</v>
      </c>
      <c r="G26" s="305" t="s">
        <v>431</v>
      </c>
    </row>
    <row r="27" spans="1:7" s="47" customFormat="1" ht="12" customHeight="1" x14ac:dyDescent="0.2">
      <c r="A27" s="166" t="s">
        <v>95</v>
      </c>
      <c r="B27" s="150" t="s">
        <v>154</v>
      </c>
      <c r="C27" s="138">
        <v>590190</v>
      </c>
      <c r="D27" s="214">
        <v>900000</v>
      </c>
      <c r="E27" s="214">
        <v>39397859</v>
      </c>
      <c r="F27" s="214">
        <v>40297859</v>
      </c>
      <c r="G27" s="84">
        <v>40888049</v>
      </c>
    </row>
    <row r="28" spans="1:7" s="47" customFormat="1" ht="12" customHeight="1" thickBot="1" x14ac:dyDescent="0.25">
      <c r="A28" s="167" t="s">
        <v>96</v>
      </c>
      <c r="B28" s="151" t="s">
        <v>155</v>
      </c>
      <c r="C28" s="308" t="s">
        <v>431</v>
      </c>
      <c r="D28" s="309" t="s">
        <v>431</v>
      </c>
      <c r="E28" s="309" t="s">
        <v>431</v>
      </c>
      <c r="F28" s="309" t="s">
        <v>431</v>
      </c>
      <c r="G28" s="310" t="s">
        <v>431</v>
      </c>
    </row>
    <row r="29" spans="1:7" s="47" customFormat="1" ht="12" customHeight="1" thickBot="1" x14ac:dyDescent="0.3">
      <c r="A29" s="24" t="s">
        <v>97</v>
      </c>
      <c r="B29" s="19" t="s">
        <v>408</v>
      </c>
      <c r="C29" s="142">
        <f>SUM(C30:C36)</f>
        <v>8100000</v>
      </c>
      <c r="D29" s="311">
        <v>0</v>
      </c>
      <c r="E29" s="142">
        <v>8113892</v>
      </c>
      <c r="F29" s="311" t="s">
        <v>476</v>
      </c>
      <c r="G29" s="177">
        <f>SUM(G30:G36)</f>
        <v>16213892</v>
      </c>
    </row>
    <row r="30" spans="1:7" s="47" customFormat="1" ht="12" customHeight="1" x14ac:dyDescent="0.2">
      <c r="A30" s="165" t="s">
        <v>156</v>
      </c>
      <c r="B30" s="149" t="str">
        <f>'KVI_MOD_1.1.sz.mell.'!B33</f>
        <v>Építményadó</v>
      </c>
      <c r="C30" s="306" t="s">
        <v>431</v>
      </c>
      <c r="D30" s="306" t="s">
        <v>431</v>
      </c>
      <c r="E30" s="306" t="s">
        <v>431</v>
      </c>
      <c r="F30" s="306" t="s">
        <v>431</v>
      </c>
      <c r="G30" s="307" t="s">
        <v>431</v>
      </c>
    </row>
    <row r="31" spans="1:7" s="47" customFormat="1" ht="12" customHeight="1" x14ac:dyDescent="0.2">
      <c r="A31" s="166" t="s">
        <v>157</v>
      </c>
      <c r="B31" s="149" t="str">
        <f>'KVI_MOD_1.1.sz.mell.'!B34</f>
        <v>Idegenforgalmi adó</v>
      </c>
      <c r="C31" s="304" t="s">
        <v>431</v>
      </c>
      <c r="D31" s="304" t="s">
        <v>431</v>
      </c>
      <c r="E31" s="304" t="s">
        <v>431</v>
      </c>
      <c r="F31" s="304" t="s">
        <v>431</v>
      </c>
      <c r="G31" s="305" t="s">
        <v>431</v>
      </c>
    </row>
    <row r="32" spans="1:7" s="47" customFormat="1" ht="12" customHeight="1" x14ac:dyDescent="0.2">
      <c r="A32" s="166" t="s">
        <v>158</v>
      </c>
      <c r="B32" s="149" t="str">
        <f>'KVI_MOD_1.1.sz.mell.'!B35</f>
        <v>Iparűzési adó</v>
      </c>
      <c r="C32" s="138">
        <v>5100000</v>
      </c>
      <c r="D32" s="304">
        <v>0</v>
      </c>
      <c r="E32" s="138">
        <v>9208128</v>
      </c>
      <c r="F32" s="304" t="s">
        <v>453</v>
      </c>
      <c r="G32" s="84">
        <v>14308128</v>
      </c>
    </row>
    <row r="33" spans="1:7" s="47" customFormat="1" ht="12" customHeight="1" x14ac:dyDescent="0.2">
      <c r="A33" s="166" t="s">
        <v>159</v>
      </c>
      <c r="B33" s="149" t="str">
        <f>'KVI_MOD_1.1.sz.mell.'!B36</f>
        <v xml:space="preserve">Talajterhelési díj </v>
      </c>
      <c r="C33" s="138">
        <v>1000000</v>
      </c>
      <c r="D33" s="304">
        <v>0</v>
      </c>
      <c r="E33" s="138">
        <v>-727415</v>
      </c>
      <c r="F33" s="304" t="s">
        <v>454</v>
      </c>
      <c r="G33" s="84">
        <v>272585</v>
      </c>
    </row>
    <row r="34" spans="1:7" s="47" customFormat="1" ht="12" customHeight="1" x14ac:dyDescent="0.2">
      <c r="A34" s="166" t="s">
        <v>412</v>
      </c>
      <c r="B34" s="149" t="str">
        <f>'KVI_MOD_1.1.sz.mell.'!B37</f>
        <v>Gépjárműadó</v>
      </c>
      <c r="C34" s="138">
        <v>1000000</v>
      </c>
      <c r="D34" s="304" t="s">
        <v>431</v>
      </c>
      <c r="E34" s="138">
        <v>-509396</v>
      </c>
      <c r="F34" s="304" t="s">
        <v>455</v>
      </c>
      <c r="G34" s="84">
        <v>490604</v>
      </c>
    </row>
    <row r="35" spans="1:7" s="47" customFormat="1" ht="12" customHeight="1" x14ac:dyDescent="0.2">
      <c r="A35" s="166" t="s">
        <v>413</v>
      </c>
      <c r="B35" s="149" t="str">
        <f>'KVI_MOD_1.1.sz.mell.'!B38</f>
        <v>Telekadó</v>
      </c>
      <c r="C35" s="304" t="s">
        <v>431</v>
      </c>
      <c r="D35" s="304" t="s">
        <v>431</v>
      </c>
      <c r="E35" s="304" t="s">
        <v>431</v>
      </c>
      <c r="F35" s="304" t="s">
        <v>431</v>
      </c>
      <c r="G35" s="305" t="s">
        <v>431</v>
      </c>
    </row>
    <row r="36" spans="1:7" s="47" customFormat="1" ht="12" customHeight="1" thickBot="1" x14ac:dyDescent="0.25">
      <c r="A36" s="167" t="s">
        <v>414</v>
      </c>
      <c r="B36" s="149" t="str">
        <f>'KVI_MOD_1.1.sz.mell.'!B39</f>
        <v>Kommunális adó</v>
      </c>
      <c r="C36" s="140">
        <v>1000000</v>
      </c>
      <c r="D36" s="308" t="s">
        <v>431</v>
      </c>
      <c r="E36" s="140">
        <v>142575</v>
      </c>
      <c r="F36" s="308" t="s">
        <v>456</v>
      </c>
      <c r="G36" s="86">
        <v>1142575</v>
      </c>
    </row>
    <row r="37" spans="1:7" s="47" customFormat="1" ht="12" customHeight="1" thickBot="1" x14ac:dyDescent="0.3">
      <c r="A37" s="24" t="s">
        <v>11</v>
      </c>
      <c r="B37" s="19" t="s">
        <v>315</v>
      </c>
      <c r="C37" s="137">
        <f>SUM(C38:C48)</f>
        <v>5514700</v>
      </c>
      <c r="D37" s="301" t="s">
        <v>431</v>
      </c>
      <c r="E37" s="212">
        <v>3906363</v>
      </c>
      <c r="F37" s="301" t="s">
        <v>481</v>
      </c>
      <c r="G37" s="83">
        <v>9421063</v>
      </c>
    </row>
    <row r="38" spans="1:7" s="47" customFormat="1" ht="12" customHeight="1" x14ac:dyDescent="0.2">
      <c r="A38" s="165" t="s">
        <v>56</v>
      </c>
      <c r="B38" s="149" t="s">
        <v>163</v>
      </c>
      <c r="C38" s="139">
        <v>4000000</v>
      </c>
      <c r="D38" s="302" t="s">
        <v>431</v>
      </c>
      <c r="E38" s="213">
        <v>-2682097</v>
      </c>
      <c r="F38" s="302" t="s">
        <v>457</v>
      </c>
      <c r="G38" s="85">
        <v>1317903</v>
      </c>
    </row>
    <row r="39" spans="1:7" s="47" customFormat="1" ht="12" customHeight="1" x14ac:dyDescent="0.2">
      <c r="A39" s="166" t="s">
        <v>57</v>
      </c>
      <c r="B39" s="150" t="s">
        <v>164</v>
      </c>
      <c r="C39" s="304" t="s">
        <v>431</v>
      </c>
      <c r="D39" s="303" t="s">
        <v>431</v>
      </c>
      <c r="E39" s="303" t="s">
        <v>478</v>
      </c>
      <c r="F39" s="303" t="s">
        <v>478</v>
      </c>
      <c r="G39" s="305" t="s">
        <v>478</v>
      </c>
    </row>
    <row r="40" spans="1:7" s="47" customFormat="1" ht="12" customHeight="1" x14ac:dyDescent="0.2">
      <c r="A40" s="166" t="s">
        <v>58</v>
      </c>
      <c r="B40" s="150" t="s">
        <v>165</v>
      </c>
      <c r="C40" s="304" t="s">
        <v>431</v>
      </c>
      <c r="D40" s="303" t="s">
        <v>431</v>
      </c>
      <c r="E40" s="303" t="s">
        <v>459</v>
      </c>
      <c r="F40" s="303" t="s">
        <v>459</v>
      </c>
      <c r="G40" s="305" t="s">
        <v>459</v>
      </c>
    </row>
    <row r="41" spans="1:7" s="47" customFormat="1" ht="12" customHeight="1" x14ac:dyDescent="0.2">
      <c r="A41" s="166" t="s">
        <v>99</v>
      </c>
      <c r="B41" s="150" t="s">
        <v>166</v>
      </c>
      <c r="C41" s="138">
        <v>1514700</v>
      </c>
      <c r="D41" s="303" t="s">
        <v>431</v>
      </c>
      <c r="E41" s="214">
        <v>-1068185</v>
      </c>
      <c r="F41" s="303" t="s">
        <v>460</v>
      </c>
      <c r="G41" s="84">
        <v>446515</v>
      </c>
    </row>
    <row r="42" spans="1:7" s="47" customFormat="1" ht="12" customHeight="1" x14ac:dyDescent="0.2">
      <c r="A42" s="166" t="s">
        <v>100</v>
      </c>
      <c r="B42" s="150" t="s">
        <v>167</v>
      </c>
      <c r="C42" s="304" t="s">
        <v>431</v>
      </c>
      <c r="D42" s="303" t="s">
        <v>431</v>
      </c>
      <c r="E42" s="303" t="s">
        <v>431</v>
      </c>
      <c r="F42" s="303" t="s">
        <v>431</v>
      </c>
      <c r="G42" s="305" t="s">
        <v>431</v>
      </c>
    </row>
    <row r="43" spans="1:7" s="47" customFormat="1" ht="12" customHeight="1" x14ac:dyDescent="0.2">
      <c r="A43" s="166" t="s">
        <v>101</v>
      </c>
      <c r="B43" s="150" t="s">
        <v>168</v>
      </c>
      <c r="C43" s="304" t="s">
        <v>431</v>
      </c>
      <c r="D43" s="303" t="s">
        <v>431</v>
      </c>
      <c r="E43" s="303" t="s">
        <v>479</v>
      </c>
      <c r="F43" s="303" t="s">
        <v>479</v>
      </c>
      <c r="G43" s="305" t="s">
        <v>479</v>
      </c>
    </row>
    <row r="44" spans="1:7" s="47" customFormat="1" ht="12" customHeight="1" x14ac:dyDescent="0.2">
      <c r="A44" s="166" t="s">
        <v>102</v>
      </c>
      <c r="B44" s="150" t="s">
        <v>169</v>
      </c>
      <c r="C44" s="304" t="s">
        <v>431</v>
      </c>
      <c r="D44" s="303" t="s">
        <v>431</v>
      </c>
      <c r="E44" s="303" t="s">
        <v>431</v>
      </c>
      <c r="F44" s="303" t="s">
        <v>431</v>
      </c>
      <c r="G44" s="305" t="s">
        <v>431</v>
      </c>
    </row>
    <row r="45" spans="1:7" s="47" customFormat="1" ht="12" customHeight="1" x14ac:dyDescent="0.2">
      <c r="A45" s="166" t="s">
        <v>103</v>
      </c>
      <c r="B45" s="150" t="s">
        <v>415</v>
      </c>
      <c r="C45" s="304" t="s">
        <v>431</v>
      </c>
      <c r="D45" s="303" t="s">
        <v>431</v>
      </c>
      <c r="E45" s="303" t="s">
        <v>463</v>
      </c>
      <c r="F45" s="303" t="s">
        <v>463</v>
      </c>
      <c r="G45" s="305" t="s">
        <v>463</v>
      </c>
    </row>
    <row r="46" spans="1:7" s="47" customFormat="1" ht="12" customHeight="1" x14ac:dyDescent="0.2">
      <c r="A46" s="166" t="s">
        <v>161</v>
      </c>
      <c r="B46" s="150" t="s">
        <v>171</v>
      </c>
      <c r="C46" s="315" t="s">
        <v>431</v>
      </c>
      <c r="D46" s="312" t="s">
        <v>431</v>
      </c>
      <c r="E46" s="312" t="s">
        <v>431</v>
      </c>
      <c r="F46" s="312" t="s">
        <v>431</v>
      </c>
      <c r="G46" s="316" t="s">
        <v>431</v>
      </c>
    </row>
    <row r="47" spans="1:7" s="47" customFormat="1" ht="12" customHeight="1" x14ac:dyDescent="0.2">
      <c r="A47" s="167" t="s">
        <v>162</v>
      </c>
      <c r="B47" s="151" t="s">
        <v>317</v>
      </c>
      <c r="C47" s="317" t="s">
        <v>431</v>
      </c>
      <c r="D47" s="313" t="s">
        <v>431</v>
      </c>
      <c r="E47" s="313" t="s">
        <v>431</v>
      </c>
      <c r="F47" s="313" t="s">
        <v>431</v>
      </c>
      <c r="G47" s="318" t="s">
        <v>431</v>
      </c>
    </row>
    <row r="48" spans="1:7" s="47" customFormat="1" ht="12" customHeight="1" thickBot="1" x14ac:dyDescent="0.25">
      <c r="A48" s="167" t="s">
        <v>316</v>
      </c>
      <c r="B48" s="151" t="s">
        <v>172</v>
      </c>
      <c r="C48" s="317" t="s">
        <v>431</v>
      </c>
      <c r="D48" s="313" t="s">
        <v>431</v>
      </c>
      <c r="E48" s="313" t="s">
        <v>464</v>
      </c>
      <c r="F48" s="313" t="s">
        <v>464</v>
      </c>
      <c r="G48" s="318" t="s">
        <v>464</v>
      </c>
    </row>
    <row r="49" spans="1:7" s="47" customFormat="1" ht="12" customHeight="1" thickBot="1" x14ac:dyDescent="0.3">
      <c r="A49" s="24" t="s">
        <v>12</v>
      </c>
      <c r="B49" s="19" t="s">
        <v>173</v>
      </c>
      <c r="C49" s="319">
        <f>SUM(C50:C54)</f>
        <v>0</v>
      </c>
      <c r="D49" s="301" t="s">
        <v>431</v>
      </c>
      <c r="E49" s="301" t="s">
        <v>431</v>
      </c>
      <c r="F49" s="301">
        <f>SUM(F50:F54)</f>
        <v>0</v>
      </c>
      <c r="G49" s="320">
        <f>SUM(G50:G54)</f>
        <v>0</v>
      </c>
    </row>
    <row r="50" spans="1:7" s="47" customFormat="1" ht="12" customHeight="1" x14ac:dyDescent="0.2">
      <c r="A50" s="165" t="s">
        <v>59</v>
      </c>
      <c r="B50" s="149" t="s">
        <v>177</v>
      </c>
      <c r="C50" s="321" t="s">
        <v>431</v>
      </c>
      <c r="D50" s="314" t="s">
        <v>431</v>
      </c>
      <c r="E50" s="314" t="s">
        <v>431</v>
      </c>
      <c r="F50" s="314" t="s">
        <v>431</v>
      </c>
      <c r="G50" s="322" t="s">
        <v>431</v>
      </c>
    </row>
    <row r="51" spans="1:7" s="47" customFormat="1" ht="12" customHeight="1" x14ac:dyDescent="0.2">
      <c r="A51" s="166" t="s">
        <v>60</v>
      </c>
      <c r="B51" s="150" t="s">
        <v>178</v>
      </c>
      <c r="C51" s="315" t="s">
        <v>431</v>
      </c>
      <c r="D51" s="312" t="s">
        <v>431</v>
      </c>
      <c r="E51" s="312" t="s">
        <v>431</v>
      </c>
      <c r="F51" s="312" t="s">
        <v>431</v>
      </c>
      <c r="G51" s="316" t="s">
        <v>431</v>
      </c>
    </row>
    <row r="52" spans="1:7" s="47" customFormat="1" ht="12" customHeight="1" x14ac:dyDescent="0.2">
      <c r="A52" s="166" t="s">
        <v>174</v>
      </c>
      <c r="B52" s="150" t="s">
        <v>179</v>
      </c>
      <c r="C52" s="315" t="s">
        <v>431</v>
      </c>
      <c r="D52" s="312" t="s">
        <v>431</v>
      </c>
      <c r="E52" s="312" t="s">
        <v>431</v>
      </c>
      <c r="F52" s="312" t="s">
        <v>431</v>
      </c>
      <c r="G52" s="316" t="s">
        <v>431</v>
      </c>
    </row>
    <row r="53" spans="1:7" s="47" customFormat="1" ht="12" customHeight="1" x14ac:dyDescent="0.2">
      <c r="A53" s="166" t="s">
        <v>175</v>
      </c>
      <c r="B53" s="150" t="s">
        <v>180</v>
      </c>
      <c r="C53" s="315" t="s">
        <v>431</v>
      </c>
      <c r="D53" s="312" t="s">
        <v>431</v>
      </c>
      <c r="E53" s="312" t="s">
        <v>431</v>
      </c>
      <c r="F53" s="312" t="s">
        <v>431</v>
      </c>
      <c r="G53" s="316" t="s">
        <v>431</v>
      </c>
    </row>
    <row r="54" spans="1:7" s="47" customFormat="1" ht="12" customHeight="1" thickBot="1" x14ac:dyDescent="0.25">
      <c r="A54" s="167" t="s">
        <v>176</v>
      </c>
      <c r="B54" s="151" t="s">
        <v>181</v>
      </c>
      <c r="C54" s="317" t="s">
        <v>431</v>
      </c>
      <c r="D54" s="313" t="s">
        <v>431</v>
      </c>
      <c r="E54" s="313" t="s">
        <v>431</v>
      </c>
      <c r="F54" s="313" t="s">
        <v>431</v>
      </c>
      <c r="G54" s="318" t="s">
        <v>431</v>
      </c>
    </row>
    <row r="55" spans="1:7" s="47" customFormat="1" ht="12" customHeight="1" thickBot="1" x14ac:dyDescent="0.3">
      <c r="A55" s="24" t="s">
        <v>104</v>
      </c>
      <c r="B55" s="19" t="s">
        <v>182</v>
      </c>
      <c r="C55" s="319">
        <f>SUM(C56:C58)</f>
        <v>0</v>
      </c>
      <c r="D55" s="301" t="s">
        <v>431</v>
      </c>
      <c r="E55" s="301" t="s">
        <v>466</v>
      </c>
      <c r="F55" s="301" t="s">
        <v>466</v>
      </c>
      <c r="G55" s="320" t="s">
        <v>466</v>
      </c>
    </row>
    <row r="56" spans="1:7" s="47" customFormat="1" ht="12" customHeight="1" x14ac:dyDescent="0.2">
      <c r="A56" s="165" t="s">
        <v>61</v>
      </c>
      <c r="B56" s="149" t="s">
        <v>183</v>
      </c>
      <c r="C56" s="306" t="s">
        <v>431</v>
      </c>
      <c r="D56" s="302" t="s">
        <v>431</v>
      </c>
      <c r="E56" s="302" t="s">
        <v>431</v>
      </c>
      <c r="F56" s="302" t="s">
        <v>431</v>
      </c>
      <c r="G56" s="307" t="s">
        <v>431</v>
      </c>
    </row>
    <row r="57" spans="1:7" s="47" customFormat="1" ht="12" customHeight="1" x14ac:dyDescent="0.2">
      <c r="A57" s="166" t="s">
        <v>62</v>
      </c>
      <c r="B57" s="150" t="s">
        <v>310</v>
      </c>
      <c r="C57" s="304" t="s">
        <v>431</v>
      </c>
      <c r="D57" s="303" t="s">
        <v>431</v>
      </c>
      <c r="E57" s="303" t="s">
        <v>466</v>
      </c>
      <c r="F57" s="303" t="s">
        <v>466</v>
      </c>
      <c r="G57" s="305" t="s">
        <v>466</v>
      </c>
    </row>
    <row r="58" spans="1:7" s="47" customFormat="1" ht="12" customHeight="1" x14ac:dyDescent="0.2">
      <c r="A58" s="166" t="s">
        <v>186</v>
      </c>
      <c r="B58" s="150" t="s">
        <v>184</v>
      </c>
      <c r="C58" s="304" t="s">
        <v>431</v>
      </c>
      <c r="D58" s="303" t="s">
        <v>431</v>
      </c>
      <c r="E58" s="303" t="s">
        <v>431</v>
      </c>
      <c r="F58" s="303" t="s">
        <v>431</v>
      </c>
      <c r="G58" s="305" t="s">
        <v>431</v>
      </c>
    </row>
    <row r="59" spans="1:7" s="47" customFormat="1" ht="12" customHeight="1" thickBot="1" x14ac:dyDescent="0.25">
      <c r="A59" s="167" t="s">
        <v>187</v>
      </c>
      <c r="B59" s="151" t="s">
        <v>185</v>
      </c>
      <c r="C59" s="308" t="s">
        <v>431</v>
      </c>
      <c r="D59" s="309" t="s">
        <v>431</v>
      </c>
      <c r="E59" s="309" t="s">
        <v>431</v>
      </c>
      <c r="F59" s="309" t="s">
        <v>431</v>
      </c>
      <c r="G59" s="310" t="s">
        <v>431</v>
      </c>
    </row>
    <row r="60" spans="1:7" s="47" customFormat="1" ht="12" customHeight="1" thickBot="1" x14ac:dyDescent="0.3">
      <c r="A60" s="24" t="s">
        <v>14</v>
      </c>
      <c r="B60" s="88" t="s">
        <v>188</v>
      </c>
      <c r="C60" s="137">
        <f>SUM(C61:C63)</f>
        <v>380000</v>
      </c>
      <c r="D60" s="301" t="s">
        <v>431</v>
      </c>
      <c r="E60" s="212">
        <v>-380000</v>
      </c>
      <c r="F60" s="301" t="s">
        <v>467</v>
      </c>
      <c r="G60" s="301" t="s">
        <v>431</v>
      </c>
    </row>
    <row r="61" spans="1:7" s="47" customFormat="1" ht="12" customHeight="1" x14ac:dyDescent="0.2">
      <c r="A61" s="165" t="s">
        <v>105</v>
      </c>
      <c r="B61" s="149" t="s">
        <v>190</v>
      </c>
      <c r="C61" s="315" t="s">
        <v>431</v>
      </c>
      <c r="D61" s="312" t="s">
        <v>431</v>
      </c>
      <c r="E61" s="312" t="s">
        <v>431</v>
      </c>
      <c r="F61" s="312" t="s">
        <v>431</v>
      </c>
      <c r="G61" s="316" t="s">
        <v>431</v>
      </c>
    </row>
    <row r="62" spans="1:7" s="47" customFormat="1" ht="12" customHeight="1" x14ac:dyDescent="0.2">
      <c r="A62" s="166" t="s">
        <v>106</v>
      </c>
      <c r="B62" s="150" t="s">
        <v>311</v>
      </c>
      <c r="C62" s="315" t="s">
        <v>431</v>
      </c>
      <c r="D62" s="312" t="s">
        <v>431</v>
      </c>
      <c r="E62" s="312" t="s">
        <v>431</v>
      </c>
      <c r="F62" s="312" t="s">
        <v>431</v>
      </c>
      <c r="G62" s="316" t="s">
        <v>431</v>
      </c>
    </row>
    <row r="63" spans="1:7" s="47" customFormat="1" ht="12" customHeight="1" x14ac:dyDescent="0.2">
      <c r="A63" s="166" t="s">
        <v>124</v>
      </c>
      <c r="B63" s="150" t="s">
        <v>191</v>
      </c>
      <c r="C63" s="141">
        <v>380000</v>
      </c>
      <c r="D63" s="312" t="s">
        <v>431</v>
      </c>
      <c r="E63" s="385">
        <v>-380000</v>
      </c>
      <c r="F63" s="312" t="s">
        <v>467</v>
      </c>
      <c r="G63" s="316" t="s">
        <v>431</v>
      </c>
    </row>
    <row r="64" spans="1:7" s="47" customFormat="1" ht="12" customHeight="1" thickBot="1" x14ac:dyDescent="0.25">
      <c r="A64" s="167" t="s">
        <v>189</v>
      </c>
      <c r="B64" s="151" t="s">
        <v>192</v>
      </c>
      <c r="C64" s="315" t="s">
        <v>431</v>
      </c>
      <c r="D64" s="312" t="s">
        <v>431</v>
      </c>
      <c r="E64" s="312" t="s">
        <v>431</v>
      </c>
      <c r="F64" s="312" t="s">
        <v>431</v>
      </c>
      <c r="G64" s="316" t="s">
        <v>431</v>
      </c>
    </row>
    <row r="65" spans="1:7" s="47" customFormat="1" ht="12" customHeight="1" thickBot="1" x14ac:dyDescent="0.3">
      <c r="A65" s="24" t="s">
        <v>15</v>
      </c>
      <c r="B65" s="19" t="s">
        <v>193</v>
      </c>
      <c r="C65" s="142">
        <f>+C8+C15+C22+C29+C37+C49+C55+C60</f>
        <v>99761532</v>
      </c>
      <c r="D65" s="216">
        <v>18548997</v>
      </c>
      <c r="E65" s="216">
        <v>42633418</v>
      </c>
      <c r="F65" s="216">
        <f>+F8+F15+F22+F29+F37+F49+F55+F60</f>
        <v>61182415</v>
      </c>
      <c r="G65" s="177">
        <f>+G8+G15+G22+G29+G37+G49+G55+G60</f>
        <v>160943947</v>
      </c>
    </row>
    <row r="66" spans="1:7" s="47" customFormat="1" ht="12" customHeight="1" thickBot="1" x14ac:dyDescent="0.25">
      <c r="A66" s="168" t="s">
        <v>280</v>
      </c>
      <c r="B66" s="88" t="s">
        <v>195</v>
      </c>
      <c r="C66" s="319">
        <f>SUM(C67:C69)</f>
        <v>0</v>
      </c>
      <c r="D66" s="301" t="s">
        <v>431</v>
      </c>
      <c r="E66" s="301" t="s">
        <v>431</v>
      </c>
      <c r="F66" s="301">
        <f>SUM(F67:F69)</f>
        <v>0</v>
      </c>
      <c r="G66" s="320">
        <f>SUM(G67:G69)</f>
        <v>0</v>
      </c>
    </row>
    <row r="67" spans="1:7" s="47" customFormat="1" ht="12" customHeight="1" x14ac:dyDescent="0.2">
      <c r="A67" s="165" t="s">
        <v>223</v>
      </c>
      <c r="B67" s="149" t="s">
        <v>196</v>
      </c>
      <c r="C67" s="315" t="s">
        <v>431</v>
      </c>
      <c r="D67" s="312" t="s">
        <v>431</v>
      </c>
      <c r="E67" s="312" t="s">
        <v>431</v>
      </c>
      <c r="F67" s="312" t="s">
        <v>431</v>
      </c>
      <c r="G67" s="316" t="s">
        <v>431</v>
      </c>
    </row>
    <row r="68" spans="1:7" s="47" customFormat="1" ht="12" customHeight="1" x14ac:dyDescent="0.2">
      <c r="A68" s="166" t="s">
        <v>232</v>
      </c>
      <c r="B68" s="150" t="s">
        <v>197</v>
      </c>
      <c r="C68" s="315" t="s">
        <v>431</v>
      </c>
      <c r="D68" s="312" t="s">
        <v>431</v>
      </c>
      <c r="E68" s="312" t="s">
        <v>431</v>
      </c>
      <c r="F68" s="312" t="s">
        <v>431</v>
      </c>
      <c r="G68" s="316" t="s">
        <v>431</v>
      </c>
    </row>
    <row r="69" spans="1:7" s="47" customFormat="1" ht="12" customHeight="1" thickBot="1" x14ac:dyDescent="0.25">
      <c r="A69" s="175" t="s">
        <v>233</v>
      </c>
      <c r="B69" s="250" t="s">
        <v>198</v>
      </c>
      <c r="C69" s="323" t="s">
        <v>431</v>
      </c>
      <c r="D69" s="324" t="s">
        <v>431</v>
      </c>
      <c r="E69" s="324" t="s">
        <v>431</v>
      </c>
      <c r="F69" s="324" t="s">
        <v>431</v>
      </c>
      <c r="G69" s="325" t="s">
        <v>431</v>
      </c>
    </row>
    <row r="70" spans="1:7" s="47" customFormat="1" ht="12" customHeight="1" thickBot="1" x14ac:dyDescent="0.25">
      <c r="A70" s="168" t="s">
        <v>199</v>
      </c>
      <c r="B70" s="88" t="s">
        <v>200</v>
      </c>
      <c r="C70" s="319" t="s">
        <v>431</v>
      </c>
      <c r="D70" s="319" t="s">
        <v>431</v>
      </c>
      <c r="E70" s="319" t="s">
        <v>431</v>
      </c>
      <c r="F70" s="319" t="s">
        <v>431</v>
      </c>
      <c r="G70" s="320">
        <f>SUM(G71:G74)</f>
        <v>0</v>
      </c>
    </row>
    <row r="71" spans="1:7" s="47" customFormat="1" ht="12" customHeight="1" x14ac:dyDescent="0.2">
      <c r="A71" s="165" t="s">
        <v>84</v>
      </c>
      <c r="B71" s="239" t="s">
        <v>201</v>
      </c>
      <c r="C71" s="315" t="s">
        <v>431</v>
      </c>
      <c r="D71" s="315" t="s">
        <v>431</v>
      </c>
      <c r="E71" s="315" t="s">
        <v>431</v>
      </c>
      <c r="F71" s="315" t="s">
        <v>431</v>
      </c>
      <c r="G71" s="316" t="s">
        <v>431</v>
      </c>
    </row>
    <row r="72" spans="1:7" s="47" customFormat="1" ht="12" customHeight="1" x14ac:dyDescent="0.2">
      <c r="A72" s="166" t="s">
        <v>85</v>
      </c>
      <c r="B72" s="239" t="s">
        <v>422</v>
      </c>
      <c r="C72" s="315" t="s">
        <v>431</v>
      </c>
      <c r="D72" s="315" t="s">
        <v>431</v>
      </c>
      <c r="E72" s="315" t="s">
        <v>431</v>
      </c>
      <c r="F72" s="315" t="s">
        <v>431</v>
      </c>
      <c r="G72" s="316" t="s">
        <v>431</v>
      </c>
    </row>
    <row r="73" spans="1:7" s="47" customFormat="1" ht="12" customHeight="1" x14ac:dyDescent="0.2">
      <c r="A73" s="166" t="s">
        <v>224</v>
      </c>
      <c r="B73" s="239" t="s">
        <v>202</v>
      </c>
      <c r="C73" s="315" t="s">
        <v>431</v>
      </c>
      <c r="D73" s="315" t="s">
        <v>431</v>
      </c>
      <c r="E73" s="315" t="s">
        <v>431</v>
      </c>
      <c r="F73" s="315" t="s">
        <v>431</v>
      </c>
      <c r="G73" s="316" t="s">
        <v>431</v>
      </c>
    </row>
    <row r="74" spans="1:7" s="47" customFormat="1" ht="12" customHeight="1" thickBot="1" x14ac:dyDescent="0.3">
      <c r="A74" s="167" t="s">
        <v>225</v>
      </c>
      <c r="B74" s="240" t="s">
        <v>423</v>
      </c>
      <c r="C74" s="315" t="s">
        <v>431</v>
      </c>
      <c r="D74" s="315" t="s">
        <v>431</v>
      </c>
      <c r="E74" s="315" t="s">
        <v>431</v>
      </c>
      <c r="F74" s="315" t="s">
        <v>431</v>
      </c>
      <c r="G74" s="316" t="s">
        <v>431</v>
      </c>
    </row>
    <row r="75" spans="1:7" s="47" customFormat="1" ht="12" customHeight="1" thickBot="1" x14ac:dyDescent="0.25">
      <c r="A75" s="168" t="s">
        <v>203</v>
      </c>
      <c r="B75" s="88" t="s">
        <v>204</v>
      </c>
      <c r="C75" s="137">
        <f>SUM(C76:C77)</f>
        <v>48728042</v>
      </c>
      <c r="D75" s="137">
        <v>-9363678</v>
      </c>
      <c r="E75" s="137">
        <v>8863568</v>
      </c>
      <c r="F75" s="137">
        <f>SUM(F76:F77)</f>
        <v>-500110</v>
      </c>
      <c r="G75" s="83">
        <f>SUM(G76:G77)</f>
        <v>48227932</v>
      </c>
    </row>
    <row r="76" spans="1:7" s="47" customFormat="1" ht="12" customHeight="1" x14ac:dyDescent="0.2">
      <c r="A76" s="165" t="s">
        <v>226</v>
      </c>
      <c r="B76" s="149" t="s">
        <v>205</v>
      </c>
      <c r="C76" s="141">
        <v>48728042</v>
      </c>
      <c r="D76" s="141">
        <v>-9363678</v>
      </c>
      <c r="E76" s="141">
        <v>8863568</v>
      </c>
      <c r="F76" s="141">
        <v>-500110</v>
      </c>
      <c r="G76" s="87">
        <v>48227932</v>
      </c>
    </row>
    <row r="77" spans="1:7" s="47" customFormat="1" ht="12" customHeight="1" thickBot="1" x14ac:dyDescent="0.25">
      <c r="A77" s="167" t="s">
        <v>227</v>
      </c>
      <c r="B77" s="151" t="s">
        <v>206</v>
      </c>
      <c r="C77" s="315" t="s">
        <v>431</v>
      </c>
      <c r="D77" s="315" t="s">
        <v>431</v>
      </c>
      <c r="E77" s="315" t="s">
        <v>431</v>
      </c>
      <c r="F77" s="315" t="s">
        <v>431</v>
      </c>
      <c r="G77" s="316" t="s">
        <v>431</v>
      </c>
    </row>
    <row r="78" spans="1:7" s="46" customFormat="1" ht="12" customHeight="1" thickBot="1" x14ac:dyDescent="0.25">
      <c r="A78" s="168" t="s">
        <v>207</v>
      </c>
      <c r="B78" s="88" t="s">
        <v>208</v>
      </c>
      <c r="C78" s="319">
        <f>SUM(C79:C81)</f>
        <v>0</v>
      </c>
      <c r="D78" s="319" t="s">
        <v>525</v>
      </c>
      <c r="E78" s="319" t="s">
        <v>515</v>
      </c>
      <c r="F78" s="137">
        <f>SUM(F79:F81)</f>
        <v>4778890</v>
      </c>
      <c r="G78" s="83">
        <f>SUM(G79:G81)</f>
        <v>4778890</v>
      </c>
    </row>
    <row r="79" spans="1:7" s="47" customFormat="1" ht="12" customHeight="1" x14ac:dyDescent="0.2">
      <c r="A79" s="165" t="s">
        <v>228</v>
      </c>
      <c r="B79" s="149" t="s">
        <v>209</v>
      </c>
      <c r="C79" s="315" t="s">
        <v>431</v>
      </c>
      <c r="D79" s="315" t="s">
        <v>525</v>
      </c>
      <c r="E79" s="315" t="s">
        <v>515</v>
      </c>
      <c r="F79" s="141">
        <v>4778890</v>
      </c>
      <c r="G79" s="87">
        <v>4778890</v>
      </c>
    </row>
    <row r="80" spans="1:7" s="47" customFormat="1" ht="12" customHeight="1" x14ac:dyDescent="0.2">
      <c r="A80" s="166" t="s">
        <v>229</v>
      </c>
      <c r="B80" s="150" t="s">
        <v>210</v>
      </c>
      <c r="C80" s="315" t="s">
        <v>431</v>
      </c>
      <c r="D80" s="315" t="s">
        <v>431</v>
      </c>
      <c r="E80" s="315" t="s">
        <v>431</v>
      </c>
      <c r="F80" s="315" t="s">
        <v>431</v>
      </c>
      <c r="G80" s="316" t="s">
        <v>431</v>
      </c>
    </row>
    <row r="81" spans="1:7" s="47" customFormat="1" ht="12" customHeight="1" thickBot="1" x14ac:dyDescent="0.25">
      <c r="A81" s="167" t="s">
        <v>230</v>
      </c>
      <c r="B81" s="151" t="s">
        <v>424</v>
      </c>
      <c r="C81" s="315" t="s">
        <v>431</v>
      </c>
      <c r="D81" s="315" t="s">
        <v>431</v>
      </c>
      <c r="E81" s="315" t="s">
        <v>431</v>
      </c>
      <c r="F81" s="315" t="s">
        <v>431</v>
      </c>
      <c r="G81" s="316" t="s">
        <v>431</v>
      </c>
    </row>
    <row r="82" spans="1:7" s="47" customFormat="1" ht="12" customHeight="1" thickBot="1" x14ac:dyDescent="0.25">
      <c r="A82" s="168" t="s">
        <v>211</v>
      </c>
      <c r="B82" s="88" t="s">
        <v>231</v>
      </c>
      <c r="C82" s="319">
        <f>SUM(C83:C86)</f>
        <v>0</v>
      </c>
      <c r="D82" s="319" t="s">
        <v>431</v>
      </c>
      <c r="E82" s="319" t="s">
        <v>431</v>
      </c>
      <c r="F82" s="319">
        <f>SUM(F83:F86)</f>
        <v>0</v>
      </c>
      <c r="G82" s="320">
        <f>SUM(G83:G86)</f>
        <v>0</v>
      </c>
    </row>
    <row r="83" spans="1:7" s="47" customFormat="1" ht="12" customHeight="1" x14ac:dyDescent="0.2">
      <c r="A83" s="169" t="s">
        <v>212</v>
      </c>
      <c r="B83" s="149" t="s">
        <v>213</v>
      </c>
      <c r="C83" s="315" t="s">
        <v>431</v>
      </c>
      <c r="D83" s="315" t="s">
        <v>431</v>
      </c>
      <c r="E83" s="315" t="s">
        <v>431</v>
      </c>
      <c r="F83" s="315" t="s">
        <v>431</v>
      </c>
      <c r="G83" s="316" t="s">
        <v>431</v>
      </c>
    </row>
    <row r="84" spans="1:7" s="47" customFormat="1" ht="12" customHeight="1" x14ac:dyDescent="0.2">
      <c r="A84" s="170" t="s">
        <v>214</v>
      </c>
      <c r="B84" s="150" t="s">
        <v>215</v>
      </c>
      <c r="C84" s="315" t="s">
        <v>431</v>
      </c>
      <c r="D84" s="315" t="s">
        <v>431</v>
      </c>
      <c r="E84" s="315" t="s">
        <v>431</v>
      </c>
      <c r="F84" s="315" t="s">
        <v>431</v>
      </c>
      <c r="G84" s="316" t="s">
        <v>431</v>
      </c>
    </row>
    <row r="85" spans="1:7" s="47" customFormat="1" ht="12" customHeight="1" x14ac:dyDescent="0.2">
      <c r="A85" s="170" t="s">
        <v>216</v>
      </c>
      <c r="B85" s="150" t="s">
        <v>217</v>
      </c>
      <c r="C85" s="315" t="s">
        <v>431</v>
      </c>
      <c r="D85" s="315" t="s">
        <v>431</v>
      </c>
      <c r="E85" s="315" t="s">
        <v>431</v>
      </c>
      <c r="F85" s="315" t="s">
        <v>431</v>
      </c>
      <c r="G85" s="316" t="s">
        <v>431</v>
      </c>
    </row>
    <row r="86" spans="1:7" s="46" customFormat="1" ht="12" customHeight="1" thickBot="1" x14ac:dyDescent="0.25">
      <c r="A86" s="171" t="s">
        <v>218</v>
      </c>
      <c r="B86" s="151" t="s">
        <v>219</v>
      </c>
      <c r="C86" s="315" t="s">
        <v>431</v>
      </c>
      <c r="D86" s="315" t="s">
        <v>431</v>
      </c>
      <c r="E86" s="315" t="s">
        <v>431</v>
      </c>
      <c r="F86" s="315" t="s">
        <v>431</v>
      </c>
      <c r="G86" s="316" t="s">
        <v>431</v>
      </c>
    </row>
    <row r="87" spans="1:7" s="46" customFormat="1" ht="12" customHeight="1" thickBot="1" x14ac:dyDescent="0.25">
      <c r="A87" s="168" t="s">
        <v>220</v>
      </c>
      <c r="B87" s="88" t="s">
        <v>356</v>
      </c>
      <c r="C87" s="326" t="s">
        <v>431</v>
      </c>
      <c r="D87" s="326" t="s">
        <v>431</v>
      </c>
      <c r="E87" s="326" t="s">
        <v>431</v>
      </c>
      <c r="F87" s="326" t="s">
        <v>431</v>
      </c>
      <c r="G87" s="327" t="s">
        <v>431</v>
      </c>
    </row>
    <row r="88" spans="1:7" s="46" customFormat="1" ht="12" customHeight="1" thickBot="1" x14ac:dyDescent="0.25">
      <c r="A88" s="168" t="s">
        <v>377</v>
      </c>
      <c r="B88" s="88" t="s">
        <v>221</v>
      </c>
      <c r="C88" s="326" t="s">
        <v>431</v>
      </c>
      <c r="D88" s="326" t="s">
        <v>431</v>
      </c>
      <c r="E88" s="326" t="s">
        <v>431</v>
      </c>
      <c r="F88" s="326" t="s">
        <v>431</v>
      </c>
      <c r="G88" s="327" t="s">
        <v>431</v>
      </c>
    </row>
    <row r="89" spans="1:7" s="46" customFormat="1" ht="12" customHeight="1" thickBot="1" x14ac:dyDescent="0.25">
      <c r="A89" s="168" t="s">
        <v>378</v>
      </c>
      <c r="B89" s="155" t="s">
        <v>359</v>
      </c>
      <c r="C89" s="142">
        <f>+C66+C70+C75+C78+C82+C88+C87</f>
        <v>48728042</v>
      </c>
      <c r="D89" s="142">
        <v>-8459298</v>
      </c>
      <c r="E89" s="142">
        <v>12738078</v>
      </c>
      <c r="F89" s="142">
        <v>4278780</v>
      </c>
      <c r="G89" s="177">
        <f>+G66+G70+G75+G78+G82+G88+G87</f>
        <v>53006822</v>
      </c>
    </row>
    <row r="90" spans="1:7" s="46" customFormat="1" ht="12" customHeight="1" thickBot="1" x14ac:dyDescent="0.25">
      <c r="A90" s="172" t="s">
        <v>379</v>
      </c>
      <c r="B90" s="156" t="s">
        <v>380</v>
      </c>
      <c r="C90" s="142">
        <f>+C65+C89</f>
        <v>148489574</v>
      </c>
      <c r="D90" s="142">
        <v>10089699</v>
      </c>
      <c r="E90" s="142">
        <v>55371496</v>
      </c>
      <c r="F90" s="142">
        <f>+F65+F89</f>
        <v>65461195</v>
      </c>
      <c r="G90" s="177">
        <f>+G65+G89</f>
        <v>213950769</v>
      </c>
    </row>
    <row r="91" spans="1:7" s="47" customFormat="1" ht="15.15" customHeight="1" thickBot="1" x14ac:dyDescent="0.3">
      <c r="A91" s="73"/>
      <c r="B91" s="74"/>
      <c r="C91" s="120"/>
      <c r="D91" s="120"/>
      <c r="E91" s="120"/>
    </row>
    <row r="92" spans="1:7" s="41" customFormat="1" ht="16.5" customHeight="1" thickBot="1" x14ac:dyDescent="0.3">
      <c r="A92" s="569" t="s">
        <v>40</v>
      </c>
      <c r="B92" s="570"/>
      <c r="C92" s="570"/>
      <c r="D92" s="570"/>
      <c r="E92" s="570"/>
      <c r="F92" s="570"/>
      <c r="G92" s="571"/>
    </row>
    <row r="93" spans="1:7" s="48" customFormat="1" ht="12" customHeight="1" thickBot="1" x14ac:dyDescent="0.3">
      <c r="A93" s="143" t="s">
        <v>7</v>
      </c>
      <c r="B93" s="23" t="s">
        <v>384</v>
      </c>
      <c r="C93" s="136">
        <f>+C94+C95+C96+C97+C98+C111</f>
        <v>104975281</v>
      </c>
      <c r="D93" s="136"/>
      <c r="E93" s="136"/>
      <c r="F93" s="136">
        <f>+F94+F95+F96+F97+F98+F111</f>
        <v>13253919</v>
      </c>
      <c r="G93" s="201">
        <f>+G94+G95+G96+G97+G98+G111</f>
        <v>118239101</v>
      </c>
    </row>
    <row r="94" spans="1:7" ht="12" customHeight="1" x14ac:dyDescent="0.25">
      <c r="A94" s="173" t="s">
        <v>63</v>
      </c>
      <c r="B94" s="8" t="s">
        <v>36</v>
      </c>
      <c r="C94" s="205">
        <v>43144470</v>
      </c>
      <c r="D94" s="205">
        <v>200000</v>
      </c>
      <c r="E94" s="205">
        <v>13262513</v>
      </c>
      <c r="F94" s="205">
        <v>13452612</v>
      </c>
      <c r="G94" s="202">
        <v>56606983</v>
      </c>
    </row>
    <row r="95" spans="1:7" ht="12" customHeight="1" x14ac:dyDescent="0.25">
      <c r="A95" s="166" t="s">
        <v>64</v>
      </c>
      <c r="B95" s="6" t="s">
        <v>107</v>
      </c>
      <c r="C95" s="138">
        <v>6084871</v>
      </c>
      <c r="D95" s="306">
        <v>0</v>
      </c>
      <c r="E95" s="139">
        <v>-330763</v>
      </c>
      <c r="F95" s="304" t="s">
        <v>528</v>
      </c>
      <c r="G95" s="84">
        <v>5754108</v>
      </c>
    </row>
    <row r="96" spans="1:7" ht="12" customHeight="1" x14ac:dyDescent="0.25">
      <c r="A96" s="166" t="s">
        <v>65</v>
      </c>
      <c r="B96" s="6" t="s">
        <v>82</v>
      </c>
      <c r="C96" s="140">
        <v>42637545</v>
      </c>
      <c r="D96" s="138">
        <v>-1005721</v>
      </c>
      <c r="E96" s="138">
        <v>7348827</v>
      </c>
      <c r="F96" s="138">
        <v>6343106</v>
      </c>
      <c r="G96" s="86">
        <v>48980651</v>
      </c>
    </row>
    <row r="97" spans="1:7" ht="12" customHeight="1" x14ac:dyDescent="0.25">
      <c r="A97" s="166" t="s">
        <v>66</v>
      </c>
      <c r="B97" s="9" t="s">
        <v>108</v>
      </c>
      <c r="C97" s="140">
        <v>8500000</v>
      </c>
      <c r="D97" s="304" t="s">
        <v>431</v>
      </c>
      <c r="E97" s="138">
        <v>-3670768</v>
      </c>
      <c r="F97" s="304" t="s">
        <v>469</v>
      </c>
      <c r="G97" s="86">
        <v>4829232</v>
      </c>
    </row>
    <row r="98" spans="1:7" ht="12" customHeight="1" x14ac:dyDescent="0.25">
      <c r="A98" s="166" t="s">
        <v>74</v>
      </c>
      <c r="B98" s="17" t="s">
        <v>109</v>
      </c>
      <c r="C98" s="140">
        <v>4108395</v>
      </c>
      <c r="D98" s="138">
        <v>134740</v>
      </c>
      <c r="E98" s="138">
        <v>-2675008</v>
      </c>
      <c r="F98" s="138">
        <v>-2540268</v>
      </c>
      <c r="G98" s="86">
        <v>1568127</v>
      </c>
    </row>
    <row r="99" spans="1:7" ht="12" customHeight="1" x14ac:dyDescent="0.25">
      <c r="A99" s="166" t="s">
        <v>67</v>
      </c>
      <c r="B99" s="6" t="s">
        <v>381</v>
      </c>
      <c r="C99" s="308" t="s">
        <v>431</v>
      </c>
      <c r="D99" s="309" t="s">
        <v>431</v>
      </c>
      <c r="E99" s="309" t="s">
        <v>431</v>
      </c>
      <c r="F99" s="309" t="s">
        <v>431</v>
      </c>
      <c r="G99" s="310" t="s">
        <v>431</v>
      </c>
    </row>
    <row r="100" spans="1:7" ht="12" customHeight="1" x14ac:dyDescent="0.2">
      <c r="A100" s="166" t="s">
        <v>68</v>
      </c>
      <c r="B100" s="58" t="s">
        <v>322</v>
      </c>
      <c r="C100" s="308" t="s">
        <v>431</v>
      </c>
      <c r="D100" s="309" t="s">
        <v>431</v>
      </c>
      <c r="E100" s="309" t="s">
        <v>431</v>
      </c>
      <c r="F100" s="309" t="s">
        <v>431</v>
      </c>
      <c r="G100" s="310" t="s">
        <v>431</v>
      </c>
    </row>
    <row r="101" spans="1:7" ht="12" customHeight="1" x14ac:dyDescent="0.2">
      <c r="A101" s="166" t="s">
        <v>75</v>
      </c>
      <c r="B101" s="58" t="s">
        <v>321</v>
      </c>
      <c r="C101" s="308" t="s">
        <v>431</v>
      </c>
      <c r="D101" s="309" t="s">
        <v>526</v>
      </c>
      <c r="E101" s="309" t="s">
        <v>527</v>
      </c>
      <c r="F101" s="309">
        <v>0</v>
      </c>
      <c r="G101" s="310">
        <v>0</v>
      </c>
    </row>
    <row r="102" spans="1:7" ht="12" customHeight="1" x14ac:dyDescent="0.2">
      <c r="A102" s="166" t="s">
        <v>76</v>
      </c>
      <c r="B102" s="58" t="s">
        <v>237</v>
      </c>
      <c r="C102" s="308" t="s">
        <v>431</v>
      </c>
      <c r="D102" s="309" t="s">
        <v>431</v>
      </c>
      <c r="E102" s="309" t="s">
        <v>431</v>
      </c>
      <c r="F102" s="309" t="s">
        <v>431</v>
      </c>
      <c r="G102" s="310" t="s">
        <v>431</v>
      </c>
    </row>
    <row r="103" spans="1:7" ht="12" customHeight="1" x14ac:dyDescent="0.25">
      <c r="A103" s="166" t="s">
        <v>77</v>
      </c>
      <c r="B103" s="59" t="s">
        <v>238</v>
      </c>
      <c r="C103" s="308" t="s">
        <v>431</v>
      </c>
      <c r="D103" s="309" t="s">
        <v>431</v>
      </c>
      <c r="E103" s="309" t="s">
        <v>431</v>
      </c>
      <c r="F103" s="309" t="s">
        <v>431</v>
      </c>
      <c r="G103" s="310" t="s">
        <v>431</v>
      </c>
    </row>
    <row r="104" spans="1:7" ht="12" customHeight="1" x14ac:dyDescent="0.25">
      <c r="A104" s="166" t="s">
        <v>78</v>
      </c>
      <c r="B104" s="59" t="s">
        <v>239</v>
      </c>
      <c r="C104" s="308" t="s">
        <v>431</v>
      </c>
      <c r="D104" s="309" t="s">
        <v>431</v>
      </c>
      <c r="E104" s="309" t="s">
        <v>431</v>
      </c>
      <c r="F104" s="309" t="s">
        <v>431</v>
      </c>
      <c r="G104" s="310" t="s">
        <v>431</v>
      </c>
    </row>
    <row r="105" spans="1:7" ht="12" customHeight="1" x14ac:dyDescent="0.2">
      <c r="A105" s="166" t="s">
        <v>80</v>
      </c>
      <c r="B105" s="58" t="s">
        <v>240</v>
      </c>
      <c r="C105" s="140">
        <v>4108395</v>
      </c>
      <c r="D105" s="309">
        <v>0</v>
      </c>
      <c r="E105" s="215">
        <v>-2540268</v>
      </c>
      <c r="F105" s="309" t="s">
        <v>529</v>
      </c>
      <c r="G105" s="310" t="s">
        <v>470</v>
      </c>
    </row>
    <row r="106" spans="1:7" ht="12" customHeight="1" x14ac:dyDescent="0.2">
      <c r="A106" s="166" t="s">
        <v>110</v>
      </c>
      <c r="B106" s="58" t="s">
        <v>241</v>
      </c>
      <c r="C106" s="308" t="s">
        <v>431</v>
      </c>
      <c r="D106" s="309" t="s">
        <v>431</v>
      </c>
      <c r="E106" s="309" t="s">
        <v>431</v>
      </c>
      <c r="F106" s="309" t="s">
        <v>431</v>
      </c>
      <c r="G106" s="310" t="s">
        <v>431</v>
      </c>
    </row>
    <row r="107" spans="1:7" ht="12" customHeight="1" x14ac:dyDescent="0.25">
      <c r="A107" s="166" t="s">
        <v>235</v>
      </c>
      <c r="B107" s="59" t="s">
        <v>242</v>
      </c>
      <c r="C107" s="304" t="s">
        <v>431</v>
      </c>
      <c r="D107" s="309" t="s">
        <v>431</v>
      </c>
      <c r="E107" s="309" t="s">
        <v>431</v>
      </c>
      <c r="F107" s="309" t="s">
        <v>431</v>
      </c>
      <c r="G107" s="310" t="s">
        <v>431</v>
      </c>
    </row>
    <row r="108" spans="1:7" ht="12" customHeight="1" x14ac:dyDescent="0.25">
      <c r="A108" s="174" t="s">
        <v>236</v>
      </c>
      <c r="B108" s="60" t="s">
        <v>243</v>
      </c>
      <c r="C108" s="308" t="s">
        <v>431</v>
      </c>
      <c r="D108" s="309" t="s">
        <v>431</v>
      </c>
      <c r="E108" s="309" t="s">
        <v>431</v>
      </c>
      <c r="F108" s="309" t="s">
        <v>431</v>
      </c>
      <c r="G108" s="310" t="s">
        <v>431</v>
      </c>
    </row>
    <row r="109" spans="1:7" ht="12" customHeight="1" x14ac:dyDescent="0.25">
      <c r="A109" s="166" t="s">
        <v>319</v>
      </c>
      <c r="B109" s="60" t="s">
        <v>244</v>
      </c>
      <c r="C109" s="308" t="s">
        <v>431</v>
      </c>
      <c r="D109" s="309" t="s">
        <v>431</v>
      </c>
      <c r="E109" s="309" t="s">
        <v>431</v>
      </c>
      <c r="F109" s="309" t="s">
        <v>431</v>
      </c>
      <c r="G109" s="310" t="s">
        <v>431</v>
      </c>
    </row>
    <row r="110" spans="1:7" ht="12" customHeight="1" x14ac:dyDescent="0.25">
      <c r="A110" s="166" t="s">
        <v>320</v>
      </c>
      <c r="B110" s="59" t="s">
        <v>245</v>
      </c>
      <c r="C110" s="304" t="s">
        <v>431</v>
      </c>
      <c r="D110" s="303" t="s">
        <v>522</v>
      </c>
      <c r="E110" s="303" t="s">
        <v>523</v>
      </c>
      <c r="F110" s="214">
        <v>0</v>
      </c>
      <c r="G110" s="84">
        <v>0</v>
      </c>
    </row>
    <row r="111" spans="1:7" ht="12" customHeight="1" x14ac:dyDescent="0.25">
      <c r="A111" s="166" t="s">
        <v>324</v>
      </c>
      <c r="B111" s="9" t="s">
        <v>37</v>
      </c>
      <c r="C111" s="138">
        <v>500000</v>
      </c>
      <c r="D111" s="303">
        <v>0</v>
      </c>
      <c r="E111" s="303">
        <v>0</v>
      </c>
      <c r="F111" s="303" t="s">
        <v>431</v>
      </c>
      <c r="G111" s="84">
        <v>500000</v>
      </c>
    </row>
    <row r="112" spans="1:7" ht="12" customHeight="1" x14ac:dyDescent="0.25">
      <c r="A112" s="167" t="s">
        <v>325</v>
      </c>
      <c r="B112" s="6" t="s">
        <v>382</v>
      </c>
      <c r="C112" s="140">
        <v>500000</v>
      </c>
      <c r="D112" s="309">
        <v>0</v>
      </c>
      <c r="E112" s="309">
        <v>0</v>
      </c>
      <c r="F112" s="309" t="s">
        <v>431</v>
      </c>
      <c r="G112" s="86">
        <v>500000</v>
      </c>
    </row>
    <row r="113" spans="1:7" ht="12" customHeight="1" thickBot="1" x14ac:dyDescent="0.3">
      <c r="A113" s="175" t="s">
        <v>326</v>
      </c>
      <c r="B113" s="61" t="s">
        <v>383</v>
      </c>
      <c r="C113" s="329" t="s">
        <v>431</v>
      </c>
      <c r="D113" s="328" t="s">
        <v>431</v>
      </c>
      <c r="E113" s="328" t="s">
        <v>431</v>
      </c>
      <c r="F113" s="328" t="s">
        <v>431</v>
      </c>
      <c r="G113" s="330" t="s">
        <v>431</v>
      </c>
    </row>
    <row r="114" spans="1:7" ht="12" customHeight="1" thickBot="1" x14ac:dyDescent="0.3">
      <c r="A114" s="24" t="s">
        <v>8</v>
      </c>
      <c r="B114" s="22" t="s">
        <v>246</v>
      </c>
      <c r="C114" s="137">
        <f>+C115+C117+C119</f>
        <v>26681975</v>
      </c>
      <c r="D114" s="301" t="s">
        <v>543</v>
      </c>
      <c r="E114" s="212">
        <v>29453684</v>
      </c>
      <c r="F114" s="212">
        <f>+F115+F117+F119</f>
        <v>35573684</v>
      </c>
      <c r="G114" s="83">
        <f>+G115+G117+G119</f>
        <v>62255659</v>
      </c>
    </row>
    <row r="115" spans="1:7" ht="12" customHeight="1" x14ac:dyDescent="0.25">
      <c r="A115" s="165" t="s">
        <v>69</v>
      </c>
      <c r="B115" s="6" t="s">
        <v>123</v>
      </c>
      <c r="C115" s="139">
        <v>5371856</v>
      </c>
      <c r="D115" s="213">
        <v>-480000</v>
      </c>
      <c r="E115" s="213">
        <v>10814909</v>
      </c>
      <c r="F115" s="213">
        <v>10334909</v>
      </c>
      <c r="G115" s="85">
        <v>15706765</v>
      </c>
    </row>
    <row r="116" spans="1:7" ht="12" customHeight="1" x14ac:dyDescent="0.25">
      <c r="A116" s="165" t="s">
        <v>70</v>
      </c>
      <c r="B116" s="10" t="s">
        <v>250</v>
      </c>
      <c r="C116" s="306" t="s">
        <v>431</v>
      </c>
      <c r="D116" s="302" t="s">
        <v>431</v>
      </c>
      <c r="E116" s="302" t="s">
        <v>431</v>
      </c>
      <c r="F116" s="302" t="s">
        <v>431</v>
      </c>
      <c r="G116" s="307" t="s">
        <v>431</v>
      </c>
    </row>
    <row r="117" spans="1:7" ht="12" customHeight="1" x14ac:dyDescent="0.25">
      <c r="A117" s="165" t="s">
        <v>71</v>
      </c>
      <c r="B117" s="10" t="s">
        <v>111</v>
      </c>
      <c r="C117" s="138">
        <v>21310119</v>
      </c>
      <c r="D117" s="213">
        <v>6600000</v>
      </c>
      <c r="E117" s="213">
        <v>18638775</v>
      </c>
      <c r="F117" s="213">
        <v>25238775</v>
      </c>
      <c r="G117" s="84">
        <v>46548894</v>
      </c>
    </row>
    <row r="118" spans="1:7" ht="12" customHeight="1" x14ac:dyDescent="0.25">
      <c r="A118" s="165" t="s">
        <v>72</v>
      </c>
      <c r="B118" s="10" t="s">
        <v>251</v>
      </c>
      <c r="C118" s="304" t="s">
        <v>431</v>
      </c>
      <c r="D118" s="303" t="s">
        <v>431</v>
      </c>
      <c r="E118" s="303" t="s">
        <v>431</v>
      </c>
      <c r="F118" s="303" t="s">
        <v>431</v>
      </c>
      <c r="G118" s="305" t="s">
        <v>431</v>
      </c>
    </row>
    <row r="119" spans="1:7" ht="12" customHeight="1" x14ac:dyDescent="0.25">
      <c r="A119" s="165" t="s">
        <v>73</v>
      </c>
      <c r="B119" s="90" t="s">
        <v>125</v>
      </c>
      <c r="C119" s="304" t="s">
        <v>431</v>
      </c>
      <c r="D119" s="303" t="s">
        <v>431</v>
      </c>
      <c r="E119" s="303" t="s">
        <v>431</v>
      </c>
      <c r="F119" s="303" t="s">
        <v>431</v>
      </c>
      <c r="G119" s="305" t="s">
        <v>431</v>
      </c>
    </row>
    <row r="120" spans="1:7" ht="12" customHeight="1" x14ac:dyDescent="0.25">
      <c r="A120" s="165" t="s">
        <v>79</v>
      </c>
      <c r="B120" s="89" t="s">
        <v>312</v>
      </c>
      <c r="C120" s="304" t="s">
        <v>431</v>
      </c>
      <c r="D120" s="303" t="s">
        <v>431</v>
      </c>
      <c r="E120" s="303" t="s">
        <v>431</v>
      </c>
      <c r="F120" s="303" t="s">
        <v>431</v>
      </c>
      <c r="G120" s="305" t="s">
        <v>431</v>
      </c>
    </row>
    <row r="121" spans="1:7" ht="12" customHeight="1" x14ac:dyDescent="0.25">
      <c r="A121" s="165" t="s">
        <v>81</v>
      </c>
      <c r="B121" s="145" t="s">
        <v>256</v>
      </c>
      <c r="C121" s="304" t="s">
        <v>431</v>
      </c>
      <c r="D121" s="303" t="s">
        <v>431</v>
      </c>
      <c r="E121" s="303" t="s">
        <v>431</v>
      </c>
      <c r="F121" s="303" t="s">
        <v>431</v>
      </c>
      <c r="G121" s="305" t="s">
        <v>431</v>
      </c>
    </row>
    <row r="122" spans="1:7" ht="12" customHeight="1" x14ac:dyDescent="0.25">
      <c r="A122" s="165" t="s">
        <v>112</v>
      </c>
      <c r="B122" s="59" t="s">
        <v>239</v>
      </c>
      <c r="C122" s="304" t="s">
        <v>431</v>
      </c>
      <c r="D122" s="303" t="s">
        <v>431</v>
      </c>
      <c r="E122" s="303" t="s">
        <v>431</v>
      </c>
      <c r="F122" s="303" t="s">
        <v>431</v>
      </c>
      <c r="G122" s="305" t="s">
        <v>431</v>
      </c>
    </row>
    <row r="123" spans="1:7" ht="12" customHeight="1" x14ac:dyDescent="0.25">
      <c r="A123" s="165" t="s">
        <v>113</v>
      </c>
      <c r="B123" s="59" t="s">
        <v>255</v>
      </c>
      <c r="C123" s="304" t="s">
        <v>431</v>
      </c>
      <c r="D123" s="303" t="s">
        <v>431</v>
      </c>
      <c r="E123" s="303" t="s">
        <v>431</v>
      </c>
      <c r="F123" s="303" t="s">
        <v>431</v>
      </c>
      <c r="G123" s="305" t="s">
        <v>431</v>
      </c>
    </row>
    <row r="124" spans="1:7" ht="12" customHeight="1" x14ac:dyDescent="0.25">
      <c r="A124" s="165" t="s">
        <v>114</v>
      </c>
      <c r="B124" s="59" t="s">
        <v>254</v>
      </c>
      <c r="C124" s="304" t="s">
        <v>431</v>
      </c>
      <c r="D124" s="303" t="s">
        <v>431</v>
      </c>
      <c r="E124" s="303" t="s">
        <v>431</v>
      </c>
      <c r="F124" s="303" t="s">
        <v>431</v>
      </c>
      <c r="G124" s="305" t="s">
        <v>431</v>
      </c>
    </row>
    <row r="125" spans="1:7" ht="12" customHeight="1" x14ac:dyDescent="0.25">
      <c r="A125" s="165" t="s">
        <v>247</v>
      </c>
      <c r="B125" s="59" t="s">
        <v>242</v>
      </c>
      <c r="C125" s="304" t="s">
        <v>431</v>
      </c>
      <c r="D125" s="303" t="s">
        <v>431</v>
      </c>
      <c r="E125" s="303" t="s">
        <v>431</v>
      </c>
      <c r="F125" s="303" t="s">
        <v>431</v>
      </c>
      <c r="G125" s="305" t="s">
        <v>431</v>
      </c>
    </row>
    <row r="126" spans="1:7" ht="12" customHeight="1" x14ac:dyDescent="0.25">
      <c r="A126" s="165" t="s">
        <v>248</v>
      </c>
      <c r="B126" s="59" t="s">
        <v>253</v>
      </c>
      <c r="C126" s="304" t="s">
        <v>431</v>
      </c>
      <c r="D126" s="303" t="s">
        <v>431</v>
      </c>
      <c r="E126" s="303" t="s">
        <v>431</v>
      </c>
      <c r="F126" s="303" t="s">
        <v>431</v>
      </c>
      <c r="G126" s="305" t="s">
        <v>431</v>
      </c>
    </row>
    <row r="127" spans="1:7" ht="12" customHeight="1" thickBot="1" x14ac:dyDescent="0.3">
      <c r="A127" s="174" t="s">
        <v>249</v>
      </c>
      <c r="B127" s="59" t="s">
        <v>252</v>
      </c>
      <c r="C127" s="308" t="s">
        <v>431</v>
      </c>
      <c r="D127" s="309" t="s">
        <v>431</v>
      </c>
      <c r="E127" s="309" t="s">
        <v>431</v>
      </c>
      <c r="F127" s="309" t="s">
        <v>431</v>
      </c>
      <c r="G127" s="310" t="s">
        <v>431</v>
      </c>
    </row>
    <row r="128" spans="1:7" ht="12" customHeight="1" thickBot="1" x14ac:dyDescent="0.3">
      <c r="A128" s="24" t="s">
        <v>9</v>
      </c>
      <c r="B128" s="52" t="s">
        <v>329</v>
      </c>
      <c r="C128" s="137">
        <f>+C93+C114</f>
        <v>131657256</v>
      </c>
      <c r="D128" s="212">
        <v>5449019</v>
      </c>
      <c r="E128" s="212">
        <v>43388485</v>
      </c>
      <c r="F128" s="212">
        <v>48837504</v>
      </c>
      <c r="G128" s="83">
        <f>+G93+G114</f>
        <v>180494760</v>
      </c>
    </row>
    <row r="129" spans="1:13" ht="12" customHeight="1" thickBot="1" x14ac:dyDescent="0.3">
      <c r="A129" s="24" t="s">
        <v>10</v>
      </c>
      <c r="B129" s="52" t="s">
        <v>330</v>
      </c>
      <c r="C129" s="319">
        <f>+C130+C131+C132</f>
        <v>0</v>
      </c>
      <c r="D129" s="319" t="s">
        <v>431</v>
      </c>
      <c r="E129" s="319" t="s">
        <v>431</v>
      </c>
      <c r="F129" s="319">
        <f>+F130+F131+F132</f>
        <v>0</v>
      </c>
      <c r="G129" s="319">
        <f>+G130+G131+G132</f>
        <v>0</v>
      </c>
    </row>
    <row r="130" spans="1:13" s="48" customFormat="1" ht="12" customHeight="1" x14ac:dyDescent="0.25">
      <c r="A130" s="165" t="s">
        <v>156</v>
      </c>
      <c r="B130" s="7" t="s">
        <v>387</v>
      </c>
      <c r="C130" s="304" t="s">
        <v>431</v>
      </c>
      <c r="D130" s="304" t="s">
        <v>431</v>
      </c>
      <c r="E130" s="304" t="s">
        <v>431</v>
      </c>
      <c r="F130" s="304" t="s">
        <v>431</v>
      </c>
      <c r="G130" s="304" t="s">
        <v>431</v>
      </c>
    </row>
    <row r="131" spans="1:13" ht="12" customHeight="1" x14ac:dyDescent="0.25">
      <c r="A131" s="165" t="s">
        <v>157</v>
      </c>
      <c r="B131" s="7" t="s">
        <v>338</v>
      </c>
      <c r="C131" s="304" t="s">
        <v>431</v>
      </c>
      <c r="D131" s="304" t="s">
        <v>431</v>
      </c>
      <c r="E131" s="304" t="s">
        <v>431</v>
      </c>
      <c r="F131" s="304" t="s">
        <v>431</v>
      </c>
      <c r="G131" s="304" t="s">
        <v>431</v>
      </c>
    </row>
    <row r="132" spans="1:13" ht="12" customHeight="1" thickBot="1" x14ac:dyDescent="0.3">
      <c r="A132" s="174" t="s">
        <v>158</v>
      </c>
      <c r="B132" s="5" t="s">
        <v>386</v>
      </c>
      <c r="C132" s="304" t="s">
        <v>431</v>
      </c>
      <c r="D132" s="304" t="s">
        <v>431</v>
      </c>
      <c r="E132" s="304" t="s">
        <v>431</v>
      </c>
      <c r="F132" s="304" t="s">
        <v>431</v>
      </c>
      <c r="G132" s="304" t="s">
        <v>431</v>
      </c>
    </row>
    <row r="133" spans="1:13" ht="12" customHeight="1" thickBot="1" x14ac:dyDescent="0.3">
      <c r="A133" s="24" t="s">
        <v>11</v>
      </c>
      <c r="B133" s="52" t="s">
        <v>331</v>
      </c>
      <c r="C133" s="319">
        <f>+C134+C135+C136+C137+C138+C139</f>
        <v>0</v>
      </c>
      <c r="D133" s="319" t="s">
        <v>431</v>
      </c>
      <c r="E133" s="319" t="s">
        <v>431</v>
      </c>
      <c r="F133" s="319">
        <f>+F134+F135+F136+F137+F138+F139</f>
        <v>0</v>
      </c>
      <c r="G133" s="319">
        <f>+G134+G135+G136+G137+G138+G139</f>
        <v>0</v>
      </c>
    </row>
    <row r="134" spans="1:13" ht="12" customHeight="1" x14ac:dyDescent="0.25">
      <c r="A134" s="165" t="s">
        <v>56</v>
      </c>
      <c r="B134" s="7" t="s">
        <v>340</v>
      </c>
      <c r="C134" s="304" t="s">
        <v>431</v>
      </c>
      <c r="D134" s="304" t="s">
        <v>431</v>
      </c>
      <c r="E134" s="304" t="s">
        <v>431</v>
      </c>
      <c r="F134" s="304" t="s">
        <v>431</v>
      </c>
      <c r="G134" s="304" t="s">
        <v>431</v>
      </c>
    </row>
    <row r="135" spans="1:13" ht="12" customHeight="1" x14ac:dyDescent="0.25">
      <c r="A135" s="165" t="s">
        <v>57</v>
      </c>
      <c r="B135" s="7" t="s">
        <v>332</v>
      </c>
      <c r="C135" s="304" t="s">
        <v>431</v>
      </c>
      <c r="D135" s="304" t="s">
        <v>431</v>
      </c>
      <c r="E135" s="304" t="s">
        <v>431</v>
      </c>
      <c r="F135" s="304" t="s">
        <v>431</v>
      </c>
      <c r="G135" s="304" t="s">
        <v>431</v>
      </c>
    </row>
    <row r="136" spans="1:13" ht="12" customHeight="1" x14ac:dyDescent="0.25">
      <c r="A136" s="165" t="s">
        <v>58</v>
      </c>
      <c r="B136" s="7" t="s">
        <v>333</v>
      </c>
      <c r="C136" s="304" t="s">
        <v>431</v>
      </c>
      <c r="D136" s="304" t="s">
        <v>431</v>
      </c>
      <c r="E136" s="304" t="s">
        <v>431</v>
      </c>
      <c r="F136" s="304" t="s">
        <v>431</v>
      </c>
      <c r="G136" s="304" t="s">
        <v>431</v>
      </c>
    </row>
    <row r="137" spans="1:13" ht="12" customHeight="1" x14ac:dyDescent="0.25">
      <c r="A137" s="165" t="s">
        <v>99</v>
      </c>
      <c r="B137" s="7" t="s">
        <v>385</v>
      </c>
      <c r="C137" s="304" t="s">
        <v>431</v>
      </c>
      <c r="D137" s="304" t="s">
        <v>431</v>
      </c>
      <c r="E137" s="304" t="s">
        <v>431</v>
      </c>
      <c r="F137" s="304" t="s">
        <v>431</v>
      </c>
      <c r="G137" s="304" t="s">
        <v>431</v>
      </c>
    </row>
    <row r="138" spans="1:13" ht="12" customHeight="1" x14ac:dyDescent="0.25">
      <c r="A138" s="165" t="s">
        <v>100</v>
      </c>
      <c r="B138" s="7" t="s">
        <v>335</v>
      </c>
      <c r="C138" s="304" t="s">
        <v>431</v>
      </c>
      <c r="D138" s="304" t="s">
        <v>431</v>
      </c>
      <c r="E138" s="304" t="s">
        <v>431</v>
      </c>
      <c r="F138" s="304" t="s">
        <v>431</v>
      </c>
      <c r="G138" s="304" t="s">
        <v>431</v>
      </c>
    </row>
    <row r="139" spans="1:13" s="48" customFormat="1" ht="12" customHeight="1" thickBot="1" x14ac:dyDescent="0.3">
      <c r="A139" s="174" t="s">
        <v>101</v>
      </c>
      <c r="B139" s="5" t="s">
        <v>336</v>
      </c>
      <c r="C139" s="304" t="s">
        <v>431</v>
      </c>
      <c r="D139" s="304" t="s">
        <v>431</v>
      </c>
      <c r="E139" s="304" t="s">
        <v>431</v>
      </c>
      <c r="F139" s="304" t="s">
        <v>431</v>
      </c>
      <c r="G139" s="304" t="s">
        <v>431</v>
      </c>
    </row>
    <row r="140" spans="1:13" ht="12" customHeight="1" thickBot="1" x14ac:dyDescent="0.3">
      <c r="A140" s="24" t="s">
        <v>12</v>
      </c>
      <c r="B140" s="52" t="s">
        <v>399</v>
      </c>
      <c r="C140" s="142">
        <f>+C141+C142+C144+C145+C143</f>
        <v>16832318</v>
      </c>
      <c r="D140" s="216">
        <v>4640680</v>
      </c>
      <c r="E140" s="216">
        <v>11983011</v>
      </c>
      <c r="F140" s="216">
        <f>+F141+F142+F144+F145+F143</f>
        <v>16623691</v>
      </c>
      <c r="G140" s="177">
        <f>+G141+G142+G144+G145+G143</f>
        <v>33456009</v>
      </c>
      <c r="M140" s="82"/>
    </row>
    <row r="141" spans="1:13" x14ac:dyDescent="0.25">
      <c r="A141" s="165" t="s">
        <v>59</v>
      </c>
      <c r="B141" s="7" t="s">
        <v>257</v>
      </c>
      <c r="C141" s="304" t="s">
        <v>431</v>
      </c>
      <c r="D141" s="303" t="s">
        <v>431</v>
      </c>
      <c r="E141" s="303" t="s">
        <v>431</v>
      </c>
      <c r="F141" s="303" t="s">
        <v>431</v>
      </c>
      <c r="G141" s="305" t="s">
        <v>431</v>
      </c>
    </row>
    <row r="142" spans="1:13" ht="12" customHeight="1" x14ac:dyDescent="0.25">
      <c r="A142" s="165" t="s">
        <v>60</v>
      </c>
      <c r="B142" s="7" t="s">
        <v>258</v>
      </c>
      <c r="C142" s="304" t="s">
        <v>431</v>
      </c>
      <c r="D142" s="303" t="s">
        <v>495</v>
      </c>
      <c r="E142" s="303" t="s">
        <v>515</v>
      </c>
      <c r="F142" s="214">
        <v>8515190</v>
      </c>
      <c r="G142" s="84">
        <v>8515190</v>
      </c>
    </row>
    <row r="143" spans="1:13" ht="12" customHeight="1" x14ac:dyDescent="0.25">
      <c r="A143" s="165" t="s">
        <v>174</v>
      </c>
      <c r="B143" s="7" t="s">
        <v>398</v>
      </c>
      <c r="C143" s="138">
        <v>16832318</v>
      </c>
      <c r="D143" s="303">
        <v>0</v>
      </c>
      <c r="E143" s="214">
        <v>8108501</v>
      </c>
      <c r="F143" s="303" t="s">
        <v>530</v>
      </c>
      <c r="G143" s="84">
        <v>24940819</v>
      </c>
    </row>
    <row r="144" spans="1:13" s="48" customFormat="1" ht="12" customHeight="1" x14ac:dyDescent="0.25">
      <c r="A144" s="165" t="s">
        <v>175</v>
      </c>
      <c r="B144" s="7" t="s">
        <v>345</v>
      </c>
      <c r="C144" s="304" t="s">
        <v>431</v>
      </c>
      <c r="D144" s="303" t="s">
        <v>431</v>
      </c>
      <c r="E144" s="303" t="s">
        <v>431</v>
      </c>
      <c r="F144" s="303" t="s">
        <v>431</v>
      </c>
      <c r="G144" s="305" t="s">
        <v>431</v>
      </c>
    </row>
    <row r="145" spans="1:7" s="48" customFormat="1" ht="12" customHeight="1" thickBot="1" x14ac:dyDescent="0.3">
      <c r="A145" s="174" t="s">
        <v>176</v>
      </c>
      <c r="B145" s="5" t="s">
        <v>276</v>
      </c>
      <c r="C145" s="304" t="s">
        <v>431</v>
      </c>
      <c r="D145" s="303" t="s">
        <v>431</v>
      </c>
      <c r="E145" s="303" t="s">
        <v>431</v>
      </c>
      <c r="F145" s="303" t="s">
        <v>431</v>
      </c>
      <c r="G145" s="305" t="s">
        <v>431</v>
      </c>
    </row>
    <row r="146" spans="1:7" s="48" customFormat="1" ht="12" customHeight="1" thickBot="1" x14ac:dyDescent="0.3">
      <c r="A146" s="24" t="s">
        <v>13</v>
      </c>
      <c r="B146" s="52" t="s">
        <v>346</v>
      </c>
      <c r="C146" s="332">
        <f>+C147+C148+C149+C150+C151</f>
        <v>0</v>
      </c>
      <c r="D146" s="331" t="s">
        <v>431</v>
      </c>
      <c r="E146" s="331" t="s">
        <v>431</v>
      </c>
      <c r="F146" s="331">
        <f>+F147+F148+F149+F150+F151</f>
        <v>0</v>
      </c>
      <c r="G146" s="333">
        <f>+G147+G148+G149+G150+G151</f>
        <v>0</v>
      </c>
    </row>
    <row r="147" spans="1:7" s="48" customFormat="1" ht="12" customHeight="1" x14ac:dyDescent="0.25">
      <c r="A147" s="165" t="s">
        <v>61</v>
      </c>
      <c r="B147" s="7" t="s">
        <v>341</v>
      </c>
      <c r="C147" s="304" t="s">
        <v>431</v>
      </c>
      <c r="D147" s="303" t="s">
        <v>431</v>
      </c>
      <c r="E147" s="303" t="s">
        <v>431</v>
      </c>
      <c r="F147" s="303" t="s">
        <v>431</v>
      </c>
      <c r="G147" s="305" t="s">
        <v>431</v>
      </c>
    </row>
    <row r="148" spans="1:7" s="48" customFormat="1" ht="12" customHeight="1" x14ac:dyDescent="0.25">
      <c r="A148" s="165" t="s">
        <v>62</v>
      </c>
      <c r="B148" s="7" t="s">
        <v>348</v>
      </c>
      <c r="C148" s="304" t="s">
        <v>431</v>
      </c>
      <c r="D148" s="303" t="s">
        <v>431</v>
      </c>
      <c r="E148" s="303" t="s">
        <v>431</v>
      </c>
      <c r="F148" s="303" t="s">
        <v>431</v>
      </c>
      <c r="G148" s="305" t="s">
        <v>431</v>
      </c>
    </row>
    <row r="149" spans="1:7" s="48" customFormat="1" ht="12" customHeight="1" x14ac:dyDescent="0.25">
      <c r="A149" s="165" t="s">
        <v>186</v>
      </c>
      <c r="B149" s="7" t="s">
        <v>343</v>
      </c>
      <c r="C149" s="304" t="s">
        <v>431</v>
      </c>
      <c r="D149" s="303" t="s">
        <v>431</v>
      </c>
      <c r="E149" s="303" t="s">
        <v>431</v>
      </c>
      <c r="F149" s="303" t="s">
        <v>431</v>
      </c>
      <c r="G149" s="305" t="s">
        <v>431</v>
      </c>
    </row>
    <row r="150" spans="1:7" s="48" customFormat="1" ht="12" customHeight="1" x14ac:dyDescent="0.25">
      <c r="A150" s="165" t="s">
        <v>187</v>
      </c>
      <c r="B150" s="7" t="s">
        <v>388</v>
      </c>
      <c r="C150" s="304" t="s">
        <v>431</v>
      </c>
      <c r="D150" s="303" t="s">
        <v>431</v>
      </c>
      <c r="E150" s="303" t="s">
        <v>431</v>
      </c>
      <c r="F150" s="303" t="s">
        <v>431</v>
      </c>
      <c r="G150" s="305" t="s">
        <v>431</v>
      </c>
    </row>
    <row r="151" spans="1:7" ht="12.75" customHeight="1" thickBot="1" x14ac:dyDescent="0.3">
      <c r="A151" s="174" t="s">
        <v>347</v>
      </c>
      <c r="B151" s="5" t="s">
        <v>350</v>
      </c>
      <c r="C151" s="308" t="s">
        <v>431</v>
      </c>
      <c r="D151" s="309" t="s">
        <v>431</v>
      </c>
      <c r="E151" s="309" t="s">
        <v>431</v>
      </c>
      <c r="F151" s="309" t="s">
        <v>431</v>
      </c>
      <c r="G151" s="310" t="s">
        <v>431</v>
      </c>
    </row>
    <row r="152" spans="1:7" ht="12.75" customHeight="1" thickBot="1" x14ac:dyDescent="0.3">
      <c r="A152" s="200" t="s">
        <v>14</v>
      </c>
      <c r="B152" s="52" t="s">
        <v>351</v>
      </c>
      <c r="C152" s="332" t="s">
        <v>431</v>
      </c>
      <c r="D152" s="331" t="s">
        <v>431</v>
      </c>
      <c r="E152" s="331" t="s">
        <v>431</v>
      </c>
      <c r="F152" s="331" t="s">
        <v>431</v>
      </c>
      <c r="G152" s="333" t="s">
        <v>431</v>
      </c>
    </row>
    <row r="153" spans="1:7" ht="12.75" customHeight="1" thickBot="1" x14ac:dyDescent="0.3">
      <c r="A153" s="200" t="s">
        <v>15</v>
      </c>
      <c r="B153" s="52" t="s">
        <v>352</v>
      </c>
      <c r="C153" s="332" t="s">
        <v>431</v>
      </c>
      <c r="D153" s="331" t="s">
        <v>431</v>
      </c>
      <c r="E153" s="331" t="s">
        <v>431</v>
      </c>
      <c r="F153" s="331" t="s">
        <v>431</v>
      </c>
      <c r="G153" s="333" t="s">
        <v>431</v>
      </c>
    </row>
    <row r="154" spans="1:7" ht="12" customHeight="1" thickBot="1" x14ac:dyDescent="0.3">
      <c r="A154" s="24" t="s">
        <v>16</v>
      </c>
      <c r="B154" s="52" t="s">
        <v>354</v>
      </c>
      <c r="C154" s="207">
        <f>+C129+C133+C140+C146+C152+C153</f>
        <v>16832318</v>
      </c>
      <c r="D154" s="217">
        <v>4640680</v>
      </c>
      <c r="E154" s="217">
        <v>11983011</v>
      </c>
      <c r="F154" s="217">
        <v>16623691</v>
      </c>
      <c r="G154" s="204">
        <f>+G129+G133+G140+G146+G152+G153</f>
        <v>33456009</v>
      </c>
    </row>
    <row r="155" spans="1:7" ht="15.15" customHeight="1" thickBot="1" x14ac:dyDescent="0.3">
      <c r="A155" s="176" t="s">
        <v>17</v>
      </c>
      <c r="B155" s="125" t="s">
        <v>353</v>
      </c>
      <c r="C155" s="207">
        <f>+C128+C154</f>
        <v>148489574</v>
      </c>
      <c r="D155" s="217">
        <v>10089699</v>
      </c>
      <c r="E155" s="217">
        <v>55371496</v>
      </c>
      <c r="F155" s="217">
        <v>65461195</v>
      </c>
      <c r="G155" s="204">
        <f>+G128+G154</f>
        <v>213950769</v>
      </c>
    </row>
    <row r="156" spans="1:7" ht="13.8" thickBot="1" x14ac:dyDescent="0.3">
      <c r="A156" s="128"/>
      <c r="B156" s="129"/>
      <c r="C156" s="292">
        <f>C90-C155</f>
        <v>0</v>
      </c>
      <c r="D156" s="292"/>
      <c r="E156" s="292"/>
      <c r="F156" s="292">
        <f>F90-F155</f>
        <v>0</v>
      </c>
      <c r="G156" s="130"/>
    </row>
    <row r="157" spans="1:7" ht="15.15" customHeight="1" thickBot="1" x14ac:dyDescent="0.3">
      <c r="A157" s="233" t="s">
        <v>417</v>
      </c>
      <c r="B157" s="234"/>
      <c r="C157" s="228">
        <v>5</v>
      </c>
      <c r="D157" s="228">
        <v>0</v>
      </c>
      <c r="E157" s="228">
        <v>-1</v>
      </c>
      <c r="F157" s="228">
        <v>-1</v>
      </c>
      <c r="G157" s="227">
        <v>4</v>
      </c>
    </row>
    <row r="158" spans="1:7" ht="14.4" customHeight="1" thickBot="1" x14ac:dyDescent="0.3">
      <c r="A158" s="235" t="s">
        <v>418</v>
      </c>
      <c r="B158" s="236"/>
      <c r="C158" s="228">
        <v>22</v>
      </c>
      <c r="D158" s="228">
        <v>0</v>
      </c>
      <c r="E158" s="228">
        <v>-1</v>
      </c>
      <c r="F158" s="228">
        <v>-1</v>
      </c>
      <c r="G158" s="227">
        <v>21</v>
      </c>
    </row>
  </sheetData>
  <sheetProtection formatCells="0"/>
  <mergeCells count="5">
    <mergeCell ref="B2:F2"/>
    <mergeCell ref="B3:F3"/>
    <mergeCell ref="A7:G7"/>
    <mergeCell ref="A92:G92"/>
    <mergeCell ref="B1:G1"/>
  </mergeCells>
  <printOptions horizontalCentered="1"/>
  <pageMargins left="0" right="0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61"/>
  <sheetViews>
    <sheetView topLeftCell="B1" zoomScale="120" zoomScaleNormal="120" zoomScaleSheetLayoutView="100" workbookViewId="0">
      <selection activeCell="H9" sqref="H9"/>
    </sheetView>
  </sheetViews>
  <sheetFormatPr defaultColWidth="9.33203125" defaultRowHeight="13.2" x14ac:dyDescent="0.25"/>
  <cols>
    <col min="1" max="1" width="13" style="78" customWidth="1"/>
    <col min="2" max="2" width="59" style="79" customWidth="1"/>
    <col min="3" max="7" width="12.77734375" style="79" customWidth="1"/>
    <col min="8" max="16384" width="9.33203125" style="79"/>
  </cols>
  <sheetData>
    <row r="1" spans="1:7" s="69" customFormat="1" ht="21.15" customHeight="1" thickBot="1" x14ac:dyDescent="0.3">
      <c r="A1" s="251"/>
      <c r="B1" s="573" t="s">
        <v>531</v>
      </c>
      <c r="C1" s="573"/>
      <c r="D1" s="573"/>
      <c r="E1" s="573"/>
      <c r="F1" s="573"/>
      <c r="G1" s="573"/>
    </row>
    <row r="2" spans="1:7" s="183" customFormat="1" ht="23.4" thickBot="1" x14ac:dyDescent="0.3">
      <c r="A2" s="252" t="s">
        <v>407</v>
      </c>
      <c r="B2" s="574" t="s">
        <v>432</v>
      </c>
      <c r="C2" s="575"/>
      <c r="D2" s="575"/>
      <c r="E2" s="575"/>
      <c r="F2" s="576"/>
      <c r="G2" s="253" t="s">
        <v>42</v>
      </c>
    </row>
    <row r="3" spans="1:7" s="183" customFormat="1" ht="23.4" thickBot="1" x14ac:dyDescent="0.3">
      <c r="A3" s="252" t="s">
        <v>119</v>
      </c>
      <c r="B3" s="574" t="s">
        <v>284</v>
      </c>
      <c r="C3" s="575"/>
      <c r="D3" s="575"/>
      <c r="E3" s="575"/>
      <c r="F3" s="576"/>
      <c r="G3" s="253" t="s">
        <v>38</v>
      </c>
    </row>
    <row r="4" spans="1:7" s="184" customFormat="1" ht="15.9" customHeight="1" thickBot="1" x14ac:dyDescent="0.35">
      <c r="A4" s="254"/>
      <c r="B4" s="254"/>
      <c r="C4" s="255"/>
      <c r="D4" s="255"/>
      <c r="E4" s="255"/>
      <c r="F4" s="256"/>
      <c r="G4" s="255" t="s">
        <v>446</v>
      </c>
    </row>
    <row r="5" spans="1:7" ht="23.4" thickBot="1" x14ac:dyDescent="0.3">
      <c r="A5" s="257" t="s">
        <v>120</v>
      </c>
      <c r="B5" s="258" t="s">
        <v>416</v>
      </c>
      <c r="C5" s="258" t="s">
        <v>405</v>
      </c>
      <c r="D5" s="295" t="s">
        <v>512</v>
      </c>
      <c r="E5" s="295" t="s">
        <v>513</v>
      </c>
      <c r="F5" s="295" t="s">
        <v>474</v>
      </c>
      <c r="G5" s="244" t="s">
        <v>406</v>
      </c>
    </row>
    <row r="6" spans="1:7" s="185" customFormat="1" ht="12.9" customHeight="1" thickBot="1" x14ac:dyDescent="0.3">
      <c r="A6" s="287" t="s">
        <v>368</v>
      </c>
      <c r="B6" s="288" t="s">
        <v>369</v>
      </c>
      <c r="C6" s="288" t="s">
        <v>370</v>
      </c>
      <c r="D6" s="289"/>
      <c r="E6" s="289"/>
      <c r="F6" s="289" t="s">
        <v>372</v>
      </c>
      <c r="G6" s="290" t="s">
        <v>371</v>
      </c>
    </row>
    <row r="7" spans="1:7" s="185" customFormat="1" ht="15.9" customHeight="1" thickBot="1" x14ac:dyDescent="0.3">
      <c r="A7" s="569" t="s">
        <v>39</v>
      </c>
      <c r="B7" s="570"/>
      <c r="C7" s="570"/>
      <c r="D7" s="570"/>
      <c r="E7" s="570"/>
      <c r="F7" s="570"/>
      <c r="G7" s="571"/>
    </row>
    <row r="8" spans="1:7" s="124" customFormat="1" ht="12" customHeight="1" thickBot="1" x14ac:dyDescent="0.3">
      <c r="A8" s="65" t="s">
        <v>7</v>
      </c>
      <c r="B8" s="70" t="s">
        <v>389</v>
      </c>
      <c r="C8" s="96">
        <f>SUM(C9:C19)</f>
        <v>41297357</v>
      </c>
      <c r="D8" s="338">
        <v>0</v>
      </c>
      <c r="E8" s="96">
        <v>-276505</v>
      </c>
      <c r="F8" s="338" t="s">
        <v>485</v>
      </c>
      <c r="G8" s="119">
        <f>SUM(G9:G19)</f>
        <v>41020852</v>
      </c>
    </row>
    <row r="9" spans="1:7" s="124" customFormat="1" ht="12" customHeight="1" x14ac:dyDescent="0.25">
      <c r="A9" s="178" t="s">
        <v>63</v>
      </c>
      <c r="B9" s="8" t="s">
        <v>163</v>
      </c>
      <c r="C9" s="339" t="s">
        <v>431</v>
      </c>
      <c r="D9" s="339" t="s">
        <v>431</v>
      </c>
      <c r="E9" s="339" t="s">
        <v>431</v>
      </c>
      <c r="F9" s="339" t="s">
        <v>431</v>
      </c>
      <c r="G9" s="347" t="s">
        <v>431</v>
      </c>
    </row>
    <row r="10" spans="1:7" s="124" customFormat="1" ht="12" customHeight="1" x14ac:dyDescent="0.25">
      <c r="A10" s="179" t="s">
        <v>64</v>
      </c>
      <c r="B10" s="6" t="s">
        <v>164</v>
      </c>
      <c r="C10" s="95">
        <v>3081594</v>
      </c>
      <c r="D10" s="340">
        <v>0</v>
      </c>
      <c r="E10" s="95">
        <v>789246</v>
      </c>
      <c r="F10" s="340" t="s">
        <v>483</v>
      </c>
      <c r="G10" s="221">
        <v>3870840</v>
      </c>
    </row>
    <row r="11" spans="1:7" s="124" customFormat="1" ht="12" customHeight="1" x14ac:dyDescent="0.25">
      <c r="A11" s="179" t="s">
        <v>65</v>
      </c>
      <c r="B11" s="6" t="s">
        <v>165</v>
      </c>
      <c r="C11" s="340" t="s">
        <v>431</v>
      </c>
      <c r="D11" s="340" t="s">
        <v>431</v>
      </c>
      <c r="E11" s="340" t="s">
        <v>431</v>
      </c>
      <c r="F11" s="340" t="s">
        <v>431</v>
      </c>
      <c r="G11" s="348" t="s">
        <v>431</v>
      </c>
    </row>
    <row r="12" spans="1:7" s="124" customFormat="1" ht="12" customHeight="1" x14ac:dyDescent="0.25">
      <c r="A12" s="179" t="s">
        <v>66</v>
      </c>
      <c r="B12" s="6" t="s">
        <v>166</v>
      </c>
      <c r="C12" s="340" t="s">
        <v>431</v>
      </c>
      <c r="D12" s="340" t="s">
        <v>431</v>
      </c>
      <c r="E12" s="340" t="s">
        <v>431</v>
      </c>
      <c r="F12" s="340" t="s">
        <v>431</v>
      </c>
      <c r="G12" s="348" t="s">
        <v>431</v>
      </c>
    </row>
    <row r="13" spans="1:7" s="124" customFormat="1" ht="12" customHeight="1" x14ac:dyDescent="0.25">
      <c r="A13" s="179" t="s">
        <v>83</v>
      </c>
      <c r="B13" s="6" t="s">
        <v>167</v>
      </c>
      <c r="C13" s="95">
        <v>37383733</v>
      </c>
      <c r="D13" s="340" t="s">
        <v>431</v>
      </c>
      <c r="E13" s="95">
        <v>-1284363</v>
      </c>
      <c r="F13" s="340" t="s">
        <v>461</v>
      </c>
      <c r="G13" s="221">
        <v>36099370</v>
      </c>
    </row>
    <row r="14" spans="1:7" s="124" customFormat="1" ht="12" customHeight="1" x14ac:dyDescent="0.25">
      <c r="A14" s="179" t="s">
        <v>67</v>
      </c>
      <c r="B14" s="6" t="s">
        <v>285</v>
      </c>
      <c r="C14" s="95">
        <v>832030</v>
      </c>
      <c r="D14" s="340" t="s">
        <v>431</v>
      </c>
      <c r="E14" s="95">
        <v>218612</v>
      </c>
      <c r="F14" s="340" t="s">
        <v>484</v>
      </c>
      <c r="G14" s="221">
        <v>1050642</v>
      </c>
    </row>
    <row r="15" spans="1:7" s="124" customFormat="1" ht="12" customHeight="1" x14ac:dyDescent="0.25">
      <c r="A15" s="179" t="s">
        <v>68</v>
      </c>
      <c r="B15" s="5" t="s">
        <v>286</v>
      </c>
      <c r="C15" s="340" t="s">
        <v>431</v>
      </c>
      <c r="D15" s="340" t="s">
        <v>431</v>
      </c>
      <c r="E15" s="340" t="s">
        <v>431</v>
      </c>
      <c r="F15" s="340" t="s">
        <v>431</v>
      </c>
      <c r="G15" s="348" t="s">
        <v>431</v>
      </c>
    </row>
    <row r="16" spans="1:7" s="124" customFormat="1" ht="12" customHeight="1" x14ac:dyDescent="0.25">
      <c r="A16" s="179" t="s">
        <v>75</v>
      </c>
      <c r="B16" s="6" t="s">
        <v>170</v>
      </c>
      <c r="C16" s="341" t="s">
        <v>431</v>
      </c>
      <c r="D16" s="341" t="s">
        <v>431</v>
      </c>
      <c r="E16" s="341" t="s">
        <v>431</v>
      </c>
      <c r="F16" s="341" t="s">
        <v>431</v>
      </c>
      <c r="G16" s="349" t="s">
        <v>431</v>
      </c>
    </row>
    <row r="17" spans="1:7" s="186" customFormat="1" ht="12" customHeight="1" x14ac:dyDescent="0.25">
      <c r="A17" s="179" t="s">
        <v>76</v>
      </c>
      <c r="B17" s="6" t="s">
        <v>171</v>
      </c>
      <c r="C17" s="340" t="s">
        <v>431</v>
      </c>
      <c r="D17" s="340" t="s">
        <v>431</v>
      </c>
      <c r="E17" s="340" t="s">
        <v>431</v>
      </c>
      <c r="F17" s="340" t="s">
        <v>431</v>
      </c>
      <c r="G17" s="348" t="s">
        <v>431</v>
      </c>
    </row>
    <row r="18" spans="1:7" s="186" customFormat="1" ht="12" customHeight="1" x14ac:dyDescent="0.25">
      <c r="A18" s="179" t="s">
        <v>77</v>
      </c>
      <c r="B18" s="6" t="s">
        <v>317</v>
      </c>
      <c r="C18" s="342" t="s">
        <v>431</v>
      </c>
      <c r="D18" s="342" t="s">
        <v>431</v>
      </c>
      <c r="E18" s="342" t="s">
        <v>431</v>
      </c>
      <c r="F18" s="342" t="s">
        <v>431</v>
      </c>
      <c r="G18" s="350" t="s">
        <v>431</v>
      </c>
    </row>
    <row r="19" spans="1:7" s="186" customFormat="1" ht="12" customHeight="1" thickBot="1" x14ac:dyDescent="0.3">
      <c r="A19" s="179" t="s">
        <v>78</v>
      </c>
      <c r="B19" s="5" t="s">
        <v>172</v>
      </c>
      <c r="C19" s="342" t="s">
        <v>431</v>
      </c>
      <c r="D19" s="342" t="s">
        <v>431</v>
      </c>
      <c r="E19" s="342" t="s">
        <v>431</v>
      </c>
      <c r="F19" s="342" t="s">
        <v>431</v>
      </c>
      <c r="G19" s="350" t="s">
        <v>431</v>
      </c>
    </row>
    <row r="20" spans="1:7" s="124" customFormat="1" ht="12" customHeight="1" thickBot="1" x14ac:dyDescent="0.3">
      <c r="A20" s="65" t="s">
        <v>8</v>
      </c>
      <c r="B20" s="70" t="s">
        <v>287</v>
      </c>
      <c r="C20" s="338">
        <f>SUM(C21:C23)</f>
        <v>0</v>
      </c>
      <c r="D20" s="338" t="s">
        <v>431</v>
      </c>
      <c r="E20" s="338" t="s">
        <v>431</v>
      </c>
      <c r="F20" s="338">
        <f>SUM(F21:F23)</f>
        <v>0</v>
      </c>
      <c r="G20" s="351">
        <f>SUM(G21:G23)</f>
        <v>0</v>
      </c>
    </row>
    <row r="21" spans="1:7" s="186" customFormat="1" ht="12" customHeight="1" x14ac:dyDescent="0.25">
      <c r="A21" s="179" t="s">
        <v>69</v>
      </c>
      <c r="B21" s="7" t="s">
        <v>147</v>
      </c>
      <c r="C21" s="340" t="s">
        <v>431</v>
      </c>
      <c r="D21" s="340" t="s">
        <v>431</v>
      </c>
      <c r="E21" s="340" t="s">
        <v>431</v>
      </c>
      <c r="F21" s="340" t="s">
        <v>431</v>
      </c>
      <c r="G21" s="348" t="s">
        <v>431</v>
      </c>
    </row>
    <row r="22" spans="1:7" s="186" customFormat="1" ht="12" customHeight="1" x14ac:dyDescent="0.25">
      <c r="A22" s="179" t="s">
        <v>70</v>
      </c>
      <c r="B22" s="6" t="s">
        <v>288</v>
      </c>
      <c r="C22" s="340" t="s">
        <v>431</v>
      </c>
      <c r="D22" s="340" t="s">
        <v>431</v>
      </c>
      <c r="E22" s="340" t="s">
        <v>431</v>
      </c>
      <c r="F22" s="340" t="s">
        <v>431</v>
      </c>
      <c r="G22" s="348" t="s">
        <v>431</v>
      </c>
    </row>
    <row r="23" spans="1:7" s="186" customFormat="1" ht="12" customHeight="1" x14ac:dyDescent="0.25">
      <c r="A23" s="179" t="s">
        <v>71</v>
      </c>
      <c r="B23" s="6" t="s">
        <v>289</v>
      </c>
      <c r="C23" s="340" t="s">
        <v>431</v>
      </c>
      <c r="D23" s="340" t="s">
        <v>431</v>
      </c>
      <c r="E23" s="340" t="s">
        <v>431</v>
      </c>
      <c r="F23" s="340" t="s">
        <v>431</v>
      </c>
      <c r="G23" s="348" t="s">
        <v>431</v>
      </c>
    </row>
    <row r="24" spans="1:7" s="186" customFormat="1" ht="12" customHeight="1" thickBot="1" x14ac:dyDescent="0.3">
      <c r="A24" s="179" t="s">
        <v>72</v>
      </c>
      <c r="B24" s="6" t="s">
        <v>390</v>
      </c>
      <c r="C24" s="340" t="s">
        <v>431</v>
      </c>
      <c r="D24" s="340" t="s">
        <v>431</v>
      </c>
      <c r="E24" s="340" t="s">
        <v>431</v>
      </c>
      <c r="F24" s="340" t="s">
        <v>431</v>
      </c>
      <c r="G24" s="348" t="s">
        <v>431</v>
      </c>
    </row>
    <row r="25" spans="1:7" s="186" customFormat="1" ht="12" customHeight="1" thickBot="1" x14ac:dyDescent="0.3">
      <c r="A25" s="68" t="s">
        <v>9</v>
      </c>
      <c r="B25" s="52" t="s">
        <v>98</v>
      </c>
      <c r="C25" s="343" t="s">
        <v>431</v>
      </c>
      <c r="D25" s="343" t="s">
        <v>431</v>
      </c>
      <c r="E25" s="343" t="s">
        <v>431</v>
      </c>
      <c r="F25" s="343" t="s">
        <v>431</v>
      </c>
      <c r="G25" s="352" t="s">
        <v>431</v>
      </c>
    </row>
    <row r="26" spans="1:7" s="186" customFormat="1" ht="12" customHeight="1" thickBot="1" x14ac:dyDescent="0.3">
      <c r="A26" s="68" t="s">
        <v>10</v>
      </c>
      <c r="B26" s="52" t="s">
        <v>391</v>
      </c>
      <c r="C26" s="338">
        <f>+C27+C28+C29</f>
        <v>0</v>
      </c>
      <c r="D26" s="338" t="s">
        <v>431</v>
      </c>
      <c r="E26" s="338" t="s">
        <v>431</v>
      </c>
      <c r="F26" s="338">
        <f>+F27+F28+F29</f>
        <v>0</v>
      </c>
      <c r="G26" s="351">
        <f>+G27+G28+G29</f>
        <v>0</v>
      </c>
    </row>
    <row r="27" spans="1:7" s="186" customFormat="1" ht="12" customHeight="1" x14ac:dyDescent="0.25">
      <c r="A27" s="180" t="s">
        <v>156</v>
      </c>
      <c r="B27" s="181" t="s">
        <v>152</v>
      </c>
      <c r="C27" s="344" t="s">
        <v>431</v>
      </c>
      <c r="D27" s="344" t="s">
        <v>431</v>
      </c>
      <c r="E27" s="344" t="s">
        <v>431</v>
      </c>
      <c r="F27" s="344" t="s">
        <v>431</v>
      </c>
      <c r="G27" s="353" t="s">
        <v>431</v>
      </c>
    </row>
    <row r="28" spans="1:7" s="186" customFormat="1" ht="12" customHeight="1" x14ac:dyDescent="0.25">
      <c r="A28" s="180" t="s">
        <v>157</v>
      </c>
      <c r="B28" s="181" t="s">
        <v>288</v>
      </c>
      <c r="C28" s="340" t="s">
        <v>431</v>
      </c>
      <c r="D28" s="340" t="s">
        <v>431</v>
      </c>
      <c r="E28" s="340" t="s">
        <v>431</v>
      </c>
      <c r="F28" s="340" t="s">
        <v>431</v>
      </c>
      <c r="G28" s="348" t="s">
        <v>431</v>
      </c>
    </row>
    <row r="29" spans="1:7" s="186" customFormat="1" ht="12" customHeight="1" x14ac:dyDescent="0.25">
      <c r="A29" s="180" t="s">
        <v>158</v>
      </c>
      <c r="B29" s="182" t="s">
        <v>291</v>
      </c>
      <c r="C29" s="340" t="s">
        <v>431</v>
      </c>
      <c r="D29" s="340" t="s">
        <v>431</v>
      </c>
      <c r="E29" s="340" t="s">
        <v>431</v>
      </c>
      <c r="F29" s="340" t="s">
        <v>431</v>
      </c>
      <c r="G29" s="348" t="s">
        <v>431</v>
      </c>
    </row>
    <row r="30" spans="1:7" s="186" customFormat="1" ht="12" customHeight="1" thickBot="1" x14ac:dyDescent="0.3">
      <c r="A30" s="179" t="s">
        <v>159</v>
      </c>
      <c r="B30" s="57" t="s">
        <v>392</v>
      </c>
      <c r="C30" s="345" t="s">
        <v>431</v>
      </c>
      <c r="D30" s="345" t="s">
        <v>431</v>
      </c>
      <c r="E30" s="345" t="s">
        <v>431</v>
      </c>
      <c r="F30" s="345" t="s">
        <v>431</v>
      </c>
      <c r="G30" s="354" t="s">
        <v>431</v>
      </c>
    </row>
    <row r="31" spans="1:7" s="186" customFormat="1" ht="12" customHeight="1" thickBot="1" x14ac:dyDescent="0.3">
      <c r="A31" s="68" t="s">
        <v>11</v>
      </c>
      <c r="B31" s="52" t="s">
        <v>292</v>
      </c>
      <c r="C31" s="338">
        <f>+C32+C33+C34</f>
        <v>0</v>
      </c>
      <c r="D31" s="338" t="s">
        <v>431</v>
      </c>
      <c r="E31" s="338" t="s">
        <v>431</v>
      </c>
      <c r="F31" s="338">
        <f>+F32+F33+F34</f>
        <v>0</v>
      </c>
      <c r="G31" s="351">
        <f>+G32+G33+G34</f>
        <v>0</v>
      </c>
    </row>
    <row r="32" spans="1:7" s="186" customFormat="1" ht="12" customHeight="1" x14ac:dyDescent="0.25">
      <c r="A32" s="180" t="s">
        <v>56</v>
      </c>
      <c r="B32" s="181" t="s">
        <v>177</v>
      </c>
      <c r="C32" s="344" t="s">
        <v>431</v>
      </c>
      <c r="D32" s="344" t="s">
        <v>431</v>
      </c>
      <c r="E32" s="344" t="s">
        <v>431</v>
      </c>
      <c r="F32" s="344" t="s">
        <v>431</v>
      </c>
      <c r="G32" s="353" t="s">
        <v>431</v>
      </c>
    </row>
    <row r="33" spans="1:7" s="186" customFormat="1" ht="12" customHeight="1" x14ac:dyDescent="0.25">
      <c r="A33" s="180" t="s">
        <v>57</v>
      </c>
      <c r="B33" s="182" t="s">
        <v>178</v>
      </c>
      <c r="C33" s="346" t="s">
        <v>431</v>
      </c>
      <c r="D33" s="346" t="s">
        <v>431</v>
      </c>
      <c r="E33" s="346" t="s">
        <v>431</v>
      </c>
      <c r="F33" s="346" t="s">
        <v>431</v>
      </c>
      <c r="G33" s="355" t="s">
        <v>431</v>
      </c>
    </row>
    <row r="34" spans="1:7" s="186" customFormat="1" ht="12" customHeight="1" thickBot="1" x14ac:dyDescent="0.3">
      <c r="A34" s="179" t="s">
        <v>58</v>
      </c>
      <c r="B34" s="57" t="s">
        <v>179</v>
      </c>
      <c r="C34" s="345" t="s">
        <v>431</v>
      </c>
      <c r="D34" s="345" t="s">
        <v>431</v>
      </c>
      <c r="E34" s="345" t="s">
        <v>431</v>
      </c>
      <c r="F34" s="345" t="s">
        <v>431</v>
      </c>
      <c r="G34" s="354" t="s">
        <v>431</v>
      </c>
    </row>
    <row r="35" spans="1:7" s="124" customFormat="1" ht="12" customHeight="1" thickBot="1" x14ac:dyDescent="0.3">
      <c r="A35" s="68" t="s">
        <v>12</v>
      </c>
      <c r="B35" s="52" t="s">
        <v>262</v>
      </c>
      <c r="C35" s="343" t="s">
        <v>431</v>
      </c>
      <c r="D35" s="343" t="s">
        <v>431</v>
      </c>
      <c r="E35" s="343" t="s">
        <v>431</v>
      </c>
      <c r="F35" s="343" t="s">
        <v>431</v>
      </c>
      <c r="G35" s="352" t="s">
        <v>431</v>
      </c>
    </row>
    <row r="36" spans="1:7" s="124" customFormat="1" ht="12" customHeight="1" thickBot="1" x14ac:dyDescent="0.3">
      <c r="A36" s="68" t="s">
        <v>13</v>
      </c>
      <c r="B36" s="52" t="s">
        <v>293</v>
      </c>
      <c r="C36" s="343" t="s">
        <v>431</v>
      </c>
      <c r="D36" s="343" t="s">
        <v>431</v>
      </c>
      <c r="E36" s="343" t="s">
        <v>431</v>
      </c>
      <c r="F36" s="343" t="s">
        <v>431</v>
      </c>
      <c r="G36" s="352" t="s">
        <v>431</v>
      </c>
    </row>
    <row r="37" spans="1:7" s="124" customFormat="1" ht="12" customHeight="1" thickBot="1" x14ac:dyDescent="0.3">
      <c r="A37" s="65" t="s">
        <v>14</v>
      </c>
      <c r="B37" s="52" t="s">
        <v>294</v>
      </c>
      <c r="C37" s="96">
        <f>+C8+C20+C25+C26+C31+C35+C36</f>
        <v>41297357</v>
      </c>
      <c r="D37" s="338" t="s">
        <v>431</v>
      </c>
      <c r="E37" s="96">
        <v>-276505</v>
      </c>
      <c r="F37" s="338">
        <f>+F8+F20+F25+F26+F31+F35+F36</f>
        <v>-276505</v>
      </c>
      <c r="G37" s="119">
        <f>+G8+G20+G25+G26+G31+G35+G36</f>
        <v>41020852</v>
      </c>
    </row>
    <row r="38" spans="1:7" s="124" customFormat="1" ht="12" customHeight="1" thickBot="1" x14ac:dyDescent="0.3">
      <c r="A38" s="71" t="s">
        <v>15</v>
      </c>
      <c r="B38" s="52" t="s">
        <v>295</v>
      </c>
      <c r="C38" s="96">
        <f>+C39+C40+C41</f>
        <v>59430833</v>
      </c>
      <c r="D38" s="96">
        <v>291691</v>
      </c>
      <c r="E38" s="96">
        <v>7084709</v>
      </c>
      <c r="F38" s="96">
        <v>7376400</v>
      </c>
      <c r="G38" s="119">
        <f>+G39+G40+G41</f>
        <v>66807233</v>
      </c>
    </row>
    <row r="39" spans="1:7" s="124" customFormat="1" ht="12" customHeight="1" x14ac:dyDescent="0.25">
      <c r="A39" s="180" t="s">
        <v>296</v>
      </c>
      <c r="B39" s="181" t="s">
        <v>129</v>
      </c>
      <c r="C39" s="224">
        <v>332313</v>
      </c>
      <c r="D39" s="224">
        <v>291691</v>
      </c>
      <c r="E39" s="224">
        <v>-275850</v>
      </c>
      <c r="F39" s="224">
        <v>15841</v>
      </c>
      <c r="G39" s="223">
        <v>348154</v>
      </c>
    </row>
    <row r="40" spans="1:7" s="124" customFormat="1" ht="12" customHeight="1" x14ac:dyDescent="0.25">
      <c r="A40" s="180" t="s">
        <v>297</v>
      </c>
      <c r="B40" s="182" t="s">
        <v>2</v>
      </c>
      <c r="C40" s="346" t="s">
        <v>431</v>
      </c>
      <c r="D40" s="346" t="s">
        <v>431</v>
      </c>
      <c r="E40" s="346" t="s">
        <v>431</v>
      </c>
      <c r="F40" s="346" t="s">
        <v>431</v>
      </c>
      <c r="G40" s="355" t="s">
        <v>431</v>
      </c>
    </row>
    <row r="41" spans="1:7" s="186" customFormat="1" ht="12" customHeight="1" thickBot="1" x14ac:dyDescent="0.3">
      <c r="A41" s="179" t="s">
        <v>298</v>
      </c>
      <c r="B41" s="57" t="s">
        <v>299</v>
      </c>
      <c r="C41" s="43">
        <v>59098520</v>
      </c>
      <c r="D41" s="345">
        <v>0</v>
      </c>
      <c r="E41" s="43">
        <v>7360559</v>
      </c>
      <c r="F41" s="345" t="s">
        <v>532</v>
      </c>
      <c r="G41" s="230">
        <v>66459079</v>
      </c>
    </row>
    <row r="42" spans="1:7" s="186" customFormat="1" ht="15.15" customHeight="1" thickBot="1" x14ac:dyDescent="0.25">
      <c r="A42" s="71" t="s">
        <v>16</v>
      </c>
      <c r="B42" s="72" t="s">
        <v>300</v>
      </c>
      <c r="C42" s="231">
        <f>+C37+C38</f>
        <v>100728190</v>
      </c>
      <c r="D42" s="231">
        <v>291691</v>
      </c>
      <c r="E42" s="231">
        <v>6808204</v>
      </c>
      <c r="F42" s="231">
        <f>+F37+F38</f>
        <v>7099895</v>
      </c>
      <c r="G42" s="122">
        <f>+G37+G38</f>
        <v>107828085</v>
      </c>
    </row>
    <row r="43" spans="1:7" s="186" customFormat="1" ht="15.15" customHeight="1" x14ac:dyDescent="0.25">
      <c r="A43" s="73"/>
      <c r="B43" s="74"/>
      <c r="C43" s="120"/>
      <c r="D43" s="120"/>
      <c r="E43" s="120"/>
    </row>
    <row r="44" spans="1:7" ht="13.8" thickBot="1" x14ac:dyDescent="0.3">
      <c r="A44" s="75"/>
      <c r="B44" s="76"/>
      <c r="C44" s="121"/>
      <c r="D44" s="121"/>
      <c r="E44" s="121"/>
    </row>
    <row r="45" spans="1:7" s="185" customFormat="1" ht="16.5" customHeight="1" thickBot="1" x14ac:dyDescent="0.3">
      <c r="A45" s="569" t="s">
        <v>40</v>
      </c>
      <c r="B45" s="570"/>
      <c r="C45" s="570"/>
      <c r="D45" s="570"/>
      <c r="E45" s="570"/>
      <c r="F45" s="570"/>
      <c r="G45" s="571"/>
    </row>
    <row r="46" spans="1:7" s="187" customFormat="1" ht="12" customHeight="1" thickBot="1" x14ac:dyDescent="0.3">
      <c r="A46" s="68" t="s">
        <v>7</v>
      </c>
      <c r="B46" s="52" t="s">
        <v>301</v>
      </c>
      <c r="C46" s="96">
        <f>SUM(C47:C51)</f>
        <v>99458190</v>
      </c>
      <c r="D46" s="96">
        <v>291691</v>
      </c>
      <c r="E46" s="96">
        <v>7664054</v>
      </c>
      <c r="F46" s="96">
        <f>SUM(F47:F51)</f>
        <v>7392146</v>
      </c>
      <c r="G46" s="119">
        <f>SUM(G47:G51)</f>
        <v>107413935</v>
      </c>
    </row>
    <row r="47" spans="1:7" ht="12" customHeight="1" x14ac:dyDescent="0.25">
      <c r="A47" s="179" t="s">
        <v>63</v>
      </c>
      <c r="B47" s="7" t="s">
        <v>36</v>
      </c>
      <c r="C47" s="224">
        <v>55248190</v>
      </c>
      <c r="D47" s="224">
        <v>391691</v>
      </c>
      <c r="E47" s="224">
        <v>5368235</v>
      </c>
      <c r="F47" s="224">
        <v>5759926</v>
      </c>
      <c r="G47" s="223">
        <v>61008116</v>
      </c>
    </row>
    <row r="48" spans="1:7" ht="12" customHeight="1" x14ac:dyDescent="0.25">
      <c r="A48" s="179" t="s">
        <v>64</v>
      </c>
      <c r="B48" s="6" t="s">
        <v>107</v>
      </c>
      <c r="C48" s="42">
        <v>9880000</v>
      </c>
      <c r="D48" s="356">
        <v>0</v>
      </c>
      <c r="E48" s="42">
        <v>563599</v>
      </c>
      <c r="F48" s="356" t="s">
        <v>486</v>
      </c>
      <c r="G48" s="222">
        <v>10443599</v>
      </c>
    </row>
    <row r="49" spans="1:7" ht="12" customHeight="1" x14ac:dyDescent="0.25">
      <c r="A49" s="179" t="s">
        <v>65</v>
      </c>
      <c r="B49" s="6" t="s">
        <v>82</v>
      </c>
      <c r="C49" s="42">
        <v>34330000</v>
      </c>
      <c r="D49" s="42">
        <v>-100000</v>
      </c>
      <c r="E49" s="42">
        <v>1732220</v>
      </c>
      <c r="F49" s="42">
        <v>1632220</v>
      </c>
      <c r="G49" s="222">
        <v>35962220</v>
      </c>
    </row>
    <row r="50" spans="1:7" ht="12" customHeight="1" x14ac:dyDescent="0.25">
      <c r="A50" s="179" t="s">
        <v>66</v>
      </c>
      <c r="B50" s="6" t="s">
        <v>108</v>
      </c>
      <c r="C50" s="356" t="s">
        <v>431</v>
      </c>
      <c r="D50" s="356" t="s">
        <v>431</v>
      </c>
      <c r="E50" s="356" t="s">
        <v>431</v>
      </c>
      <c r="F50" s="356" t="s">
        <v>431</v>
      </c>
      <c r="G50" s="357" t="s">
        <v>431</v>
      </c>
    </row>
    <row r="51" spans="1:7" ht="12" customHeight="1" thickBot="1" x14ac:dyDescent="0.3">
      <c r="A51" s="179" t="s">
        <v>83</v>
      </c>
      <c r="B51" s="6" t="s">
        <v>109</v>
      </c>
      <c r="C51" s="356" t="s">
        <v>431</v>
      </c>
      <c r="D51" s="356" t="s">
        <v>431</v>
      </c>
      <c r="E51" s="356" t="s">
        <v>431</v>
      </c>
      <c r="F51" s="356" t="s">
        <v>431</v>
      </c>
      <c r="G51" s="357" t="s">
        <v>431</v>
      </c>
    </row>
    <row r="52" spans="1:7" ht="12" customHeight="1" thickBot="1" x14ac:dyDescent="0.3">
      <c r="A52" s="68" t="s">
        <v>8</v>
      </c>
      <c r="B52" s="52" t="s">
        <v>302</v>
      </c>
      <c r="C52" s="96">
        <f>SUM(C53:C55)</f>
        <v>1270000</v>
      </c>
      <c r="D52" s="338">
        <v>0</v>
      </c>
      <c r="E52" s="96">
        <v>-855850</v>
      </c>
      <c r="F52" s="338" t="s">
        <v>487</v>
      </c>
      <c r="G52" s="119">
        <f>SUM(G53:G55)</f>
        <v>414150</v>
      </c>
    </row>
    <row r="53" spans="1:7" s="187" customFormat="1" ht="12" customHeight="1" x14ac:dyDescent="0.25">
      <c r="A53" s="179" t="s">
        <v>69</v>
      </c>
      <c r="B53" s="7" t="s">
        <v>123</v>
      </c>
      <c r="C53" s="224">
        <v>1270000</v>
      </c>
      <c r="D53" s="344">
        <v>0</v>
      </c>
      <c r="E53" s="224">
        <v>-855850</v>
      </c>
      <c r="F53" s="344" t="s">
        <v>487</v>
      </c>
      <c r="G53" s="223">
        <v>414150</v>
      </c>
    </row>
    <row r="54" spans="1:7" ht="12" customHeight="1" x14ac:dyDescent="0.25">
      <c r="A54" s="179" t="s">
        <v>70</v>
      </c>
      <c r="B54" s="6" t="s">
        <v>111</v>
      </c>
      <c r="C54" s="356" t="s">
        <v>431</v>
      </c>
      <c r="D54" s="356" t="s">
        <v>431</v>
      </c>
      <c r="E54" s="356" t="s">
        <v>431</v>
      </c>
      <c r="F54" s="356" t="s">
        <v>431</v>
      </c>
      <c r="G54" s="357" t="s">
        <v>431</v>
      </c>
    </row>
    <row r="55" spans="1:7" ht="12" customHeight="1" x14ac:dyDescent="0.25">
      <c r="A55" s="179" t="s">
        <v>71</v>
      </c>
      <c r="B55" s="6" t="s">
        <v>41</v>
      </c>
      <c r="C55" s="356" t="s">
        <v>431</v>
      </c>
      <c r="D55" s="356" t="s">
        <v>431</v>
      </c>
      <c r="E55" s="356" t="s">
        <v>431</v>
      </c>
      <c r="F55" s="356" t="s">
        <v>431</v>
      </c>
      <c r="G55" s="357" t="s">
        <v>431</v>
      </c>
    </row>
    <row r="56" spans="1:7" ht="12" customHeight="1" thickBot="1" x14ac:dyDescent="0.3">
      <c r="A56" s="179" t="s">
        <v>72</v>
      </c>
      <c r="B56" s="6" t="s">
        <v>393</v>
      </c>
      <c r="C56" s="356" t="s">
        <v>431</v>
      </c>
      <c r="D56" s="356" t="s">
        <v>431</v>
      </c>
      <c r="E56" s="356" t="s">
        <v>431</v>
      </c>
      <c r="F56" s="356" t="s">
        <v>431</v>
      </c>
      <c r="G56" s="357" t="s">
        <v>431</v>
      </c>
    </row>
    <row r="57" spans="1:7" ht="12" customHeight="1" thickBot="1" x14ac:dyDescent="0.3">
      <c r="A57" s="68" t="s">
        <v>9</v>
      </c>
      <c r="B57" s="52" t="s">
        <v>4</v>
      </c>
      <c r="C57" s="343"/>
      <c r="D57" s="343" t="s">
        <v>431</v>
      </c>
      <c r="E57" s="343" t="s">
        <v>431</v>
      </c>
      <c r="F57" s="343" t="s">
        <v>431</v>
      </c>
      <c r="G57" s="352" t="s">
        <v>431</v>
      </c>
    </row>
    <row r="58" spans="1:7" ht="15.15" customHeight="1" thickBot="1" x14ac:dyDescent="0.3">
      <c r="A58" s="68" t="s">
        <v>10</v>
      </c>
      <c r="B58" s="77" t="s">
        <v>397</v>
      </c>
      <c r="C58" s="231">
        <f>+C46+C52+C57</f>
        <v>100728190</v>
      </c>
      <c r="D58" s="231">
        <v>291691</v>
      </c>
      <c r="E58" s="231">
        <v>6808204</v>
      </c>
      <c r="F58" s="231">
        <v>7099895</v>
      </c>
      <c r="G58" s="122">
        <f>+G46+G52+G57</f>
        <v>107828085</v>
      </c>
    </row>
    <row r="59" spans="1:7" ht="13.8" thickBot="1" x14ac:dyDescent="0.3">
      <c r="C59" s="292">
        <f>C42-C58</f>
        <v>0</v>
      </c>
      <c r="D59" s="292"/>
      <c r="E59" s="292"/>
      <c r="F59" s="292">
        <f>F42-F58</f>
        <v>0</v>
      </c>
      <c r="G59" s="123"/>
    </row>
    <row r="60" spans="1:7" ht="15.15" customHeight="1" thickBot="1" x14ac:dyDescent="0.3">
      <c r="A60" s="233" t="s">
        <v>417</v>
      </c>
      <c r="B60" s="234"/>
      <c r="C60" s="228">
        <v>19</v>
      </c>
      <c r="D60" s="228">
        <v>0</v>
      </c>
      <c r="E60" s="228">
        <v>0</v>
      </c>
      <c r="F60" s="228">
        <v>0</v>
      </c>
      <c r="G60" s="227">
        <v>19</v>
      </c>
    </row>
    <row r="61" spans="1:7" ht="14.4" customHeight="1" thickBot="1" x14ac:dyDescent="0.3">
      <c r="A61" s="235" t="s">
        <v>418</v>
      </c>
      <c r="B61" s="236"/>
      <c r="C61" s="228">
        <v>0</v>
      </c>
      <c r="D61" s="228">
        <v>0</v>
      </c>
      <c r="E61" s="228">
        <v>0</v>
      </c>
      <c r="F61" s="228">
        <v>0</v>
      </c>
      <c r="G61" s="227">
        <v>0</v>
      </c>
    </row>
  </sheetData>
  <sheetProtection formatCells="0"/>
  <mergeCells count="5">
    <mergeCell ref="B2:F2"/>
    <mergeCell ref="B3:F3"/>
    <mergeCell ref="A7:G7"/>
    <mergeCell ref="A45:G45"/>
    <mergeCell ref="B1:G1"/>
  </mergeCells>
  <phoneticPr fontId="24" type="noConversion"/>
  <printOptions horizontalCentered="1"/>
  <pageMargins left="0" right="0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61"/>
  <sheetViews>
    <sheetView topLeftCell="B1" zoomScale="120" zoomScaleNormal="120" workbookViewId="0">
      <selection activeCell="H4" sqref="H4"/>
    </sheetView>
  </sheetViews>
  <sheetFormatPr defaultColWidth="9.33203125" defaultRowHeight="13.2" x14ac:dyDescent="0.25"/>
  <cols>
    <col min="1" max="1" width="13" style="78" customWidth="1"/>
    <col min="2" max="2" width="59" style="79" customWidth="1"/>
    <col min="3" max="7" width="12.77734375" style="79" customWidth="1"/>
    <col min="8" max="16384" width="9.33203125" style="79"/>
  </cols>
  <sheetData>
    <row r="1" spans="1:7" s="69" customFormat="1" ht="21.15" customHeight="1" thickBot="1" x14ac:dyDescent="0.3">
      <c r="A1" s="251"/>
      <c r="B1" s="573" t="s">
        <v>534</v>
      </c>
      <c r="C1" s="573"/>
      <c r="D1" s="573"/>
      <c r="E1" s="573"/>
      <c r="F1" s="573"/>
      <c r="G1" s="573"/>
    </row>
    <row r="2" spans="1:7" s="183" customFormat="1" ht="23.4" thickBot="1" x14ac:dyDescent="0.3">
      <c r="A2" s="252" t="s">
        <v>407</v>
      </c>
      <c r="B2" s="574" t="s">
        <v>533</v>
      </c>
      <c r="C2" s="575"/>
      <c r="D2" s="575"/>
      <c r="E2" s="575"/>
      <c r="F2" s="576"/>
      <c r="G2" s="253" t="s">
        <v>42</v>
      </c>
    </row>
    <row r="3" spans="1:7" s="183" customFormat="1" ht="23.4" thickBot="1" x14ac:dyDescent="0.3">
      <c r="A3" s="252" t="s">
        <v>119</v>
      </c>
      <c r="B3" s="574" t="s">
        <v>304</v>
      </c>
      <c r="C3" s="575"/>
      <c r="D3" s="575"/>
      <c r="E3" s="575"/>
      <c r="F3" s="576"/>
      <c r="G3" s="253" t="s">
        <v>43</v>
      </c>
    </row>
    <row r="4" spans="1:7" s="184" customFormat="1" ht="15.9" customHeight="1" thickBot="1" x14ac:dyDescent="0.35">
      <c r="A4" s="254"/>
      <c r="B4" s="254"/>
      <c r="C4" s="255"/>
      <c r="D4" s="255"/>
      <c r="E4" s="255"/>
      <c r="F4" s="256"/>
      <c r="G4" s="255" t="s">
        <v>446</v>
      </c>
    </row>
    <row r="5" spans="1:7" ht="23.4" thickBot="1" x14ac:dyDescent="0.3">
      <c r="A5" s="257" t="s">
        <v>120</v>
      </c>
      <c r="B5" s="258" t="s">
        <v>416</v>
      </c>
      <c r="C5" s="258" t="s">
        <v>405</v>
      </c>
      <c r="D5" s="295" t="s">
        <v>512</v>
      </c>
      <c r="E5" s="295" t="s">
        <v>513</v>
      </c>
      <c r="F5" s="295" t="s">
        <v>474</v>
      </c>
      <c r="G5" s="244" t="s">
        <v>406</v>
      </c>
    </row>
    <row r="6" spans="1:7" s="185" customFormat="1" ht="12.9" customHeight="1" thickBot="1" x14ac:dyDescent="0.3">
      <c r="A6" s="287" t="s">
        <v>368</v>
      </c>
      <c r="B6" s="288" t="s">
        <v>369</v>
      </c>
      <c r="C6" s="288" t="s">
        <v>370</v>
      </c>
      <c r="D6" s="289"/>
      <c r="E6" s="289"/>
      <c r="F6" s="289" t="s">
        <v>372</v>
      </c>
      <c r="G6" s="290" t="s">
        <v>371</v>
      </c>
    </row>
    <row r="7" spans="1:7" s="185" customFormat="1" ht="15.9" customHeight="1" thickBot="1" x14ac:dyDescent="0.3">
      <c r="A7" s="569" t="s">
        <v>39</v>
      </c>
      <c r="B7" s="570"/>
      <c r="C7" s="570"/>
      <c r="D7" s="570"/>
      <c r="E7" s="570"/>
      <c r="F7" s="570"/>
      <c r="G7" s="571"/>
    </row>
    <row r="8" spans="1:7" s="124" customFormat="1" ht="12" customHeight="1" thickBot="1" x14ac:dyDescent="0.3">
      <c r="A8" s="65" t="s">
        <v>7</v>
      </c>
      <c r="B8" s="70" t="s">
        <v>389</v>
      </c>
      <c r="C8" s="96">
        <f>SUM(C9:C19)</f>
        <v>41297357</v>
      </c>
      <c r="D8" s="338" t="s">
        <v>431</v>
      </c>
      <c r="E8" s="96">
        <v>-276505</v>
      </c>
      <c r="F8" s="338">
        <f>SUM(F9:F19)</f>
        <v>0</v>
      </c>
      <c r="G8" s="119">
        <f>SUM(G9:G19)</f>
        <v>41020852</v>
      </c>
    </row>
    <row r="9" spans="1:7" s="124" customFormat="1" ht="12" customHeight="1" x14ac:dyDescent="0.25">
      <c r="A9" s="178" t="s">
        <v>63</v>
      </c>
      <c r="B9" s="8" t="s">
        <v>163</v>
      </c>
      <c r="C9" s="339" t="s">
        <v>431</v>
      </c>
      <c r="D9" s="339" t="s">
        <v>431</v>
      </c>
      <c r="E9" s="339"/>
      <c r="F9" s="339" t="s">
        <v>431</v>
      </c>
      <c r="G9" s="347" t="s">
        <v>431</v>
      </c>
    </row>
    <row r="10" spans="1:7" s="124" customFormat="1" ht="12" customHeight="1" x14ac:dyDescent="0.25">
      <c r="A10" s="179" t="s">
        <v>64</v>
      </c>
      <c r="B10" s="6" t="s">
        <v>164</v>
      </c>
      <c r="C10" s="95">
        <v>3081594</v>
      </c>
      <c r="D10" s="340" t="s">
        <v>431</v>
      </c>
      <c r="E10" s="95">
        <v>789246</v>
      </c>
      <c r="F10" s="340" t="s">
        <v>483</v>
      </c>
      <c r="G10" s="221">
        <v>3870840</v>
      </c>
    </row>
    <row r="11" spans="1:7" s="124" customFormat="1" ht="12" customHeight="1" x14ac:dyDescent="0.25">
      <c r="A11" s="179" t="s">
        <v>65</v>
      </c>
      <c r="B11" s="6" t="s">
        <v>165</v>
      </c>
      <c r="C11" s="340" t="s">
        <v>431</v>
      </c>
      <c r="D11" s="340" t="s">
        <v>431</v>
      </c>
      <c r="E11" s="340"/>
      <c r="F11" s="340" t="s">
        <v>431</v>
      </c>
      <c r="G11" s="348" t="s">
        <v>431</v>
      </c>
    </row>
    <row r="12" spans="1:7" s="124" customFormat="1" ht="12" customHeight="1" x14ac:dyDescent="0.25">
      <c r="A12" s="179" t="s">
        <v>66</v>
      </c>
      <c r="B12" s="6" t="s">
        <v>166</v>
      </c>
      <c r="C12" s="340" t="s">
        <v>431</v>
      </c>
      <c r="D12" s="340" t="s">
        <v>431</v>
      </c>
      <c r="E12" s="340"/>
      <c r="F12" s="340" t="s">
        <v>431</v>
      </c>
      <c r="G12" s="348" t="s">
        <v>431</v>
      </c>
    </row>
    <row r="13" spans="1:7" s="124" customFormat="1" ht="12" customHeight="1" x14ac:dyDescent="0.25">
      <c r="A13" s="179" t="s">
        <v>83</v>
      </c>
      <c r="B13" s="6" t="s">
        <v>167</v>
      </c>
      <c r="C13" s="95">
        <v>37383733</v>
      </c>
      <c r="D13" s="340" t="s">
        <v>431</v>
      </c>
      <c r="E13" s="95">
        <v>-1284363</v>
      </c>
      <c r="F13" s="340" t="s">
        <v>461</v>
      </c>
      <c r="G13" s="221">
        <v>36099370</v>
      </c>
    </row>
    <row r="14" spans="1:7" s="124" customFormat="1" ht="12" customHeight="1" x14ac:dyDescent="0.25">
      <c r="A14" s="179" t="s">
        <v>67</v>
      </c>
      <c r="B14" s="6" t="s">
        <v>285</v>
      </c>
      <c r="C14" s="95">
        <v>832030</v>
      </c>
      <c r="D14" s="340" t="s">
        <v>431</v>
      </c>
      <c r="E14" s="95">
        <v>218612</v>
      </c>
      <c r="F14" s="340" t="s">
        <v>484</v>
      </c>
      <c r="G14" s="221">
        <v>1050642</v>
      </c>
    </row>
    <row r="15" spans="1:7" s="124" customFormat="1" ht="12" customHeight="1" x14ac:dyDescent="0.25">
      <c r="A15" s="179" t="s">
        <v>68</v>
      </c>
      <c r="B15" s="5" t="s">
        <v>286</v>
      </c>
      <c r="C15" s="340" t="s">
        <v>431</v>
      </c>
      <c r="D15" s="340" t="s">
        <v>431</v>
      </c>
      <c r="E15" s="340"/>
      <c r="F15" s="340" t="s">
        <v>431</v>
      </c>
      <c r="G15" s="348" t="s">
        <v>431</v>
      </c>
    </row>
    <row r="16" spans="1:7" s="124" customFormat="1" ht="12" customHeight="1" x14ac:dyDescent="0.25">
      <c r="A16" s="179" t="s">
        <v>75</v>
      </c>
      <c r="B16" s="6" t="s">
        <v>170</v>
      </c>
      <c r="C16" s="341" t="s">
        <v>431</v>
      </c>
      <c r="D16" s="341" t="s">
        <v>431</v>
      </c>
      <c r="E16" s="341"/>
      <c r="F16" s="341" t="s">
        <v>431</v>
      </c>
      <c r="G16" s="349" t="s">
        <v>431</v>
      </c>
    </row>
    <row r="17" spans="1:7" s="186" customFormat="1" ht="12" customHeight="1" x14ac:dyDescent="0.25">
      <c r="A17" s="179" t="s">
        <v>76</v>
      </c>
      <c r="B17" s="6" t="s">
        <v>171</v>
      </c>
      <c r="C17" s="340" t="s">
        <v>431</v>
      </c>
      <c r="D17" s="340" t="s">
        <v>431</v>
      </c>
      <c r="E17" s="340"/>
      <c r="F17" s="340" t="s">
        <v>431</v>
      </c>
      <c r="G17" s="348" t="s">
        <v>431</v>
      </c>
    </row>
    <row r="18" spans="1:7" s="186" customFormat="1" ht="12" customHeight="1" x14ac:dyDescent="0.25">
      <c r="A18" s="179" t="s">
        <v>77</v>
      </c>
      <c r="B18" s="6" t="s">
        <v>317</v>
      </c>
      <c r="C18" s="342" t="s">
        <v>431</v>
      </c>
      <c r="D18" s="342" t="s">
        <v>431</v>
      </c>
      <c r="E18" s="342"/>
      <c r="F18" s="342" t="s">
        <v>431</v>
      </c>
      <c r="G18" s="350" t="s">
        <v>431</v>
      </c>
    </row>
    <row r="19" spans="1:7" s="186" customFormat="1" ht="12" customHeight="1" thickBot="1" x14ac:dyDescent="0.3">
      <c r="A19" s="179" t="s">
        <v>78</v>
      </c>
      <c r="B19" s="5" t="s">
        <v>172</v>
      </c>
      <c r="C19" s="342" t="s">
        <v>431</v>
      </c>
      <c r="D19" s="342" t="s">
        <v>431</v>
      </c>
      <c r="E19" s="342"/>
      <c r="F19" s="342" t="s">
        <v>431</v>
      </c>
      <c r="G19" s="350" t="s">
        <v>431</v>
      </c>
    </row>
    <row r="20" spans="1:7" s="124" customFormat="1" ht="12" customHeight="1" thickBot="1" x14ac:dyDescent="0.3">
      <c r="A20" s="65" t="s">
        <v>8</v>
      </c>
      <c r="B20" s="70" t="s">
        <v>287</v>
      </c>
      <c r="C20" s="338" t="s">
        <v>431</v>
      </c>
      <c r="D20" s="338" t="s">
        <v>431</v>
      </c>
      <c r="E20" s="338"/>
      <c r="F20" s="338" t="s">
        <v>431</v>
      </c>
      <c r="G20" s="351">
        <f>SUM(G21:G23)</f>
        <v>0</v>
      </c>
    </row>
    <row r="21" spans="1:7" s="186" customFormat="1" ht="12" customHeight="1" x14ac:dyDescent="0.25">
      <c r="A21" s="179" t="s">
        <v>69</v>
      </c>
      <c r="B21" s="7" t="s">
        <v>147</v>
      </c>
      <c r="C21" s="340" t="s">
        <v>431</v>
      </c>
      <c r="D21" s="340" t="s">
        <v>431</v>
      </c>
      <c r="E21" s="340"/>
      <c r="F21" s="340" t="s">
        <v>431</v>
      </c>
      <c r="G21" s="348" t="s">
        <v>431</v>
      </c>
    </row>
    <row r="22" spans="1:7" s="186" customFormat="1" ht="12" customHeight="1" x14ac:dyDescent="0.25">
      <c r="A22" s="179" t="s">
        <v>70</v>
      </c>
      <c r="B22" s="6" t="s">
        <v>288</v>
      </c>
      <c r="C22" s="340" t="s">
        <v>431</v>
      </c>
      <c r="D22" s="340" t="s">
        <v>431</v>
      </c>
      <c r="E22" s="340"/>
      <c r="F22" s="340" t="s">
        <v>431</v>
      </c>
      <c r="G22" s="348" t="s">
        <v>431</v>
      </c>
    </row>
    <row r="23" spans="1:7" s="186" customFormat="1" ht="12" customHeight="1" x14ac:dyDescent="0.25">
      <c r="A23" s="179" t="s">
        <v>71</v>
      </c>
      <c r="B23" s="6" t="s">
        <v>289</v>
      </c>
      <c r="C23" s="340" t="s">
        <v>431</v>
      </c>
      <c r="D23" s="340" t="s">
        <v>431</v>
      </c>
      <c r="E23" s="340"/>
      <c r="F23" s="340" t="s">
        <v>431</v>
      </c>
      <c r="G23" s="348" t="s">
        <v>431</v>
      </c>
    </row>
    <row r="24" spans="1:7" s="186" customFormat="1" ht="12" customHeight="1" thickBot="1" x14ac:dyDescent="0.3">
      <c r="A24" s="179" t="s">
        <v>72</v>
      </c>
      <c r="B24" s="6" t="s">
        <v>390</v>
      </c>
      <c r="C24" s="340" t="s">
        <v>431</v>
      </c>
      <c r="D24" s="340" t="s">
        <v>431</v>
      </c>
      <c r="E24" s="340"/>
      <c r="F24" s="340" t="s">
        <v>431</v>
      </c>
      <c r="G24" s="348" t="s">
        <v>431</v>
      </c>
    </row>
    <row r="25" spans="1:7" s="186" customFormat="1" ht="12" customHeight="1" thickBot="1" x14ac:dyDescent="0.3">
      <c r="A25" s="68" t="s">
        <v>9</v>
      </c>
      <c r="B25" s="52" t="s">
        <v>98</v>
      </c>
      <c r="C25" s="343" t="s">
        <v>431</v>
      </c>
      <c r="D25" s="343" t="s">
        <v>431</v>
      </c>
      <c r="E25" s="343"/>
      <c r="F25" s="343" t="s">
        <v>431</v>
      </c>
      <c r="G25" s="352" t="s">
        <v>431</v>
      </c>
    </row>
    <row r="26" spans="1:7" s="186" customFormat="1" ht="12" customHeight="1" thickBot="1" x14ac:dyDescent="0.3">
      <c r="A26" s="68" t="s">
        <v>10</v>
      </c>
      <c r="B26" s="52" t="s">
        <v>391</v>
      </c>
      <c r="C26" s="338">
        <f>+C27+C28+C29</f>
        <v>0</v>
      </c>
      <c r="D26" s="338" t="s">
        <v>431</v>
      </c>
      <c r="E26" s="338"/>
      <c r="F26" s="338">
        <f>+F27+F28+F29</f>
        <v>0</v>
      </c>
      <c r="G26" s="351">
        <f>+G27+G28+G29</f>
        <v>0</v>
      </c>
    </row>
    <row r="27" spans="1:7" s="186" customFormat="1" ht="12" customHeight="1" x14ac:dyDescent="0.25">
      <c r="A27" s="180" t="s">
        <v>156</v>
      </c>
      <c r="B27" s="181" t="s">
        <v>152</v>
      </c>
      <c r="C27" s="344" t="s">
        <v>431</v>
      </c>
      <c r="D27" s="344" t="s">
        <v>431</v>
      </c>
      <c r="E27" s="344"/>
      <c r="F27" s="344" t="s">
        <v>431</v>
      </c>
      <c r="G27" s="353" t="s">
        <v>431</v>
      </c>
    </row>
    <row r="28" spans="1:7" s="186" customFormat="1" ht="12" customHeight="1" x14ac:dyDescent="0.25">
      <c r="A28" s="180" t="s">
        <v>157</v>
      </c>
      <c r="B28" s="181" t="s">
        <v>288</v>
      </c>
      <c r="C28" s="340" t="s">
        <v>431</v>
      </c>
      <c r="D28" s="340" t="s">
        <v>431</v>
      </c>
      <c r="E28" s="340"/>
      <c r="F28" s="340" t="s">
        <v>431</v>
      </c>
      <c r="G28" s="348" t="s">
        <v>431</v>
      </c>
    </row>
    <row r="29" spans="1:7" s="186" customFormat="1" ht="12" customHeight="1" x14ac:dyDescent="0.25">
      <c r="A29" s="180" t="s">
        <v>158</v>
      </c>
      <c r="B29" s="182" t="s">
        <v>291</v>
      </c>
      <c r="C29" s="340" t="s">
        <v>431</v>
      </c>
      <c r="D29" s="340" t="s">
        <v>431</v>
      </c>
      <c r="E29" s="340"/>
      <c r="F29" s="340" t="s">
        <v>431</v>
      </c>
      <c r="G29" s="348" t="s">
        <v>431</v>
      </c>
    </row>
    <row r="30" spans="1:7" s="186" customFormat="1" ht="12" customHeight="1" thickBot="1" x14ac:dyDescent="0.3">
      <c r="A30" s="179" t="s">
        <v>159</v>
      </c>
      <c r="B30" s="57" t="s">
        <v>392</v>
      </c>
      <c r="C30" s="345" t="s">
        <v>431</v>
      </c>
      <c r="D30" s="345" t="s">
        <v>431</v>
      </c>
      <c r="E30" s="345"/>
      <c r="F30" s="345" t="s">
        <v>431</v>
      </c>
      <c r="G30" s="354" t="s">
        <v>431</v>
      </c>
    </row>
    <row r="31" spans="1:7" s="186" customFormat="1" ht="12" customHeight="1" thickBot="1" x14ac:dyDescent="0.3">
      <c r="A31" s="68" t="s">
        <v>11</v>
      </c>
      <c r="B31" s="52" t="s">
        <v>292</v>
      </c>
      <c r="C31" s="338">
        <f>+C32+C33+C34</f>
        <v>0</v>
      </c>
      <c r="D31" s="338" t="s">
        <v>431</v>
      </c>
      <c r="E31" s="338"/>
      <c r="F31" s="338">
        <f>+F32+F33+F34</f>
        <v>0</v>
      </c>
      <c r="G31" s="351">
        <f>+G32+G33+G34</f>
        <v>0</v>
      </c>
    </row>
    <row r="32" spans="1:7" s="186" customFormat="1" ht="12" customHeight="1" x14ac:dyDescent="0.25">
      <c r="A32" s="180" t="s">
        <v>56</v>
      </c>
      <c r="B32" s="181" t="s">
        <v>177</v>
      </c>
      <c r="C32" s="344" t="s">
        <v>431</v>
      </c>
      <c r="D32" s="344" t="s">
        <v>431</v>
      </c>
      <c r="E32" s="344"/>
      <c r="F32" s="344" t="s">
        <v>431</v>
      </c>
      <c r="G32" s="353" t="s">
        <v>431</v>
      </c>
    </row>
    <row r="33" spans="1:7" s="186" customFormat="1" ht="12" customHeight="1" x14ac:dyDescent="0.25">
      <c r="A33" s="180" t="s">
        <v>57</v>
      </c>
      <c r="B33" s="182" t="s">
        <v>178</v>
      </c>
      <c r="C33" s="346" t="s">
        <v>431</v>
      </c>
      <c r="D33" s="346" t="s">
        <v>431</v>
      </c>
      <c r="E33" s="346"/>
      <c r="F33" s="346" t="s">
        <v>431</v>
      </c>
      <c r="G33" s="355" t="s">
        <v>431</v>
      </c>
    </row>
    <row r="34" spans="1:7" s="186" customFormat="1" ht="12" customHeight="1" thickBot="1" x14ac:dyDescent="0.3">
      <c r="A34" s="179" t="s">
        <v>58</v>
      </c>
      <c r="B34" s="57" t="s">
        <v>179</v>
      </c>
      <c r="C34" s="345" t="s">
        <v>431</v>
      </c>
      <c r="D34" s="345" t="s">
        <v>431</v>
      </c>
      <c r="E34" s="345"/>
      <c r="F34" s="345" t="s">
        <v>431</v>
      </c>
      <c r="G34" s="354" t="s">
        <v>431</v>
      </c>
    </row>
    <row r="35" spans="1:7" s="124" customFormat="1" ht="12" customHeight="1" thickBot="1" x14ac:dyDescent="0.3">
      <c r="A35" s="68" t="s">
        <v>12</v>
      </c>
      <c r="B35" s="52" t="s">
        <v>262</v>
      </c>
      <c r="C35" s="343" t="s">
        <v>431</v>
      </c>
      <c r="D35" s="343" t="s">
        <v>431</v>
      </c>
      <c r="E35" s="343"/>
      <c r="F35" s="343" t="s">
        <v>431</v>
      </c>
      <c r="G35" s="352" t="s">
        <v>431</v>
      </c>
    </row>
    <row r="36" spans="1:7" s="124" customFormat="1" ht="12" customHeight="1" thickBot="1" x14ac:dyDescent="0.3">
      <c r="A36" s="68" t="s">
        <v>13</v>
      </c>
      <c r="B36" s="52" t="s">
        <v>293</v>
      </c>
      <c r="C36" s="343" t="s">
        <v>431</v>
      </c>
      <c r="D36" s="343" t="s">
        <v>431</v>
      </c>
      <c r="E36" s="343"/>
      <c r="F36" s="343" t="s">
        <v>431</v>
      </c>
      <c r="G36" s="352" t="s">
        <v>431</v>
      </c>
    </row>
    <row r="37" spans="1:7" s="124" customFormat="1" ht="12" customHeight="1" thickBot="1" x14ac:dyDescent="0.3">
      <c r="A37" s="65" t="s">
        <v>14</v>
      </c>
      <c r="B37" s="52" t="s">
        <v>294</v>
      </c>
      <c r="C37" s="96">
        <f>+C8+C20+C25+C26+C31+C35+C36</f>
        <v>41297357</v>
      </c>
      <c r="D37" s="338" t="s">
        <v>431</v>
      </c>
      <c r="E37" s="96">
        <v>-276505</v>
      </c>
      <c r="F37" s="338" t="s">
        <v>485</v>
      </c>
      <c r="G37" s="119">
        <f>+G8+G20+G25+G26+G31+G35+G36</f>
        <v>41020852</v>
      </c>
    </row>
    <row r="38" spans="1:7" s="124" customFormat="1" ht="12" customHeight="1" thickBot="1" x14ac:dyDescent="0.3">
      <c r="A38" s="71" t="s">
        <v>15</v>
      </c>
      <c r="B38" s="52" t="s">
        <v>295</v>
      </c>
      <c r="C38" s="96">
        <f>+C39+C40+C41</f>
        <v>56122793</v>
      </c>
      <c r="D38" s="96">
        <v>291691</v>
      </c>
      <c r="E38" s="96">
        <v>7084709</v>
      </c>
      <c r="F38" s="96">
        <v>7376400</v>
      </c>
      <c r="G38" s="119">
        <f>+G39+G40+G41</f>
        <v>63499193</v>
      </c>
    </row>
    <row r="39" spans="1:7" s="124" customFormat="1" ht="12" customHeight="1" x14ac:dyDescent="0.25">
      <c r="A39" s="180" t="s">
        <v>296</v>
      </c>
      <c r="B39" s="181" t="s">
        <v>129</v>
      </c>
      <c r="C39" s="224">
        <v>332313</v>
      </c>
      <c r="D39" s="224">
        <v>291691</v>
      </c>
      <c r="E39" s="224">
        <v>-275850</v>
      </c>
      <c r="F39" s="224">
        <v>15841</v>
      </c>
      <c r="G39" s="223">
        <v>348154</v>
      </c>
    </row>
    <row r="40" spans="1:7" s="124" customFormat="1" ht="12" customHeight="1" x14ac:dyDescent="0.25">
      <c r="A40" s="180" t="s">
        <v>297</v>
      </c>
      <c r="B40" s="182" t="s">
        <v>2</v>
      </c>
      <c r="C40" s="346" t="s">
        <v>431</v>
      </c>
      <c r="D40" s="346" t="s">
        <v>431</v>
      </c>
      <c r="E40" s="346" t="s">
        <v>431</v>
      </c>
      <c r="F40" s="346" t="s">
        <v>431</v>
      </c>
      <c r="G40" s="355" t="s">
        <v>431</v>
      </c>
    </row>
    <row r="41" spans="1:7" s="186" customFormat="1" ht="12" customHeight="1" thickBot="1" x14ac:dyDescent="0.3">
      <c r="A41" s="179" t="s">
        <v>298</v>
      </c>
      <c r="B41" s="57" t="s">
        <v>299</v>
      </c>
      <c r="C41" s="43">
        <v>55790480</v>
      </c>
      <c r="D41" s="345">
        <v>0</v>
      </c>
      <c r="E41" s="43">
        <v>7360559</v>
      </c>
      <c r="F41" s="345" t="s">
        <v>532</v>
      </c>
      <c r="G41" s="230">
        <v>63151039</v>
      </c>
    </row>
    <row r="42" spans="1:7" s="186" customFormat="1" ht="15.15" customHeight="1" thickBot="1" x14ac:dyDescent="0.25">
      <c r="A42" s="71" t="s">
        <v>16</v>
      </c>
      <c r="B42" s="72" t="s">
        <v>300</v>
      </c>
      <c r="C42" s="231">
        <f>+C37+C38</f>
        <v>97420150</v>
      </c>
      <c r="D42" s="231">
        <v>291691</v>
      </c>
      <c r="E42" s="231">
        <v>6808204</v>
      </c>
      <c r="F42" s="231">
        <f>+F37+F38</f>
        <v>7099895</v>
      </c>
      <c r="G42" s="122">
        <f>+G37+G38</f>
        <v>104520045</v>
      </c>
    </row>
    <row r="43" spans="1:7" s="186" customFormat="1" ht="15.15" customHeight="1" x14ac:dyDescent="0.25">
      <c r="A43" s="73"/>
      <c r="B43" s="74"/>
      <c r="C43" s="120"/>
      <c r="D43" s="120"/>
      <c r="E43" s="120"/>
    </row>
    <row r="44" spans="1:7" ht="13.8" thickBot="1" x14ac:dyDescent="0.3">
      <c r="A44" s="75"/>
      <c r="B44" s="76"/>
      <c r="C44" s="121"/>
      <c r="D44" s="121"/>
      <c r="E44" s="121"/>
    </row>
    <row r="45" spans="1:7" s="185" customFormat="1" ht="16.5" customHeight="1" thickBot="1" x14ac:dyDescent="0.3">
      <c r="A45" s="569" t="s">
        <v>40</v>
      </c>
      <c r="B45" s="570"/>
      <c r="C45" s="570"/>
      <c r="D45" s="570"/>
      <c r="E45" s="570"/>
      <c r="F45" s="570"/>
      <c r="G45" s="571"/>
    </row>
    <row r="46" spans="1:7" s="187" customFormat="1" ht="12" customHeight="1" thickBot="1" x14ac:dyDescent="0.3">
      <c r="A46" s="68" t="s">
        <v>7</v>
      </c>
      <c r="B46" s="52" t="s">
        <v>301</v>
      </c>
      <c r="C46" s="96">
        <f>SUM(C47:C51)</f>
        <v>94999166</v>
      </c>
      <c r="D46" s="96">
        <v>291691</v>
      </c>
      <c r="E46" s="96">
        <v>7664054</v>
      </c>
      <c r="F46" s="96">
        <v>7955745</v>
      </c>
      <c r="G46" s="119">
        <f>SUM(G47:G51)</f>
        <v>102954911</v>
      </c>
    </row>
    <row r="47" spans="1:7" ht="12" customHeight="1" x14ac:dyDescent="0.25">
      <c r="A47" s="179" t="s">
        <v>63</v>
      </c>
      <c r="B47" s="7" t="s">
        <v>36</v>
      </c>
      <c r="C47" s="224">
        <v>53368766</v>
      </c>
      <c r="D47" s="224">
        <v>391691</v>
      </c>
      <c r="E47" s="224">
        <v>5368235</v>
      </c>
      <c r="F47" s="224">
        <v>5759926</v>
      </c>
      <c r="G47" s="223">
        <v>59128692</v>
      </c>
    </row>
    <row r="48" spans="1:7" ht="12" customHeight="1" x14ac:dyDescent="0.25">
      <c r="A48" s="179" t="s">
        <v>64</v>
      </c>
      <c r="B48" s="6" t="s">
        <v>107</v>
      </c>
      <c r="C48" s="42">
        <v>9558400</v>
      </c>
      <c r="D48" s="356" t="s">
        <v>431</v>
      </c>
      <c r="E48" s="42">
        <v>563599</v>
      </c>
      <c r="F48" s="356" t="s">
        <v>486</v>
      </c>
      <c r="G48" s="222">
        <v>10121999</v>
      </c>
    </row>
    <row r="49" spans="1:7" ht="12" customHeight="1" x14ac:dyDescent="0.25">
      <c r="A49" s="179" t="s">
        <v>65</v>
      </c>
      <c r="B49" s="6" t="s">
        <v>82</v>
      </c>
      <c r="C49" s="42">
        <v>32072000</v>
      </c>
      <c r="D49" s="42">
        <v>-100000</v>
      </c>
      <c r="E49" s="42">
        <v>1732220</v>
      </c>
      <c r="F49" s="42">
        <v>1632220</v>
      </c>
      <c r="G49" s="222">
        <v>33704220</v>
      </c>
    </row>
    <row r="50" spans="1:7" ht="12" customHeight="1" x14ac:dyDescent="0.25">
      <c r="A50" s="179" t="s">
        <v>66</v>
      </c>
      <c r="B50" s="6" t="s">
        <v>108</v>
      </c>
      <c r="C50" s="356" t="s">
        <v>431</v>
      </c>
      <c r="D50" s="356" t="s">
        <v>431</v>
      </c>
      <c r="E50" s="356" t="s">
        <v>431</v>
      </c>
      <c r="F50" s="356" t="s">
        <v>431</v>
      </c>
      <c r="G50" s="357" t="s">
        <v>431</v>
      </c>
    </row>
    <row r="51" spans="1:7" ht="12" customHeight="1" thickBot="1" x14ac:dyDescent="0.3">
      <c r="A51" s="179" t="s">
        <v>83</v>
      </c>
      <c r="B51" s="6" t="s">
        <v>109</v>
      </c>
      <c r="C51" s="356" t="s">
        <v>431</v>
      </c>
      <c r="D51" s="356" t="s">
        <v>431</v>
      </c>
      <c r="E51" s="356" t="s">
        <v>431</v>
      </c>
      <c r="F51" s="356" t="s">
        <v>431</v>
      </c>
      <c r="G51" s="357" t="s">
        <v>431</v>
      </c>
    </row>
    <row r="52" spans="1:7" ht="12" customHeight="1" thickBot="1" x14ac:dyDescent="0.3">
      <c r="A52" s="68" t="s">
        <v>8</v>
      </c>
      <c r="B52" s="52" t="s">
        <v>302</v>
      </c>
      <c r="C52" s="96">
        <f>SUM(C53:C55)</f>
        <v>1270000</v>
      </c>
      <c r="D52" s="338" t="s">
        <v>431</v>
      </c>
      <c r="E52" s="96">
        <v>-855850</v>
      </c>
      <c r="F52" s="338" t="s">
        <v>487</v>
      </c>
      <c r="G52" s="119">
        <f>SUM(G53:G55)</f>
        <v>414150</v>
      </c>
    </row>
    <row r="53" spans="1:7" s="187" customFormat="1" ht="12" customHeight="1" x14ac:dyDescent="0.25">
      <c r="A53" s="179" t="s">
        <v>69</v>
      </c>
      <c r="B53" s="7" t="s">
        <v>123</v>
      </c>
      <c r="C53" s="224">
        <v>1270000</v>
      </c>
      <c r="D53" s="344" t="s">
        <v>431</v>
      </c>
      <c r="E53" s="224">
        <v>-855850</v>
      </c>
      <c r="F53" s="344" t="s">
        <v>487</v>
      </c>
      <c r="G53" s="223">
        <v>414150</v>
      </c>
    </row>
    <row r="54" spans="1:7" ht="12" customHeight="1" x14ac:dyDescent="0.25">
      <c r="A54" s="179" t="s">
        <v>70</v>
      </c>
      <c r="B54" s="6" t="s">
        <v>111</v>
      </c>
      <c r="C54" s="356" t="s">
        <v>431</v>
      </c>
      <c r="D54" s="356" t="s">
        <v>431</v>
      </c>
      <c r="E54" s="356" t="s">
        <v>431</v>
      </c>
      <c r="F54" s="356" t="s">
        <v>431</v>
      </c>
      <c r="G54" s="357" t="s">
        <v>431</v>
      </c>
    </row>
    <row r="55" spans="1:7" ht="12" customHeight="1" x14ac:dyDescent="0.25">
      <c r="A55" s="179" t="s">
        <v>71</v>
      </c>
      <c r="B55" s="6" t="s">
        <v>41</v>
      </c>
      <c r="C55" s="356" t="s">
        <v>431</v>
      </c>
      <c r="D55" s="356" t="s">
        <v>431</v>
      </c>
      <c r="E55" s="356" t="s">
        <v>431</v>
      </c>
      <c r="F55" s="356" t="s">
        <v>431</v>
      </c>
      <c r="G55" s="357" t="s">
        <v>431</v>
      </c>
    </row>
    <row r="56" spans="1:7" ht="12" customHeight="1" thickBot="1" x14ac:dyDescent="0.3">
      <c r="A56" s="179" t="s">
        <v>72</v>
      </c>
      <c r="B56" s="6" t="s">
        <v>393</v>
      </c>
      <c r="C56" s="356" t="s">
        <v>431</v>
      </c>
      <c r="D56" s="356" t="s">
        <v>431</v>
      </c>
      <c r="E56" s="356" t="s">
        <v>431</v>
      </c>
      <c r="F56" s="356" t="s">
        <v>431</v>
      </c>
      <c r="G56" s="357" t="s">
        <v>431</v>
      </c>
    </row>
    <row r="57" spans="1:7" ht="12" customHeight="1" thickBot="1" x14ac:dyDescent="0.3">
      <c r="A57" s="68" t="s">
        <v>9</v>
      </c>
      <c r="B57" s="52" t="s">
        <v>4</v>
      </c>
      <c r="C57" s="343" t="s">
        <v>431</v>
      </c>
      <c r="D57" s="343" t="s">
        <v>431</v>
      </c>
      <c r="E57" s="343" t="s">
        <v>431</v>
      </c>
      <c r="F57" s="343" t="s">
        <v>431</v>
      </c>
      <c r="G57" s="352" t="s">
        <v>431</v>
      </c>
    </row>
    <row r="58" spans="1:7" ht="15.15" customHeight="1" thickBot="1" x14ac:dyDescent="0.3">
      <c r="A58" s="68" t="s">
        <v>10</v>
      </c>
      <c r="B58" s="77" t="s">
        <v>397</v>
      </c>
      <c r="C58" s="231">
        <f>+C46+C52+C57</f>
        <v>96269166</v>
      </c>
      <c r="D58" s="231">
        <v>291691</v>
      </c>
      <c r="E58" s="231">
        <v>6808204</v>
      </c>
      <c r="F58" s="231">
        <f>+F46+F52+F57</f>
        <v>7099895</v>
      </c>
      <c r="G58" s="122">
        <f>+G46+G52+G57</f>
        <v>103369061</v>
      </c>
    </row>
    <row r="59" spans="1:7" ht="13.8" thickBot="1" x14ac:dyDescent="0.3">
      <c r="C59" s="292"/>
      <c r="D59" s="292"/>
      <c r="E59" s="292"/>
      <c r="F59" s="292">
        <f>F42-F58</f>
        <v>0</v>
      </c>
      <c r="G59" s="123"/>
    </row>
    <row r="60" spans="1:7" ht="15.15" customHeight="1" thickBot="1" x14ac:dyDescent="0.3">
      <c r="A60" s="233" t="s">
        <v>417</v>
      </c>
      <c r="B60" s="234"/>
      <c r="C60" s="228">
        <v>17</v>
      </c>
      <c r="D60" s="228">
        <v>0</v>
      </c>
      <c r="E60" s="228">
        <v>0</v>
      </c>
      <c r="F60" s="228">
        <v>0</v>
      </c>
      <c r="G60" s="227">
        <v>17</v>
      </c>
    </row>
    <row r="61" spans="1:7" ht="14.4" customHeight="1" thickBot="1" x14ac:dyDescent="0.3">
      <c r="A61" s="235" t="s">
        <v>418</v>
      </c>
      <c r="B61" s="236"/>
      <c r="C61" s="228">
        <v>0</v>
      </c>
      <c r="D61" s="228">
        <v>0</v>
      </c>
      <c r="E61" s="228">
        <v>0</v>
      </c>
      <c r="F61" s="228">
        <v>0</v>
      </c>
      <c r="G61" s="227">
        <v>0</v>
      </c>
    </row>
  </sheetData>
  <sheetProtection formatCells="0"/>
  <mergeCells count="5">
    <mergeCell ref="B2:F2"/>
    <mergeCell ref="B3:F3"/>
    <mergeCell ref="A7:G7"/>
    <mergeCell ref="A45:G45"/>
    <mergeCell ref="B1:G1"/>
  </mergeCells>
  <printOptions horizontalCentered="1"/>
  <pageMargins left="0" right="0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60"/>
  <sheetViews>
    <sheetView topLeftCell="B54" zoomScale="120" zoomScaleNormal="120" workbookViewId="0">
      <selection activeCell="I7" sqref="I7"/>
    </sheetView>
  </sheetViews>
  <sheetFormatPr defaultColWidth="9.33203125" defaultRowHeight="13.2" x14ac:dyDescent="0.25"/>
  <cols>
    <col min="1" max="1" width="13.77734375" style="78" customWidth="1"/>
    <col min="2" max="2" width="54.44140625" style="79" customWidth="1"/>
    <col min="3" max="7" width="12.77734375" style="79" customWidth="1"/>
    <col min="8" max="16384" width="9.33203125" style="79"/>
  </cols>
  <sheetData>
    <row r="1" spans="1:7" s="69" customFormat="1" ht="16.2" thickBot="1" x14ac:dyDescent="0.3">
      <c r="A1" s="251"/>
      <c r="B1" s="573" t="s">
        <v>535</v>
      </c>
      <c r="C1" s="573"/>
      <c r="D1" s="573"/>
      <c r="E1" s="573"/>
      <c r="F1" s="573"/>
      <c r="G1" s="573"/>
    </row>
    <row r="2" spans="1:7" s="183" customFormat="1" ht="25.5" customHeight="1" thickBot="1" x14ac:dyDescent="0.3">
      <c r="A2" s="252" t="s">
        <v>407</v>
      </c>
      <c r="B2" s="574" t="s">
        <v>433</v>
      </c>
      <c r="C2" s="575"/>
      <c r="D2" s="575"/>
      <c r="E2" s="575"/>
      <c r="F2" s="576"/>
      <c r="G2" s="253" t="s">
        <v>43</v>
      </c>
    </row>
    <row r="3" spans="1:7" s="183" customFormat="1" ht="23.4" thickBot="1" x14ac:dyDescent="0.3">
      <c r="A3" s="252" t="s">
        <v>119</v>
      </c>
      <c r="B3" s="574" t="s">
        <v>284</v>
      </c>
      <c r="C3" s="575"/>
      <c r="D3" s="575"/>
      <c r="E3" s="575"/>
      <c r="F3" s="576"/>
      <c r="G3" s="253" t="s">
        <v>38</v>
      </c>
    </row>
    <row r="4" spans="1:7" s="184" customFormat="1" ht="15.9" customHeight="1" thickBot="1" x14ac:dyDescent="0.35">
      <c r="A4" s="254"/>
      <c r="B4" s="254"/>
      <c r="C4" s="255"/>
      <c r="D4" s="255"/>
      <c r="E4" s="255"/>
      <c r="F4" s="256"/>
      <c r="G4" s="255" t="s">
        <v>446</v>
      </c>
    </row>
    <row r="5" spans="1:7" ht="23.4" thickBot="1" x14ac:dyDescent="0.3">
      <c r="A5" s="257" t="s">
        <v>120</v>
      </c>
      <c r="B5" s="258" t="s">
        <v>416</v>
      </c>
      <c r="C5" s="258" t="s">
        <v>405</v>
      </c>
      <c r="D5" s="295" t="s">
        <v>512</v>
      </c>
      <c r="E5" s="295" t="s">
        <v>513</v>
      </c>
      <c r="F5" s="295" t="s">
        <v>474</v>
      </c>
      <c r="G5" s="244" t="s">
        <v>406</v>
      </c>
    </row>
    <row r="6" spans="1:7" s="185" customFormat="1" ht="12.9" customHeight="1" thickBot="1" x14ac:dyDescent="0.3">
      <c r="A6" s="287" t="s">
        <v>368</v>
      </c>
      <c r="B6" s="288" t="s">
        <v>369</v>
      </c>
      <c r="C6" s="288" t="s">
        <v>370</v>
      </c>
      <c r="D6" s="289"/>
      <c r="E6" s="289"/>
      <c r="F6" s="289" t="s">
        <v>372</v>
      </c>
      <c r="G6" s="290" t="s">
        <v>371</v>
      </c>
    </row>
    <row r="7" spans="1:7" s="185" customFormat="1" ht="15.9" customHeight="1" thickBot="1" x14ac:dyDescent="0.3">
      <c r="A7" s="569" t="s">
        <v>39</v>
      </c>
      <c r="B7" s="570"/>
      <c r="C7" s="570"/>
      <c r="D7" s="570"/>
      <c r="E7" s="570"/>
      <c r="F7" s="570"/>
      <c r="G7" s="571"/>
    </row>
    <row r="8" spans="1:7" s="124" customFormat="1" ht="12" customHeight="1" thickBot="1" x14ac:dyDescent="0.3">
      <c r="A8" s="65" t="s">
        <v>7</v>
      </c>
      <c r="B8" s="70" t="s">
        <v>389</v>
      </c>
      <c r="C8" s="338">
        <f>SUM(C9:C19)</f>
        <v>0</v>
      </c>
      <c r="D8" s="338" t="s">
        <v>431</v>
      </c>
      <c r="E8" s="338" t="s">
        <v>431</v>
      </c>
      <c r="F8" s="517">
        <f>SUM(F9:F19)</f>
        <v>0</v>
      </c>
      <c r="G8" s="525">
        <f>SUM(G9:G19)</f>
        <v>0</v>
      </c>
    </row>
    <row r="9" spans="1:7" s="124" customFormat="1" ht="12" customHeight="1" x14ac:dyDescent="0.25">
      <c r="A9" s="178" t="s">
        <v>63</v>
      </c>
      <c r="B9" s="8" t="s">
        <v>163</v>
      </c>
      <c r="C9" s="339" t="s">
        <v>431</v>
      </c>
      <c r="D9" s="339" t="s">
        <v>431</v>
      </c>
      <c r="E9" s="339" t="s">
        <v>431</v>
      </c>
      <c r="F9" s="518" t="s">
        <v>431</v>
      </c>
      <c r="G9" s="526" t="s">
        <v>431</v>
      </c>
    </row>
    <row r="10" spans="1:7" s="124" customFormat="1" ht="12" customHeight="1" x14ac:dyDescent="0.25">
      <c r="A10" s="179" t="s">
        <v>64</v>
      </c>
      <c r="B10" s="6" t="s">
        <v>164</v>
      </c>
      <c r="C10" s="340" t="s">
        <v>431</v>
      </c>
      <c r="D10" s="340" t="s">
        <v>431</v>
      </c>
      <c r="E10" s="340" t="s">
        <v>431</v>
      </c>
      <c r="F10" s="378" t="s">
        <v>431</v>
      </c>
      <c r="G10" s="527" t="s">
        <v>431</v>
      </c>
    </row>
    <row r="11" spans="1:7" s="124" customFormat="1" ht="12" customHeight="1" x14ac:dyDescent="0.25">
      <c r="A11" s="179" t="s">
        <v>65</v>
      </c>
      <c r="B11" s="6" t="s">
        <v>165</v>
      </c>
      <c r="C11" s="340" t="s">
        <v>431</v>
      </c>
      <c r="D11" s="340" t="s">
        <v>431</v>
      </c>
      <c r="E11" s="340" t="s">
        <v>431</v>
      </c>
      <c r="F11" s="378" t="s">
        <v>431</v>
      </c>
      <c r="G11" s="527" t="s">
        <v>431</v>
      </c>
    </row>
    <row r="12" spans="1:7" s="124" customFormat="1" ht="12" customHeight="1" x14ac:dyDescent="0.25">
      <c r="A12" s="179" t="s">
        <v>66</v>
      </c>
      <c r="B12" s="6" t="s">
        <v>166</v>
      </c>
      <c r="C12" s="340" t="s">
        <v>431</v>
      </c>
      <c r="D12" s="340" t="s">
        <v>431</v>
      </c>
      <c r="E12" s="340" t="s">
        <v>431</v>
      </c>
      <c r="F12" s="378" t="s">
        <v>431</v>
      </c>
      <c r="G12" s="527" t="s">
        <v>431</v>
      </c>
    </row>
    <row r="13" spans="1:7" s="124" customFormat="1" ht="12" customHeight="1" x14ac:dyDescent="0.25">
      <c r="A13" s="179" t="s">
        <v>83</v>
      </c>
      <c r="B13" s="6" t="s">
        <v>167</v>
      </c>
      <c r="C13" s="340" t="s">
        <v>431</v>
      </c>
      <c r="D13" s="340" t="s">
        <v>431</v>
      </c>
      <c r="E13" s="340" t="s">
        <v>431</v>
      </c>
      <c r="F13" s="378" t="s">
        <v>431</v>
      </c>
      <c r="G13" s="527" t="s">
        <v>431</v>
      </c>
    </row>
    <row r="14" spans="1:7" s="124" customFormat="1" ht="12" customHeight="1" x14ac:dyDescent="0.25">
      <c r="A14" s="179" t="s">
        <v>67</v>
      </c>
      <c r="B14" s="6" t="s">
        <v>285</v>
      </c>
      <c r="C14" s="340" t="s">
        <v>431</v>
      </c>
      <c r="D14" s="340" t="s">
        <v>431</v>
      </c>
      <c r="E14" s="340" t="s">
        <v>431</v>
      </c>
      <c r="F14" s="378" t="s">
        <v>431</v>
      </c>
      <c r="G14" s="527" t="s">
        <v>431</v>
      </c>
    </row>
    <row r="15" spans="1:7" s="124" customFormat="1" ht="12" customHeight="1" x14ac:dyDescent="0.25">
      <c r="A15" s="179" t="s">
        <v>68</v>
      </c>
      <c r="B15" s="5" t="s">
        <v>286</v>
      </c>
      <c r="C15" s="340" t="s">
        <v>431</v>
      </c>
      <c r="D15" s="340" t="s">
        <v>431</v>
      </c>
      <c r="E15" s="340" t="s">
        <v>431</v>
      </c>
      <c r="F15" s="378" t="s">
        <v>431</v>
      </c>
      <c r="G15" s="527" t="s">
        <v>431</v>
      </c>
    </row>
    <row r="16" spans="1:7" s="124" customFormat="1" ht="12" customHeight="1" x14ac:dyDescent="0.25">
      <c r="A16" s="179" t="s">
        <v>75</v>
      </c>
      <c r="B16" s="6" t="s">
        <v>170</v>
      </c>
      <c r="C16" s="341" t="s">
        <v>431</v>
      </c>
      <c r="D16" s="341" t="s">
        <v>431</v>
      </c>
      <c r="E16" s="341" t="s">
        <v>431</v>
      </c>
      <c r="F16" s="389" t="s">
        <v>431</v>
      </c>
      <c r="G16" s="528" t="s">
        <v>431</v>
      </c>
    </row>
    <row r="17" spans="1:7" s="186" customFormat="1" ht="12" customHeight="1" x14ac:dyDescent="0.25">
      <c r="A17" s="179" t="s">
        <v>76</v>
      </c>
      <c r="B17" s="6" t="s">
        <v>171</v>
      </c>
      <c r="C17" s="340" t="s">
        <v>431</v>
      </c>
      <c r="D17" s="340" t="s">
        <v>431</v>
      </c>
      <c r="E17" s="340" t="s">
        <v>431</v>
      </c>
      <c r="F17" s="378" t="s">
        <v>431</v>
      </c>
      <c r="G17" s="527" t="s">
        <v>431</v>
      </c>
    </row>
    <row r="18" spans="1:7" s="186" customFormat="1" ht="12" customHeight="1" x14ac:dyDescent="0.25">
      <c r="A18" s="179" t="s">
        <v>77</v>
      </c>
      <c r="B18" s="6" t="s">
        <v>317</v>
      </c>
      <c r="C18" s="342" t="s">
        <v>431</v>
      </c>
      <c r="D18" s="342" t="s">
        <v>431</v>
      </c>
      <c r="E18" s="342" t="s">
        <v>431</v>
      </c>
      <c r="F18" s="519" t="s">
        <v>431</v>
      </c>
      <c r="G18" s="529" t="s">
        <v>431</v>
      </c>
    </row>
    <row r="19" spans="1:7" s="186" customFormat="1" ht="12" customHeight="1" thickBot="1" x14ac:dyDescent="0.3">
      <c r="A19" s="179" t="s">
        <v>78</v>
      </c>
      <c r="B19" s="5" t="s">
        <v>172</v>
      </c>
      <c r="C19" s="342" t="s">
        <v>431</v>
      </c>
      <c r="D19" s="342" t="s">
        <v>431</v>
      </c>
      <c r="E19" s="342" t="s">
        <v>431</v>
      </c>
      <c r="F19" s="519" t="s">
        <v>431</v>
      </c>
      <c r="G19" s="529" t="s">
        <v>431</v>
      </c>
    </row>
    <row r="20" spans="1:7" s="124" customFormat="1" ht="12" customHeight="1" thickBot="1" x14ac:dyDescent="0.3">
      <c r="A20" s="65" t="s">
        <v>8</v>
      </c>
      <c r="B20" s="70" t="s">
        <v>287</v>
      </c>
      <c r="C20" s="338">
        <f>SUM(C21:C23)</f>
        <v>0</v>
      </c>
      <c r="D20" s="338" t="s">
        <v>431</v>
      </c>
      <c r="E20" s="338" t="s">
        <v>431</v>
      </c>
      <c r="F20" s="517">
        <f>SUM(F21:F23)</f>
        <v>0</v>
      </c>
      <c r="G20" s="525">
        <f>SUM(G21:G23)</f>
        <v>0</v>
      </c>
    </row>
    <row r="21" spans="1:7" s="186" customFormat="1" ht="12" customHeight="1" x14ac:dyDescent="0.25">
      <c r="A21" s="179" t="s">
        <v>69</v>
      </c>
      <c r="B21" s="7" t="s">
        <v>147</v>
      </c>
      <c r="C21" s="340" t="s">
        <v>431</v>
      </c>
      <c r="D21" s="340" t="s">
        <v>431</v>
      </c>
      <c r="E21" s="340" t="s">
        <v>431</v>
      </c>
      <c r="F21" s="378" t="s">
        <v>431</v>
      </c>
      <c r="G21" s="527" t="s">
        <v>431</v>
      </c>
    </row>
    <row r="22" spans="1:7" s="186" customFormat="1" ht="12" customHeight="1" x14ac:dyDescent="0.25">
      <c r="A22" s="179" t="s">
        <v>70</v>
      </c>
      <c r="B22" s="6" t="s">
        <v>288</v>
      </c>
      <c r="C22" s="340" t="s">
        <v>431</v>
      </c>
      <c r="D22" s="340" t="s">
        <v>431</v>
      </c>
      <c r="E22" s="340" t="s">
        <v>431</v>
      </c>
      <c r="F22" s="378" t="s">
        <v>431</v>
      </c>
      <c r="G22" s="527" t="s">
        <v>431</v>
      </c>
    </row>
    <row r="23" spans="1:7" s="186" customFormat="1" ht="12" customHeight="1" x14ac:dyDescent="0.25">
      <c r="A23" s="179" t="s">
        <v>71</v>
      </c>
      <c r="B23" s="6" t="s">
        <v>289</v>
      </c>
      <c r="C23" s="340" t="s">
        <v>431</v>
      </c>
      <c r="D23" s="340" t="s">
        <v>431</v>
      </c>
      <c r="E23" s="340" t="s">
        <v>431</v>
      </c>
      <c r="F23" s="378" t="s">
        <v>431</v>
      </c>
      <c r="G23" s="527" t="s">
        <v>431</v>
      </c>
    </row>
    <row r="24" spans="1:7" s="186" customFormat="1" ht="12" customHeight="1" thickBot="1" x14ac:dyDescent="0.3">
      <c r="A24" s="179" t="s">
        <v>72</v>
      </c>
      <c r="B24" s="6" t="s">
        <v>394</v>
      </c>
      <c r="C24" s="340" t="s">
        <v>431</v>
      </c>
      <c r="D24" s="340" t="s">
        <v>431</v>
      </c>
      <c r="E24" s="340" t="s">
        <v>431</v>
      </c>
      <c r="F24" s="378" t="s">
        <v>431</v>
      </c>
      <c r="G24" s="527" t="s">
        <v>431</v>
      </c>
    </row>
    <row r="25" spans="1:7" s="186" customFormat="1" ht="12" customHeight="1" thickBot="1" x14ac:dyDescent="0.3">
      <c r="A25" s="68" t="s">
        <v>9</v>
      </c>
      <c r="B25" s="52" t="s">
        <v>98</v>
      </c>
      <c r="C25" s="343" t="s">
        <v>431</v>
      </c>
      <c r="D25" s="343" t="s">
        <v>431</v>
      </c>
      <c r="E25" s="343" t="s">
        <v>431</v>
      </c>
      <c r="F25" s="520" t="s">
        <v>431</v>
      </c>
      <c r="G25" s="530" t="s">
        <v>431</v>
      </c>
    </row>
    <row r="26" spans="1:7" s="186" customFormat="1" ht="12" customHeight="1" thickBot="1" x14ac:dyDescent="0.3">
      <c r="A26" s="68" t="s">
        <v>10</v>
      </c>
      <c r="B26" s="52" t="s">
        <v>290</v>
      </c>
      <c r="C26" s="338">
        <f>+C27+C28</f>
        <v>0</v>
      </c>
      <c r="D26" s="338" t="s">
        <v>431</v>
      </c>
      <c r="E26" s="338" t="s">
        <v>431</v>
      </c>
      <c r="F26" s="517">
        <f>+F27+F28</f>
        <v>0</v>
      </c>
      <c r="G26" s="525">
        <f>+G27+G28</f>
        <v>0</v>
      </c>
    </row>
    <row r="27" spans="1:7" s="186" customFormat="1" ht="12" customHeight="1" x14ac:dyDescent="0.25">
      <c r="A27" s="180" t="s">
        <v>156</v>
      </c>
      <c r="B27" s="181" t="s">
        <v>288</v>
      </c>
      <c r="C27" s="344" t="s">
        <v>431</v>
      </c>
      <c r="D27" s="344" t="s">
        <v>431</v>
      </c>
      <c r="E27" s="344" t="s">
        <v>431</v>
      </c>
      <c r="F27" s="521" t="s">
        <v>431</v>
      </c>
      <c r="G27" s="531" t="s">
        <v>431</v>
      </c>
    </row>
    <row r="28" spans="1:7" s="186" customFormat="1" ht="13.8" x14ac:dyDescent="0.25">
      <c r="A28" s="180" t="s">
        <v>157</v>
      </c>
      <c r="B28" s="182" t="s">
        <v>291</v>
      </c>
      <c r="C28" s="346" t="s">
        <v>431</v>
      </c>
      <c r="D28" s="346" t="s">
        <v>431</v>
      </c>
      <c r="E28" s="346" t="s">
        <v>431</v>
      </c>
      <c r="F28" s="522" t="s">
        <v>431</v>
      </c>
      <c r="G28" s="532" t="s">
        <v>431</v>
      </c>
    </row>
    <row r="29" spans="1:7" s="186" customFormat="1" ht="12" customHeight="1" thickBot="1" x14ac:dyDescent="0.3">
      <c r="A29" s="179" t="s">
        <v>158</v>
      </c>
      <c r="B29" s="57" t="s">
        <v>395</v>
      </c>
      <c r="C29" s="345" t="s">
        <v>431</v>
      </c>
      <c r="D29" s="345" t="s">
        <v>431</v>
      </c>
      <c r="E29" s="345" t="s">
        <v>431</v>
      </c>
      <c r="F29" s="523" t="s">
        <v>431</v>
      </c>
      <c r="G29" s="533" t="s">
        <v>431</v>
      </c>
    </row>
    <row r="30" spans="1:7" s="186" customFormat="1" ht="12" customHeight="1" thickBot="1" x14ac:dyDescent="0.3">
      <c r="A30" s="68" t="s">
        <v>11</v>
      </c>
      <c r="B30" s="52" t="s">
        <v>292</v>
      </c>
      <c r="C30" s="338" t="s">
        <v>431</v>
      </c>
      <c r="D30" s="338" t="s">
        <v>431</v>
      </c>
      <c r="E30" s="338" t="s">
        <v>431</v>
      </c>
      <c r="F30" s="517" t="s">
        <v>431</v>
      </c>
      <c r="G30" s="525" t="s">
        <v>431</v>
      </c>
    </row>
    <row r="31" spans="1:7" s="186" customFormat="1" ht="12" customHeight="1" x14ac:dyDescent="0.25">
      <c r="A31" s="180" t="s">
        <v>56</v>
      </c>
      <c r="B31" s="181" t="s">
        <v>177</v>
      </c>
      <c r="C31" s="344" t="s">
        <v>431</v>
      </c>
      <c r="D31" s="344" t="s">
        <v>431</v>
      </c>
      <c r="E31" s="344" t="s">
        <v>431</v>
      </c>
      <c r="F31" s="521" t="s">
        <v>431</v>
      </c>
      <c r="G31" s="531" t="s">
        <v>431</v>
      </c>
    </row>
    <row r="32" spans="1:7" s="186" customFormat="1" ht="12" customHeight="1" x14ac:dyDescent="0.25">
      <c r="A32" s="180" t="s">
        <v>57</v>
      </c>
      <c r="B32" s="182" t="s">
        <v>178</v>
      </c>
      <c r="C32" s="346" t="s">
        <v>431</v>
      </c>
      <c r="D32" s="346" t="s">
        <v>431</v>
      </c>
      <c r="E32" s="346" t="s">
        <v>431</v>
      </c>
      <c r="F32" s="522" t="s">
        <v>431</v>
      </c>
      <c r="G32" s="532" t="s">
        <v>431</v>
      </c>
    </row>
    <row r="33" spans="1:7" s="186" customFormat="1" ht="12" customHeight="1" thickBot="1" x14ac:dyDescent="0.3">
      <c r="A33" s="179" t="s">
        <v>58</v>
      </c>
      <c r="B33" s="57" t="s">
        <v>179</v>
      </c>
      <c r="C33" s="345" t="s">
        <v>431</v>
      </c>
      <c r="D33" s="345" t="s">
        <v>431</v>
      </c>
      <c r="E33" s="345" t="s">
        <v>431</v>
      </c>
      <c r="F33" s="523" t="s">
        <v>431</v>
      </c>
      <c r="G33" s="533" t="s">
        <v>431</v>
      </c>
    </row>
    <row r="34" spans="1:7" s="124" customFormat="1" ht="12" customHeight="1" thickBot="1" x14ac:dyDescent="0.3">
      <c r="A34" s="68" t="s">
        <v>12</v>
      </c>
      <c r="B34" s="52" t="s">
        <v>262</v>
      </c>
      <c r="C34" s="343" t="s">
        <v>431</v>
      </c>
      <c r="D34" s="343" t="s">
        <v>431</v>
      </c>
      <c r="E34" s="343" t="s">
        <v>431</v>
      </c>
      <c r="F34" s="520" t="s">
        <v>431</v>
      </c>
      <c r="G34" s="530" t="s">
        <v>431</v>
      </c>
    </row>
    <row r="35" spans="1:7" s="124" customFormat="1" ht="12" customHeight="1" thickBot="1" x14ac:dyDescent="0.3">
      <c r="A35" s="68" t="s">
        <v>13</v>
      </c>
      <c r="B35" s="52" t="s">
        <v>293</v>
      </c>
      <c r="C35" s="343" t="s">
        <v>431</v>
      </c>
      <c r="D35" s="343" t="s">
        <v>431</v>
      </c>
      <c r="E35" s="343" t="s">
        <v>431</v>
      </c>
      <c r="F35" s="520" t="s">
        <v>431</v>
      </c>
      <c r="G35" s="530" t="s">
        <v>431</v>
      </c>
    </row>
    <row r="36" spans="1:7" s="124" customFormat="1" ht="12" customHeight="1" thickBot="1" x14ac:dyDescent="0.3">
      <c r="A36" s="65" t="s">
        <v>14</v>
      </c>
      <c r="B36" s="52" t="s">
        <v>396</v>
      </c>
      <c r="C36" s="338">
        <f>+C8+C20+C25+C26+C30+C34+C35</f>
        <v>0</v>
      </c>
      <c r="D36" s="338" t="s">
        <v>431</v>
      </c>
      <c r="E36" s="338" t="s">
        <v>431</v>
      </c>
      <c r="F36" s="517">
        <f>+F8+F20+F25+F26+F30+F34+F35</f>
        <v>0</v>
      </c>
      <c r="G36" s="525">
        <f>+G8+G20+G25+G26+G30+G34+G35</f>
        <v>0</v>
      </c>
    </row>
    <row r="37" spans="1:7" s="124" customFormat="1" ht="12" customHeight="1" thickBot="1" x14ac:dyDescent="0.3">
      <c r="A37" s="71" t="s">
        <v>15</v>
      </c>
      <c r="B37" s="52" t="s">
        <v>295</v>
      </c>
      <c r="C37" s="96">
        <f>+C38+C39+C40</f>
        <v>13650410</v>
      </c>
      <c r="D37" s="219">
        <v>150696</v>
      </c>
      <c r="E37" s="219">
        <v>747942</v>
      </c>
      <c r="F37" s="524">
        <f>+F38+F39+F40</f>
        <v>898638</v>
      </c>
      <c r="G37" s="534">
        <f>+G38+G39+G40</f>
        <v>14549048</v>
      </c>
    </row>
    <row r="38" spans="1:7" s="124" customFormat="1" ht="12" customHeight="1" x14ac:dyDescent="0.25">
      <c r="A38" s="180" t="s">
        <v>296</v>
      </c>
      <c r="B38" s="181" t="s">
        <v>129</v>
      </c>
      <c r="C38" s="224">
        <v>126132</v>
      </c>
      <c r="D38" s="54">
        <v>150696</v>
      </c>
      <c r="E38" s="388">
        <v>0</v>
      </c>
      <c r="F38" s="54">
        <v>150696</v>
      </c>
      <c r="G38" s="223">
        <v>276828</v>
      </c>
    </row>
    <row r="39" spans="1:7" s="124" customFormat="1" ht="12" customHeight="1" x14ac:dyDescent="0.25">
      <c r="A39" s="180" t="s">
        <v>297</v>
      </c>
      <c r="B39" s="182" t="s">
        <v>2</v>
      </c>
      <c r="C39" s="346" t="s">
        <v>431</v>
      </c>
      <c r="D39" s="359" t="s">
        <v>431</v>
      </c>
      <c r="E39" s="359" t="s">
        <v>431</v>
      </c>
      <c r="F39" s="359" t="s">
        <v>431</v>
      </c>
      <c r="G39" s="355" t="s">
        <v>431</v>
      </c>
    </row>
    <row r="40" spans="1:7" s="186" customFormat="1" ht="12" customHeight="1" thickBot="1" x14ac:dyDescent="0.3">
      <c r="A40" s="179" t="s">
        <v>298</v>
      </c>
      <c r="B40" s="57" t="s">
        <v>299</v>
      </c>
      <c r="C40" s="43">
        <v>13524278</v>
      </c>
      <c r="D40" s="360" t="s">
        <v>431</v>
      </c>
      <c r="E40" s="386">
        <v>747942</v>
      </c>
      <c r="F40" s="360" t="s">
        <v>538</v>
      </c>
      <c r="G40" s="230">
        <v>14272220</v>
      </c>
    </row>
    <row r="41" spans="1:7" s="186" customFormat="1" ht="15.15" customHeight="1" thickBot="1" x14ac:dyDescent="0.25">
      <c r="A41" s="71" t="s">
        <v>16</v>
      </c>
      <c r="B41" s="72" t="s">
        <v>300</v>
      </c>
      <c r="C41" s="231">
        <f>+C36+C37</f>
        <v>13650410</v>
      </c>
      <c r="D41" s="229">
        <v>150696</v>
      </c>
      <c r="E41" s="229">
        <v>747942</v>
      </c>
      <c r="F41" s="229">
        <f>+F36+F37</f>
        <v>898638</v>
      </c>
      <c r="G41" s="122">
        <f>+G36+G37</f>
        <v>14549048</v>
      </c>
    </row>
    <row r="42" spans="1:7" s="186" customFormat="1" ht="15.15" customHeight="1" x14ac:dyDescent="0.25">
      <c r="A42" s="73"/>
      <c r="B42" s="74"/>
      <c r="C42" s="120"/>
      <c r="D42" s="120"/>
      <c r="E42" s="120"/>
    </row>
    <row r="43" spans="1:7" ht="13.8" thickBot="1" x14ac:dyDescent="0.3">
      <c r="A43" s="75"/>
      <c r="B43" s="76"/>
      <c r="C43" s="121"/>
      <c r="D43" s="121"/>
      <c r="E43" s="121"/>
    </row>
    <row r="44" spans="1:7" s="185" customFormat="1" ht="16.5" customHeight="1" thickBot="1" x14ac:dyDescent="0.3">
      <c r="A44" s="569" t="s">
        <v>40</v>
      </c>
      <c r="B44" s="570"/>
      <c r="C44" s="570"/>
      <c r="D44" s="570"/>
      <c r="E44" s="570"/>
      <c r="F44" s="570"/>
      <c r="G44" s="571"/>
    </row>
    <row r="45" spans="1:7" s="187" customFormat="1" ht="12" customHeight="1" thickBot="1" x14ac:dyDescent="0.3">
      <c r="A45" s="68" t="s">
        <v>7</v>
      </c>
      <c r="B45" s="52" t="s">
        <v>301</v>
      </c>
      <c r="C45" s="96">
        <f>SUM(C46:C50)</f>
        <v>13650410</v>
      </c>
      <c r="D45" s="219">
        <v>150696</v>
      </c>
      <c r="E45" s="219">
        <v>727505</v>
      </c>
      <c r="F45" s="219">
        <v>828201</v>
      </c>
      <c r="G45" s="119">
        <f>SUM(G46:G50)</f>
        <v>14478611</v>
      </c>
    </row>
    <row r="46" spans="1:7" ht="12" customHeight="1" x14ac:dyDescent="0.25">
      <c r="A46" s="179" t="s">
        <v>63</v>
      </c>
      <c r="B46" s="7" t="s">
        <v>36</v>
      </c>
      <c r="C46" s="224">
        <v>9659410</v>
      </c>
      <c r="D46" s="54">
        <v>150696</v>
      </c>
      <c r="E46" s="54">
        <v>378441</v>
      </c>
      <c r="F46" s="54">
        <v>529137</v>
      </c>
      <c r="G46" s="223">
        <v>10188547</v>
      </c>
    </row>
    <row r="47" spans="1:7" ht="12" customHeight="1" x14ac:dyDescent="0.25">
      <c r="A47" s="179" t="s">
        <v>64</v>
      </c>
      <c r="B47" s="6" t="s">
        <v>107</v>
      </c>
      <c r="C47" s="42">
        <v>1736000</v>
      </c>
      <c r="D47" s="361" t="s">
        <v>431</v>
      </c>
      <c r="E47" s="55">
        <v>160343</v>
      </c>
      <c r="F47" s="361" t="s">
        <v>539</v>
      </c>
      <c r="G47" s="222">
        <v>1896343</v>
      </c>
    </row>
    <row r="48" spans="1:7" ht="12" customHeight="1" x14ac:dyDescent="0.25">
      <c r="A48" s="179" t="s">
        <v>65</v>
      </c>
      <c r="B48" s="6" t="s">
        <v>82</v>
      </c>
      <c r="C48" s="42">
        <v>2255000</v>
      </c>
      <c r="D48" s="55">
        <v>-50000</v>
      </c>
      <c r="E48" s="55">
        <v>188721</v>
      </c>
      <c r="F48" s="55">
        <v>138721</v>
      </c>
      <c r="G48" s="222">
        <v>2393721</v>
      </c>
    </row>
    <row r="49" spans="1:7" ht="12" customHeight="1" x14ac:dyDescent="0.25">
      <c r="A49" s="179" t="s">
        <v>66</v>
      </c>
      <c r="B49" s="6" t="s">
        <v>108</v>
      </c>
      <c r="C49" s="356" t="s">
        <v>431</v>
      </c>
      <c r="D49" s="361" t="s">
        <v>431</v>
      </c>
      <c r="E49" s="361" t="s">
        <v>431</v>
      </c>
      <c r="F49" s="361" t="s">
        <v>431</v>
      </c>
      <c r="G49" s="357" t="s">
        <v>431</v>
      </c>
    </row>
    <row r="50" spans="1:7" ht="12" customHeight="1" thickBot="1" x14ac:dyDescent="0.3">
      <c r="A50" s="179" t="s">
        <v>83</v>
      </c>
      <c r="B50" s="6" t="s">
        <v>109</v>
      </c>
      <c r="C50" s="356" t="s">
        <v>431</v>
      </c>
      <c r="D50" s="361" t="s">
        <v>431</v>
      </c>
      <c r="E50" s="361" t="s">
        <v>431</v>
      </c>
      <c r="F50" s="361" t="s">
        <v>431</v>
      </c>
      <c r="G50" s="357" t="s">
        <v>431</v>
      </c>
    </row>
    <row r="51" spans="1:7" ht="12" customHeight="1" thickBot="1" x14ac:dyDescent="0.3">
      <c r="A51" s="68" t="s">
        <v>8</v>
      </c>
      <c r="B51" s="52" t="s">
        <v>302</v>
      </c>
      <c r="C51" s="338">
        <f>SUM(C52:C54)</f>
        <v>0</v>
      </c>
      <c r="D51" s="387" t="s">
        <v>536</v>
      </c>
      <c r="E51" s="387" t="s">
        <v>537</v>
      </c>
      <c r="F51" s="219">
        <f>SUM(F52:F54)</f>
        <v>70437</v>
      </c>
      <c r="G51" s="119">
        <f>SUM(G52:G54)</f>
        <v>70437</v>
      </c>
    </row>
    <row r="52" spans="1:7" s="187" customFormat="1" ht="12" customHeight="1" x14ac:dyDescent="0.25">
      <c r="A52" s="179" t="s">
        <v>69</v>
      </c>
      <c r="B52" s="7" t="s">
        <v>123</v>
      </c>
      <c r="C52" s="344" t="s">
        <v>431</v>
      </c>
      <c r="D52" s="388" t="s">
        <v>536</v>
      </c>
      <c r="E52" s="388" t="s">
        <v>537</v>
      </c>
      <c r="F52" s="54">
        <v>70437</v>
      </c>
      <c r="G52" s="223">
        <v>70437</v>
      </c>
    </row>
    <row r="53" spans="1:7" ht="12" customHeight="1" x14ac:dyDescent="0.25">
      <c r="A53" s="179" t="s">
        <v>70</v>
      </c>
      <c r="B53" s="6" t="s">
        <v>111</v>
      </c>
      <c r="C53" s="356" t="s">
        <v>431</v>
      </c>
      <c r="D53" s="361" t="s">
        <v>431</v>
      </c>
      <c r="E53" s="361" t="s">
        <v>431</v>
      </c>
      <c r="F53" s="361" t="s">
        <v>431</v>
      </c>
      <c r="G53" s="357" t="s">
        <v>431</v>
      </c>
    </row>
    <row r="54" spans="1:7" ht="12" customHeight="1" x14ac:dyDescent="0.25">
      <c r="A54" s="179" t="s">
        <v>71</v>
      </c>
      <c r="B54" s="6" t="s">
        <v>41</v>
      </c>
      <c r="C54" s="356" t="s">
        <v>431</v>
      </c>
      <c r="D54" s="361" t="s">
        <v>431</v>
      </c>
      <c r="E54" s="361" t="s">
        <v>431</v>
      </c>
      <c r="F54" s="361" t="s">
        <v>431</v>
      </c>
      <c r="G54" s="357" t="s">
        <v>431</v>
      </c>
    </row>
    <row r="55" spans="1:7" ht="12" customHeight="1" thickBot="1" x14ac:dyDescent="0.3">
      <c r="A55" s="179" t="s">
        <v>72</v>
      </c>
      <c r="B55" s="6" t="s">
        <v>393</v>
      </c>
      <c r="C55" s="356" t="s">
        <v>431</v>
      </c>
      <c r="D55" s="361" t="s">
        <v>431</v>
      </c>
      <c r="E55" s="361" t="s">
        <v>431</v>
      </c>
      <c r="F55" s="361" t="s">
        <v>431</v>
      </c>
      <c r="G55" s="357" t="s">
        <v>431</v>
      </c>
    </row>
    <row r="56" spans="1:7" ht="15.15" customHeight="1" thickBot="1" x14ac:dyDescent="0.3">
      <c r="A56" s="68" t="s">
        <v>9</v>
      </c>
      <c r="B56" s="52" t="s">
        <v>4</v>
      </c>
      <c r="C56" s="343" t="s">
        <v>431</v>
      </c>
      <c r="D56" s="358" t="s">
        <v>431</v>
      </c>
      <c r="E56" s="358" t="s">
        <v>431</v>
      </c>
      <c r="F56" s="358" t="s">
        <v>431</v>
      </c>
      <c r="G56" s="352" t="s">
        <v>431</v>
      </c>
    </row>
    <row r="57" spans="1:7" ht="13.8" thickBot="1" x14ac:dyDescent="0.3">
      <c r="A57" s="68" t="s">
        <v>10</v>
      </c>
      <c r="B57" s="77" t="s">
        <v>397</v>
      </c>
      <c r="C57" s="231">
        <f>+C45+C51+C56</f>
        <v>13650410</v>
      </c>
      <c r="D57" s="229">
        <v>150696</v>
      </c>
      <c r="E57" s="229">
        <v>747942</v>
      </c>
      <c r="F57" s="229">
        <f>+F45+F51+F56</f>
        <v>898638</v>
      </c>
      <c r="G57" s="122">
        <f>+G45+G51+G56</f>
        <v>14549048</v>
      </c>
    </row>
    <row r="58" spans="1:7" ht="15.15" customHeight="1" thickBot="1" x14ac:dyDescent="0.3">
      <c r="C58" s="292">
        <f>C41-C57</f>
        <v>0</v>
      </c>
      <c r="D58" s="292"/>
      <c r="E58" s="292"/>
      <c r="F58" s="292">
        <f>F41-F57</f>
        <v>0</v>
      </c>
    </row>
    <row r="59" spans="1:7" ht="14.4" customHeight="1" thickBot="1" x14ac:dyDescent="0.3">
      <c r="A59" s="233" t="s">
        <v>417</v>
      </c>
      <c r="B59" s="234"/>
      <c r="C59" s="228">
        <v>3</v>
      </c>
      <c r="D59" s="228">
        <v>0</v>
      </c>
      <c r="E59" s="228">
        <v>0</v>
      </c>
      <c r="F59" s="228">
        <v>0</v>
      </c>
      <c r="G59" s="227">
        <v>3</v>
      </c>
    </row>
    <row r="60" spans="1:7" ht="13.8" thickBot="1" x14ac:dyDescent="0.3">
      <c r="A60" s="235" t="s">
        <v>418</v>
      </c>
      <c r="B60" s="236"/>
      <c r="C60" s="228">
        <v>0</v>
      </c>
      <c r="D60" s="228">
        <v>0</v>
      </c>
      <c r="E60" s="228">
        <v>0</v>
      </c>
      <c r="F60" s="228">
        <v>0</v>
      </c>
      <c r="G60" s="227">
        <v>0</v>
      </c>
    </row>
  </sheetData>
  <sheetProtection formatCells="0"/>
  <mergeCells count="5">
    <mergeCell ref="B2:F2"/>
    <mergeCell ref="B3:F3"/>
    <mergeCell ref="A7:G7"/>
    <mergeCell ref="A44:G44"/>
    <mergeCell ref="B1:G1"/>
  </mergeCells>
  <printOptions horizontalCentered="1"/>
  <pageMargins left="0" right="0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60"/>
  <sheetViews>
    <sheetView topLeftCell="B1" zoomScale="120" zoomScaleNormal="120" workbookViewId="0">
      <selection activeCell="I5" sqref="I5"/>
    </sheetView>
  </sheetViews>
  <sheetFormatPr defaultColWidth="9.33203125" defaultRowHeight="13.2" x14ac:dyDescent="0.25"/>
  <cols>
    <col min="1" max="1" width="13.77734375" style="78" customWidth="1"/>
    <col min="2" max="2" width="54.44140625" style="79" customWidth="1"/>
    <col min="3" max="7" width="12.77734375" style="79" customWidth="1"/>
    <col min="8" max="16384" width="9.33203125" style="79"/>
  </cols>
  <sheetData>
    <row r="1" spans="1:7" s="69" customFormat="1" ht="16.2" thickBot="1" x14ac:dyDescent="0.3">
      <c r="A1" s="251"/>
      <c r="B1" s="573" t="s">
        <v>540</v>
      </c>
      <c r="C1" s="573"/>
      <c r="D1" s="573"/>
      <c r="E1" s="573"/>
      <c r="F1" s="573"/>
      <c r="G1" s="573"/>
    </row>
    <row r="2" spans="1:7" s="183" customFormat="1" ht="25.5" customHeight="1" thickBot="1" x14ac:dyDescent="0.3">
      <c r="A2" s="252" t="s">
        <v>407</v>
      </c>
      <c r="B2" s="574" t="str">
        <f>CONCATENATE('KVI_MOD_9.3.sz.mell'!B2:F2)</f>
        <v>TÜNDÉRKERT ÓVODA</v>
      </c>
      <c r="C2" s="575"/>
      <c r="D2" s="575"/>
      <c r="E2" s="575"/>
      <c r="F2" s="576"/>
      <c r="G2" s="253" t="s">
        <v>43</v>
      </c>
    </row>
    <row r="3" spans="1:7" s="183" customFormat="1" ht="23.4" thickBot="1" x14ac:dyDescent="0.3">
      <c r="A3" s="252" t="s">
        <v>119</v>
      </c>
      <c r="B3" s="574" t="s">
        <v>303</v>
      </c>
      <c r="C3" s="575"/>
      <c r="D3" s="575"/>
      <c r="E3" s="575"/>
      <c r="F3" s="576"/>
      <c r="G3" s="253" t="s">
        <v>42</v>
      </c>
    </row>
    <row r="4" spans="1:7" s="184" customFormat="1" ht="15.9" customHeight="1" thickBot="1" x14ac:dyDescent="0.35">
      <c r="A4" s="254"/>
      <c r="B4" s="254"/>
      <c r="C4" s="255"/>
      <c r="D4" s="255"/>
      <c r="E4" s="255"/>
      <c r="F4" s="256"/>
      <c r="G4" s="255" t="str">
        <f>'KVI_MOD_9.3.sz.mell'!G4</f>
        <v>Forintban!</v>
      </c>
    </row>
    <row r="5" spans="1:7" ht="23.4" thickBot="1" x14ac:dyDescent="0.3">
      <c r="A5" s="257" t="s">
        <v>120</v>
      </c>
      <c r="B5" s="258" t="s">
        <v>416</v>
      </c>
      <c r="C5" s="258" t="s">
        <v>405</v>
      </c>
      <c r="D5" s="295" t="s">
        <v>512</v>
      </c>
      <c r="E5" s="295" t="s">
        <v>513</v>
      </c>
      <c r="F5" s="295" t="s">
        <v>474</v>
      </c>
      <c r="G5" s="244" t="s">
        <v>406</v>
      </c>
    </row>
    <row r="6" spans="1:7" s="185" customFormat="1" ht="12.9" customHeight="1" thickBot="1" x14ac:dyDescent="0.3">
      <c r="A6" s="287" t="s">
        <v>368</v>
      </c>
      <c r="B6" s="288" t="s">
        <v>369</v>
      </c>
      <c r="C6" s="288" t="s">
        <v>370</v>
      </c>
      <c r="D6" s="289"/>
      <c r="E6" s="289"/>
      <c r="F6" s="289" t="s">
        <v>372</v>
      </c>
      <c r="G6" s="290" t="s">
        <v>371</v>
      </c>
    </row>
    <row r="7" spans="1:7" s="185" customFormat="1" ht="15.9" customHeight="1" thickBot="1" x14ac:dyDescent="0.3">
      <c r="A7" s="569" t="s">
        <v>39</v>
      </c>
      <c r="B7" s="570"/>
      <c r="C7" s="570"/>
      <c r="D7" s="570"/>
      <c r="E7" s="570"/>
      <c r="F7" s="570"/>
      <c r="G7" s="571"/>
    </row>
    <row r="8" spans="1:7" s="124" customFormat="1" ht="12" customHeight="1" thickBot="1" x14ac:dyDescent="0.3">
      <c r="A8" s="65" t="s">
        <v>7</v>
      </c>
      <c r="B8" s="70" t="s">
        <v>389</v>
      </c>
      <c r="C8" s="338">
        <f>SUM(C9:C19)</f>
        <v>0</v>
      </c>
      <c r="D8" s="338" t="s">
        <v>431</v>
      </c>
      <c r="E8" s="338" t="s">
        <v>431</v>
      </c>
      <c r="F8" s="338">
        <f>SUM(F9:F19)</f>
        <v>0</v>
      </c>
      <c r="G8" s="338">
        <f>SUM(G9:G19)</f>
        <v>0</v>
      </c>
    </row>
    <row r="9" spans="1:7" s="124" customFormat="1" ht="12" customHeight="1" x14ac:dyDescent="0.25">
      <c r="A9" s="178" t="s">
        <v>63</v>
      </c>
      <c r="B9" s="8" t="s">
        <v>163</v>
      </c>
      <c r="C9" s="339" t="s">
        <v>431</v>
      </c>
      <c r="D9" s="339" t="s">
        <v>431</v>
      </c>
      <c r="E9" s="339" t="s">
        <v>431</v>
      </c>
      <c r="F9" s="339" t="s">
        <v>431</v>
      </c>
      <c r="G9" s="339" t="s">
        <v>431</v>
      </c>
    </row>
    <row r="10" spans="1:7" s="124" customFormat="1" ht="12" customHeight="1" x14ac:dyDescent="0.25">
      <c r="A10" s="179" t="s">
        <v>64</v>
      </c>
      <c r="B10" s="6" t="s">
        <v>164</v>
      </c>
      <c r="C10" s="340" t="s">
        <v>431</v>
      </c>
      <c r="D10" s="340" t="s">
        <v>431</v>
      </c>
      <c r="E10" s="340" t="s">
        <v>431</v>
      </c>
      <c r="F10" s="340" t="s">
        <v>431</v>
      </c>
      <c r="G10" s="340" t="s">
        <v>431</v>
      </c>
    </row>
    <row r="11" spans="1:7" s="124" customFormat="1" ht="12" customHeight="1" x14ac:dyDescent="0.25">
      <c r="A11" s="179" t="s">
        <v>65</v>
      </c>
      <c r="B11" s="6" t="s">
        <v>165</v>
      </c>
      <c r="C11" s="340" t="s">
        <v>431</v>
      </c>
      <c r="D11" s="340" t="s">
        <v>431</v>
      </c>
      <c r="E11" s="340" t="s">
        <v>431</v>
      </c>
      <c r="F11" s="340" t="s">
        <v>431</v>
      </c>
      <c r="G11" s="340" t="s">
        <v>431</v>
      </c>
    </row>
    <row r="12" spans="1:7" s="124" customFormat="1" ht="12" customHeight="1" x14ac:dyDescent="0.25">
      <c r="A12" s="179" t="s">
        <v>66</v>
      </c>
      <c r="B12" s="6" t="s">
        <v>166</v>
      </c>
      <c r="C12" s="340" t="s">
        <v>431</v>
      </c>
      <c r="D12" s="340" t="s">
        <v>431</v>
      </c>
      <c r="E12" s="340" t="s">
        <v>431</v>
      </c>
      <c r="F12" s="340" t="s">
        <v>431</v>
      </c>
      <c r="G12" s="340" t="s">
        <v>431</v>
      </c>
    </row>
    <row r="13" spans="1:7" s="124" customFormat="1" ht="12" customHeight="1" x14ac:dyDescent="0.25">
      <c r="A13" s="179" t="s">
        <v>83</v>
      </c>
      <c r="B13" s="6" t="s">
        <v>167</v>
      </c>
      <c r="C13" s="340" t="s">
        <v>431</v>
      </c>
      <c r="D13" s="340" t="s">
        <v>431</v>
      </c>
      <c r="E13" s="340" t="s">
        <v>431</v>
      </c>
      <c r="F13" s="340" t="s">
        <v>431</v>
      </c>
      <c r="G13" s="340" t="s">
        <v>431</v>
      </c>
    </row>
    <row r="14" spans="1:7" s="124" customFormat="1" ht="12" customHeight="1" x14ac:dyDescent="0.25">
      <c r="A14" s="179" t="s">
        <v>67</v>
      </c>
      <c r="B14" s="6" t="s">
        <v>285</v>
      </c>
      <c r="C14" s="340" t="s">
        <v>431</v>
      </c>
      <c r="D14" s="340" t="s">
        <v>431</v>
      </c>
      <c r="E14" s="340" t="s">
        <v>431</v>
      </c>
      <c r="F14" s="340" t="s">
        <v>431</v>
      </c>
      <c r="G14" s="340" t="s">
        <v>431</v>
      </c>
    </row>
    <row r="15" spans="1:7" s="124" customFormat="1" ht="12" customHeight="1" x14ac:dyDescent="0.25">
      <c r="A15" s="179" t="s">
        <v>68</v>
      </c>
      <c r="B15" s="5" t="s">
        <v>286</v>
      </c>
      <c r="C15" s="340" t="s">
        <v>431</v>
      </c>
      <c r="D15" s="340" t="s">
        <v>431</v>
      </c>
      <c r="E15" s="340" t="s">
        <v>431</v>
      </c>
      <c r="F15" s="340" t="s">
        <v>431</v>
      </c>
      <c r="G15" s="340" t="s">
        <v>431</v>
      </c>
    </row>
    <row r="16" spans="1:7" s="124" customFormat="1" ht="12" customHeight="1" x14ac:dyDescent="0.25">
      <c r="A16" s="179" t="s">
        <v>75</v>
      </c>
      <c r="B16" s="6" t="s">
        <v>170</v>
      </c>
      <c r="C16" s="341" t="s">
        <v>431</v>
      </c>
      <c r="D16" s="341" t="s">
        <v>431</v>
      </c>
      <c r="E16" s="341" t="s">
        <v>431</v>
      </c>
      <c r="F16" s="341" t="s">
        <v>431</v>
      </c>
      <c r="G16" s="341" t="s">
        <v>431</v>
      </c>
    </row>
    <row r="17" spans="1:7" s="186" customFormat="1" ht="12" customHeight="1" x14ac:dyDescent="0.25">
      <c r="A17" s="179" t="s">
        <v>76</v>
      </c>
      <c r="B17" s="6" t="s">
        <v>171</v>
      </c>
      <c r="C17" s="340" t="s">
        <v>431</v>
      </c>
      <c r="D17" s="340" t="s">
        <v>431</v>
      </c>
      <c r="E17" s="340" t="s">
        <v>431</v>
      </c>
      <c r="F17" s="340" t="s">
        <v>431</v>
      </c>
      <c r="G17" s="340" t="s">
        <v>431</v>
      </c>
    </row>
    <row r="18" spans="1:7" s="186" customFormat="1" ht="12" customHeight="1" x14ac:dyDescent="0.25">
      <c r="A18" s="179" t="s">
        <v>77</v>
      </c>
      <c r="B18" s="6" t="s">
        <v>317</v>
      </c>
      <c r="C18" s="342" t="s">
        <v>431</v>
      </c>
      <c r="D18" s="342" t="s">
        <v>431</v>
      </c>
      <c r="E18" s="342" t="s">
        <v>431</v>
      </c>
      <c r="F18" s="342" t="s">
        <v>431</v>
      </c>
      <c r="G18" s="342" t="s">
        <v>431</v>
      </c>
    </row>
    <row r="19" spans="1:7" s="186" customFormat="1" ht="12" customHeight="1" thickBot="1" x14ac:dyDescent="0.3">
      <c r="A19" s="179" t="s">
        <v>78</v>
      </c>
      <c r="B19" s="5" t="s">
        <v>172</v>
      </c>
      <c r="C19" s="342" t="s">
        <v>431</v>
      </c>
      <c r="D19" s="342" t="s">
        <v>431</v>
      </c>
      <c r="E19" s="342" t="s">
        <v>431</v>
      </c>
      <c r="F19" s="342" t="s">
        <v>431</v>
      </c>
      <c r="G19" s="342" t="s">
        <v>431</v>
      </c>
    </row>
    <row r="20" spans="1:7" s="124" customFormat="1" ht="12" customHeight="1" thickBot="1" x14ac:dyDescent="0.3">
      <c r="A20" s="65" t="s">
        <v>8</v>
      </c>
      <c r="B20" s="70" t="s">
        <v>287</v>
      </c>
      <c r="C20" s="338">
        <f>SUM(C21:C23)</f>
        <v>0</v>
      </c>
      <c r="D20" s="338" t="s">
        <v>431</v>
      </c>
      <c r="E20" s="338" t="s">
        <v>431</v>
      </c>
      <c r="F20" s="338">
        <f>SUM(F21:F23)</f>
        <v>0</v>
      </c>
      <c r="G20" s="338">
        <f>SUM(G21:G23)</f>
        <v>0</v>
      </c>
    </row>
    <row r="21" spans="1:7" s="186" customFormat="1" ht="12" customHeight="1" x14ac:dyDescent="0.25">
      <c r="A21" s="179" t="s">
        <v>69</v>
      </c>
      <c r="B21" s="7" t="s">
        <v>147</v>
      </c>
      <c r="C21" s="340" t="s">
        <v>431</v>
      </c>
      <c r="D21" s="340" t="s">
        <v>431</v>
      </c>
      <c r="E21" s="340" t="s">
        <v>431</v>
      </c>
      <c r="F21" s="340" t="s">
        <v>431</v>
      </c>
      <c r="G21" s="340" t="s">
        <v>431</v>
      </c>
    </row>
    <row r="22" spans="1:7" s="186" customFormat="1" ht="12" customHeight="1" x14ac:dyDescent="0.25">
      <c r="A22" s="179" t="s">
        <v>70</v>
      </c>
      <c r="B22" s="6" t="s">
        <v>288</v>
      </c>
      <c r="C22" s="340" t="s">
        <v>431</v>
      </c>
      <c r="D22" s="340" t="s">
        <v>431</v>
      </c>
      <c r="E22" s="340" t="s">
        <v>431</v>
      </c>
      <c r="F22" s="340" t="s">
        <v>431</v>
      </c>
      <c r="G22" s="340" t="s">
        <v>431</v>
      </c>
    </row>
    <row r="23" spans="1:7" s="186" customFormat="1" ht="12" customHeight="1" x14ac:dyDescent="0.25">
      <c r="A23" s="179" t="s">
        <v>71</v>
      </c>
      <c r="B23" s="6" t="s">
        <v>289</v>
      </c>
      <c r="C23" s="340" t="s">
        <v>431</v>
      </c>
      <c r="D23" s="340" t="s">
        <v>431</v>
      </c>
      <c r="E23" s="340" t="s">
        <v>431</v>
      </c>
      <c r="F23" s="340" t="s">
        <v>431</v>
      </c>
      <c r="G23" s="340" t="s">
        <v>431</v>
      </c>
    </row>
    <row r="24" spans="1:7" s="186" customFormat="1" ht="12" customHeight="1" thickBot="1" x14ac:dyDescent="0.3">
      <c r="A24" s="179" t="s">
        <v>72</v>
      </c>
      <c r="B24" s="6" t="s">
        <v>394</v>
      </c>
      <c r="C24" s="340" t="s">
        <v>431</v>
      </c>
      <c r="D24" s="340" t="s">
        <v>431</v>
      </c>
      <c r="E24" s="340" t="s">
        <v>431</v>
      </c>
      <c r="F24" s="340" t="s">
        <v>431</v>
      </c>
      <c r="G24" s="340" t="s">
        <v>431</v>
      </c>
    </row>
    <row r="25" spans="1:7" s="186" customFormat="1" ht="12" customHeight="1" thickBot="1" x14ac:dyDescent="0.3">
      <c r="A25" s="68" t="s">
        <v>9</v>
      </c>
      <c r="B25" s="52" t="s">
        <v>98</v>
      </c>
      <c r="C25" s="343" t="s">
        <v>431</v>
      </c>
      <c r="D25" s="343" t="s">
        <v>431</v>
      </c>
      <c r="E25" s="343" t="s">
        <v>431</v>
      </c>
      <c r="F25" s="343" t="s">
        <v>431</v>
      </c>
      <c r="G25" s="343" t="s">
        <v>431</v>
      </c>
    </row>
    <row r="26" spans="1:7" s="186" customFormat="1" ht="12" customHeight="1" thickBot="1" x14ac:dyDescent="0.3">
      <c r="A26" s="68" t="s">
        <v>10</v>
      </c>
      <c r="B26" s="52" t="s">
        <v>290</v>
      </c>
      <c r="C26" s="338">
        <f>+C27+C28</f>
        <v>0</v>
      </c>
      <c r="D26" s="338" t="s">
        <v>431</v>
      </c>
      <c r="E26" s="338" t="s">
        <v>431</v>
      </c>
      <c r="F26" s="338">
        <f>+F27+F28</f>
        <v>0</v>
      </c>
      <c r="G26" s="338">
        <f>+G27+G28</f>
        <v>0</v>
      </c>
    </row>
    <row r="27" spans="1:7" s="186" customFormat="1" ht="12" customHeight="1" x14ac:dyDescent="0.25">
      <c r="A27" s="180" t="s">
        <v>156</v>
      </c>
      <c r="B27" s="181" t="s">
        <v>288</v>
      </c>
      <c r="C27" s="344" t="s">
        <v>431</v>
      </c>
      <c r="D27" s="344" t="s">
        <v>431</v>
      </c>
      <c r="E27" s="344" t="s">
        <v>431</v>
      </c>
      <c r="F27" s="344" t="s">
        <v>431</v>
      </c>
      <c r="G27" s="344" t="s">
        <v>431</v>
      </c>
    </row>
    <row r="28" spans="1:7" s="186" customFormat="1" ht="13.8" x14ac:dyDescent="0.25">
      <c r="A28" s="180" t="s">
        <v>157</v>
      </c>
      <c r="B28" s="182" t="s">
        <v>291</v>
      </c>
      <c r="C28" s="346" t="s">
        <v>431</v>
      </c>
      <c r="D28" s="346" t="s">
        <v>431</v>
      </c>
      <c r="E28" s="346" t="s">
        <v>431</v>
      </c>
      <c r="F28" s="346" t="s">
        <v>431</v>
      </c>
      <c r="G28" s="346" t="s">
        <v>431</v>
      </c>
    </row>
    <row r="29" spans="1:7" s="186" customFormat="1" ht="12" customHeight="1" thickBot="1" x14ac:dyDescent="0.3">
      <c r="A29" s="179" t="s">
        <v>158</v>
      </c>
      <c r="B29" s="57" t="s">
        <v>395</v>
      </c>
      <c r="C29" s="345" t="s">
        <v>431</v>
      </c>
      <c r="D29" s="345" t="s">
        <v>431</v>
      </c>
      <c r="E29" s="345" t="s">
        <v>431</v>
      </c>
      <c r="F29" s="345" t="s">
        <v>431</v>
      </c>
      <c r="G29" s="345" t="s">
        <v>431</v>
      </c>
    </row>
    <row r="30" spans="1:7" s="186" customFormat="1" ht="12" customHeight="1" thickBot="1" x14ac:dyDescent="0.3">
      <c r="A30" s="68" t="s">
        <v>11</v>
      </c>
      <c r="B30" s="52" t="s">
        <v>292</v>
      </c>
      <c r="C30" s="338">
        <f>+C31+C32+C33</f>
        <v>0</v>
      </c>
      <c r="D30" s="338" t="s">
        <v>431</v>
      </c>
      <c r="E30" s="338" t="s">
        <v>431</v>
      </c>
      <c r="F30" s="338">
        <f>+F31+F32+F33</f>
        <v>0</v>
      </c>
      <c r="G30" s="338">
        <f>+G31+G32+G33</f>
        <v>0</v>
      </c>
    </row>
    <row r="31" spans="1:7" s="186" customFormat="1" ht="12" customHeight="1" x14ac:dyDescent="0.25">
      <c r="A31" s="180" t="s">
        <v>56</v>
      </c>
      <c r="B31" s="181" t="s">
        <v>177</v>
      </c>
      <c r="C31" s="344" t="s">
        <v>431</v>
      </c>
      <c r="D31" s="344" t="s">
        <v>431</v>
      </c>
      <c r="E31" s="344" t="s">
        <v>431</v>
      </c>
      <c r="F31" s="344" t="s">
        <v>431</v>
      </c>
      <c r="G31" s="344" t="s">
        <v>431</v>
      </c>
    </row>
    <row r="32" spans="1:7" s="186" customFormat="1" ht="12" customHeight="1" x14ac:dyDescent="0.25">
      <c r="A32" s="180" t="s">
        <v>57</v>
      </c>
      <c r="B32" s="182" t="s">
        <v>178</v>
      </c>
      <c r="C32" s="346" t="s">
        <v>431</v>
      </c>
      <c r="D32" s="346" t="s">
        <v>431</v>
      </c>
      <c r="E32" s="346" t="s">
        <v>431</v>
      </c>
      <c r="F32" s="346" t="s">
        <v>431</v>
      </c>
      <c r="G32" s="346" t="s">
        <v>431</v>
      </c>
    </row>
    <row r="33" spans="1:7" s="186" customFormat="1" ht="12" customHeight="1" thickBot="1" x14ac:dyDescent="0.3">
      <c r="A33" s="179" t="s">
        <v>58</v>
      </c>
      <c r="B33" s="57" t="s">
        <v>179</v>
      </c>
      <c r="C33" s="345" t="s">
        <v>431</v>
      </c>
      <c r="D33" s="345" t="s">
        <v>431</v>
      </c>
      <c r="E33" s="345" t="s">
        <v>431</v>
      </c>
      <c r="F33" s="345" t="s">
        <v>431</v>
      </c>
      <c r="G33" s="345" t="s">
        <v>431</v>
      </c>
    </row>
    <row r="34" spans="1:7" s="124" customFormat="1" ht="12" customHeight="1" thickBot="1" x14ac:dyDescent="0.3">
      <c r="A34" s="68" t="s">
        <v>12</v>
      </c>
      <c r="B34" s="52" t="s">
        <v>262</v>
      </c>
      <c r="C34" s="343" t="s">
        <v>431</v>
      </c>
      <c r="D34" s="343" t="s">
        <v>431</v>
      </c>
      <c r="E34" s="343" t="s">
        <v>431</v>
      </c>
      <c r="F34" s="343" t="s">
        <v>431</v>
      </c>
      <c r="G34" s="343" t="s">
        <v>431</v>
      </c>
    </row>
    <row r="35" spans="1:7" s="124" customFormat="1" ht="12" customHeight="1" thickBot="1" x14ac:dyDescent="0.3">
      <c r="A35" s="68" t="s">
        <v>13</v>
      </c>
      <c r="B35" s="52" t="s">
        <v>293</v>
      </c>
      <c r="C35" s="343" t="s">
        <v>431</v>
      </c>
      <c r="D35" s="343" t="s">
        <v>431</v>
      </c>
      <c r="E35" s="343" t="s">
        <v>431</v>
      </c>
      <c r="F35" s="343" t="s">
        <v>431</v>
      </c>
      <c r="G35" s="343" t="s">
        <v>431</v>
      </c>
    </row>
    <row r="36" spans="1:7" s="124" customFormat="1" ht="12" customHeight="1" thickBot="1" x14ac:dyDescent="0.3">
      <c r="A36" s="65" t="s">
        <v>14</v>
      </c>
      <c r="B36" s="52" t="s">
        <v>396</v>
      </c>
      <c r="C36" s="338">
        <f>+C8+C20+C25+C26+C30+C34+C35</f>
        <v>0</v>
      </c>
      <c r="D36" s="338" t="s">
        <v>431</v>
      </c>
      <c r="E36" s="338" t="s">
        <v>431</v>
      </c>
      <c r="F36" s="338">
        <f>+F8+F20+F25+F26+F30+F34+F35</f>
        <v>0</v>
      </c>
      <c r="G36" s="338">
        <f>+G8+G20+G25+G26+G30+G34+G35</f>
        <v>0</v>
      </c>
    </row>
    <row r="37" spans="1:7" s="124" customFormat="1" ht="12" customHeight="1" thickBot="1" x14ac:dyDescent="0.3">
      <c r="A37" s="71" t="s">
        <v>15</v>
      </c>
      <c r="B37" s="52" t="s">
        <v>295</v>
      </c>
      <c r="C37" s="96">
        <f>+C38+C39+C40</f>
        <v>13650410</v>
      </c>
      <c r="D37" s="219">
        <v>150696</v>
      </c>
      <c r="E37" s="219">
        <v>747942</v>
      </c>
      <c r="F37" s="219">
        <f>+F38+F39+F40</f>
        <v>898642</v>
      </c>
      <c r="G37" s="119">
        <f>+G38+G39+G40</f>
        <v>14549048</v>
      </c>
    </row>
    <row r="38" spans="1:7" s="124" customFormat="1" ht="12" customHeight="1" x14ac:dyDescent="0.25">
      <c r="A38" s="180" t="s">
        <v>296</v>
      </c>
      <c r="B38" s="181" t="s">
        <v>129</v>
      </c>
      <c r="C38" s="224">
        <v>126132</v>
      </c>
      <c r="D38" s="54">
        <v>150696</v>
      </c>
      <c r="E38" s="388" t="s">
        <v>431</v>
      </c>
      <c r="F38" s="54">
        <v>150696</v>
      </c>
      <c r="G38" s="223">
        <v>276828</v>
      </c>
    </row>
    <row r="39" spans="1:7" s="124" customFormat="1" ht="12" customHeight="1" x14ac:dyDescent="0.25">
      <c r="A39" s="180" t="s">
        <v>297</v>
      </c>
      <c r="B39" s="182" t="s">
        <v>2</v>
      </c>
      <c r="C39" s="346" t="s">
        <v>431</v>
      </c>
      <c r="D39" s="359" t="s">
        <v>431</v>
      </c>
      <c r="E39" s="359" t="s">
        <v>431</v>
      </c>
      <c r="F39" s="359" t="s">
        <v>431</v>
      </c>
      <c r="G39" s="355" t="s">
        <v>431</v>
      </c>
    </row>
    <row r="40" spans="1:7" s="186" customFormat="1" ht="12" customHeight="1" thickBot="1" x14ac:dyDescent="0.3">
      <c r="A40" s="179" t="s">
        <v>298</v>
      </c>
      <c r="B40" s="57" t="s">
        <v>299</v>
      </c>
      <c r="C40" s="43">
        <v>13524278</v>
      </c>
      <c r="D40" s="360" t="s">
        <v>431</v>
      </c>
      <c r="E40" s="386">
        <v>747942</v>
      </c>
      <c r="F40" s="360" t="s">
        <v>541</v>
      </c>
      <c r="G40" s="230">
        <v>14272220</v>
      </c>
    </row>
    <row r="41" spans="1:7" s="186" customFormat="1" ht="15.15" customHeight="1" thickBot="1" x14ac:dyDescent="0.25">
      <c r="A41" s="71" t="s">
        <v>16</v>
      </c>
      <c r="B41" s="72" t="s">
        <v>300</v>
      </c>
      <c r="C41" s="231">
        <f>+C36+C37</f>
        <v>13650410</v>
      </c>
      <c r="D41" s="229">
        <v>150696</v>
      </c>
      <c r="E41" s="229">
        <v>747942</v>
      </c>
      <c r="F41" s="229">
        <f>+F36+F37</f>
        <v>898642</v>
      </c>
      <c r="G41" s="122">
        <f>+G36+G37</f>
        <v>14549048</v>
      </c>
    </row>
    <row r="42" spans="1:7" s="186" customFormat="1" ht="15.15" customHeight="1" x14ac:dyDescent="0.25">
      <c r="A42" s="73"/>
      <c r="B42" s="74"/>
      <c r="C42" s="120"/>
      <c r="D42" s="120"/>
      <c r="E42" s="120"/>
    </row>
    <row r="43" spans="1:7" ht="13.8" thickBot="1" x14ac:dyDescent="0.3">
      <c r="A43" s="75"/>
      <c r="B43" s="76"/>
      <c r="C43" s="121"/>
      <c r="D43" s="121"/>
      <c r="E43" s="121"/>
    </row>
    <row r="44" spans="1:7" s="185" customFormat="1" ht="16.5" customHeight="1" thickBot="1" x14ac:dyDescent="0.3">
      <c r="A44" s="569" t="s">
        <v>40</v>
      </c>
      <c r="B44" s="570"/>
      <c r="C44" s="570"/>
      <c r="D44" s="570"/>
      <c r="E44" s="570"/>
      <c r="F44" s="570"/>
      <c r="G44" s="571"/>
    </row>
    <row r="45" spans="1:7" s="187" customFormat="1" ht="12" customHeight="1" thickBot="1" x14ac:dyDescent="0.3">
      <c r="A45" s="68" t="s">
        <v>7</v>
      </c>
      <c r="B45" s="52" t="s">
        <v>301</v>
      </c>
      <c r="C45" s="96">
        <f>SUM(C46:C50)</f>
        <v>13650410</v>
      </c>
      <c r="D45" s="219">
        <v>100696</v>
      </c>
      <c r="E45" s="219">
        <v>727505</v>
      </c>
      <c r="F45" s="219">
        <v>828201</v>
      </c>
      <c r="G45" s="119">
        <f>SUM(G46:G50)</f>
        <v>14478611</v>
      </c>
    </row>
    <row r="46" spans="1:7" ht="12" customHeight="1" x14ac:dyDescent="0.25">
      <c r="A46" s="179" t="s">
        <v>63</v>
      </c>
      <c r="B46" s="7" t="s">
        <v>36</v>
      </c>
      <c r="C46" s="224">
        <v>9659410</v>
      </c>
      <c r="D46" s="54">
        <v>150696</v>
      </c>
      <c r="E46" s="54">
        <v>378441</v>
      </c>
      <c r="F46" s="54">
        <v>529137</v>
      </c>
      <c r="G46" s="223">
        <v>10188547</v>
      </c>
    </row>
    <row r="47" spans="1:7" ht="12" customHeight="1" x14ac:dyDescent="0.25">
      <c r="A47" s="179" t="s">
        <v>64</v>
      </c>
      <c r="B47" s="6" t="s">
        <v>107</v>
      </c>
      <c r="C47" s="42">
        <v>1736000</v>
      </c>
      <c r="D47" s="361">
        <v>0</v>
      </c>
      <c r="E47" s="55">
        <v>160343</v>
      </c>
      <c r="F47" s="361" t="s">
        <v>539</v>
      </c>
      <c r="G47" s="222">
        <v>1896343</v>
      </c>
    </row>
    <row r="48" spans="1:7" ht="12" customHeight="1" x14ac:dyDescent="0.25">
      <c r="A48" s="179" t="s">
        <v>65</v>
      </c>
      <c r="B48" s="6" t="s">
        <v>82</v>
      </c>
      <c r="C48" s="42">
        <v>2255000</v>
      </c>
      <c r="D48" s="55">
        <v>-50000</v>
      </c>
      <c r="E48" s="55">
        <v>188721</v>
      </c>
      <c r="F48" s="55">
        <v>138721</v>
      </c>
      <c r="G48" s="222">
        <v>2393721</v>
      </c>
    </row>
    <row r="49" spans="1:7" ht="12" customHeight="1" x14ac:dyDescent="0.25">
      <c r="A49" s="179" t="s">
        <v>66</v>
      </c>
      <c r="B49" s="6" t="s">
        <v>108</v>
      </c>
      <c r="C49" s="356" t="s">
        <v>431</v>
      </c>
      <c r="D49" s="361" t="s">
        <v>431</v>
      </c>
      <c r="E49" s="361" t="s">
        <v>431</v>
      </c>
      <c r="F49" s="361" t="s">
        <v>431</v>
      </c>
      <c r="G49" s="357" t="s">
        <v>431</v>
      </c>
    </row>
    <row r="50" spans="1:7" ht="12" customHeight="1" thickBot="1" x14ac:dyDescent="0.3">
      <c r="A50" s="179" t="s">
        <v>83</v>
      </c>
      <c r="B50" s="6" t="s">
        <v>109</v>
      </c>
      <c r="C50" s="356" t="s">
        <v>431</v>
      </c>
      <c r="D50" s="361" t="s">
        <v>431</v>
      </c>
      <c r="E50" s="361" t="s">
        <v>431</v>
      </c>
      <c r="F50" s="361" t="s">
        <v>431</v>
      </c>
      <c r="G50" s="357" t="s">
        <v>431</v>
      </c>
    </row>
    <row r="51" spans="1:7" ht="12" customHeight="1" thickBot="1" x14ac:dyDescent="0.3">
      <c r="A51" s="68" t="s">
        <v>8</v>
      </c>
      <c r="B51" s="52" t="s">
        <v>302</v>
      </c>
      <c r="C51" s="338">
        <f>SUM(C52:C54)</f>
        <v>0</v>
      </c>
      <c r="D51" s="387" t="s">
        <v>536</v>
      </c>
      <c r="E51" s="387" t="s">
        <v>537</v>
      </c>
      <c r="F51" s="219">
        <v>70437</v>
      </c>
      <c r="G51" s="119">
        <v>70437</v>
      </c>
    </row>
    <row r="52" spans="1:7" s="187" customFormat="1" ht="12" customHeight="1" x14ac:dyDescent="0.25">
      <c r="A52" s="179" t="s">
        <v>69</v>
      </c>
      <c r="B52" s="7" t="s">
        <v>123</v>
      </c>
      <c r="C52" s="344" t="s">
        <v>431</v>
      </c>
      <c r="D52" s="388" t="s">
        <v>536</v>
      </c>
      <c r="E52" s="388" t="s">
        <v>537</v>
      </c>
      <c r="F52" s="54">
        <v>70437</v>
      </c>
      <c r="G52" s="223">
        <v>70437</v>
      </c>
    </row>
    <row r="53" spans="1:7" ht="12" customHeight="1" x14ac:dyDescent="0.25">
      <c r="A53" s="179" t="s">
        <v>70</v>
      </c>
      <c r="B53" s="6" t="s">
        <v>111</v>
      </c>
      <c r="C53" s="356" t="s">
        <v>431</v>
      </c>
      <c r="D53" s="361" t="s">
        <v>431</v>
      </c>
      <c r="E53" s="361" t="s">
        <v>431</v>
      </c>
      <c r="F53" s="361" t="s">
        <v>431</v>
      </c>
      <c r="G53" s="357" t="s">
        <v>431</v>
      </c>
    </row>
    <row r="54" spans="1:7" ht="12" customHeight="1" x14ac:dyDescent="0.25">
      <c r="A54" s="179" t="s">
        <v>71</v>
      </c>
      <c r="B54" s="6" t="s">
        <v>41</v>
      </c>
      <c r="C54" s="356" t="s">
        <v>431</v>
      </c>
      <c r="D54" s="361" t="s">
        <v>431</v>
      </c>
      <c r="E54" s="361" t="s">
        <v>431</v>
      </c>
      <c r="F54" s="361" t="s">
        <v>431</v>
      </c>
      <c r="G54" s="357" t="s">
        <v>431</v>
      </c>
    </row>
    <row r="55" spans="1:7" ht="12" customHeight="1" thickBot="1" x14ac:dyDescent="0.3">
      <c r="A55" s="179" t="s">
        <v>72</v>
      </c>
      <c r="B55" s="6" t="s">
        <v>393</v>
      </c>
      <c r="C55" s="356" t="s">
        <v>431</v>
      </c>
      <c r="D55" s="361" t="s">
        <v>431</v>
      </c>
      <c r="E55" s="361" t="s">
        <v>431</v>
      </c>
      <c r="F55" s="361" t="s">
        <v>431</v>
      </c>
      <c r="G55" s="357" t="s">
        <v>431</v>
      </c>
    </row>
    <row r="56" spans="1:7" ht="15.15" customHeight="1" thickBot="1" x14ac:dyDescent="0.3">
      <c r="A56" s="68" t="s">
        <v>9</v>
      </c>
      <c r="B56" s="52" t="s">
        <v>4</v>
      </c>
      <c r="C56" s="343" t="s">
        <v>431</v>
      </c>
      <c r="D56" s="358" t="s">
        <v>431</v>
      </c>
      <c r="E56" s="358" t="s">
        <v>431</v>
      </c>
      <c r="F56" s="358" t="s">
        <v>431</v>
      </c>
      <c r="G56" s="352" t="s">
        <v>431</v>
      </c>
    </row>
    <row r="57" spans="1:7" ht="13.8" thickBot="1" x14ac:dyDescent="0.3">
      <c r="A57" s="68" t="s">
        <v>10</v>
      </c>
      <c r="B57" s="77" t="s">
        <v>397</v>
      </c>
      <c r="C57" s="231">
        <f>+C45+C51+C56</f>
        <v>13650410</v>
      </c>
      <c r="D57" s="391">
        <v>0</v>
      </c>
      <c r="E57" s="391">
        <v>0</v>
      </c>
      <c r="F57" s="229">
        <f>+F45+F51+F56</f>
        <v>898638</v>
      </c>
      <c r="G57" s="122">
        <f>+G45+G51+G56</f>
        <v>14549048</v>
      </c>
    </row>
    <row r="58" spans="1:7" ht="15.15" customHeight="1" thickBot="1" x14ac:dyDescent="0.3">
      <c r="C58" s="292">
        <f>C41-C57</f>
        <v>0</v>
      </c>
      <c r="D58" s="292"/>
      <c r="E58" s="292"/>
      <c r="F58" s="292"/>
    </row>
    <row r="59" spans="1:7" ht="14.4" customHeight="1" thickBot="1" x14ac:dyDescent="0.3">
      <c r="A59" s="233" t="s">
        <v>417</v>
      </c>
      <c r="B59" s="234"/>
      <c r="C59" s="228">
        <v>3</v>
      </c>
      <c r="D59" s="228">
        <v>0</v>
      </c>
      <c r="E59" s="228">
        <v>0</v>
      </c>
      <c r="F59" s="228">
        <v>0</v>
      </c>
      <c r="G59" s="227">
        <v>3</v>
      </c>
    </row>
    <row r="60" spans="1:7" ht="13.8" thickBot="1" x14ac:dyDescent="0.3">
      <c r="A60" s="235" t="s">
        <v>418</v>
      </c>
      <c r="B60" s="236"/>
      <c r="C60" s="228">
        <v>0</v>
      </c>
      <c r="D60" s="228">
        <v>0</v>
      </c>
      <c r="E60" s="228">
        <v>0</v>
      </c>
      <c r="F60" s="228">
        <v>0</v>
      </c>
      <c r="G60" s="227">
        <v>0</v>
      </c>
    </row>
  </sheetData>
  <sheetProtection formatCells="0"/>
  <mergeCells count="5">
    <mergeCell ref="B2:F2"/>
    <mergeCell ref="B3:F3"/>
    <mergeCell ref="A7:G7"/>
    <mergeCell ref="A44:G44"/>
    <mergeCell ref="B1:G1"/>
  </mergeCells>
  <printOptions horizontalCentered="1"/>
  <pageMargins left="0" right="0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opLeftCell="A82" workbookViewId="0">
      <selection activeCell="G4" sqref="G4"/>
    </sheetView>
  </sheetViews>
  <sheetFormatPr defaultRowHeight="15.6" x14ac:dyDescent="0.3"/>
  <cols>
    <col min="1" max="1" width="6.77734375" style="457" customWidth="1"/>
    <col min="2" max="2" width="51.33203125" style="457" customWidth="1"/>
    <col min="3" max="3" width="12.77734375" style="453" customWidth="1"/>
    <col min="4" max="5" width="12.77734375" style="457" customWidth="1"/>
  </cols>
  <sheetData>
    <row r="1" spans="1:5" x14ac:dyDescent="0.3">
      <c r="A1" s="246"/>
      <c r="B1" s="577" t="s">
        <v>560</v>
      </c>
      <c r="C1" s="577"/>
      <c r="D1" s="577"/>
      <c r="E1" s="577"/>
    </row>
    <row r="2" spans="1:5" ht="13.8" x14ac:dyDescent="0.25">
      <c r="A2" s="578" t="str">
        <f>CONCATENATE([2]ALAPADATOK!A3)</f>
        <v>ÚJIRÁZ KÖZSÉGI ÖNKORMÁNYZAT</v>
      </c>
      <c r="B2" s="578"/>
      <c r="C2" s="579"/>
      <c r="D2" s="578"/>
      <c r="E2" s="578"/>
    </row>
    <row r="3" spans="1:5" ht="13.8" x14ac:dyDescent="0.25">
      <c r="A3" s="578" t="str">
        <f>CONCATENATE("Tájékoztató a ",[2]ALAPADATOK!D7-2,". évi tény, ",[2]ALAPADATOK!D7-1,". évi várható és ",[2]ALAPADATOK!D7,". évi terv adatokról")</f>
        <v>Tájékoztató a 2018. évi tény, 2019. évi várható és 2020. évi terv adatokról</v>
      </c>
      <c r="B3" s="578"/>
      <c r="C3" s="579"/>
      <c r="D3" s="578"/>
      <c r="E3" s="578"/>
    </row>
    <row r="4" spans="1:5" x14ac:dyDescent="0.25">
      <c r="A4" s="552" t="s">
        <v>5</v>
      </c>
      <c r="B4" s="552"/>
      <c r="C4" s="552"/>
      <c r="D4" s="552"/>
      <c r="E4" s="552"/>
    </row>
    <row r="5" spans="1:5" ht="16.2" thickBot="1" x14ac:dyDescent="0.3">
      <c r="A5" s="554" t="s">
        <v>86</v>
      </c>
      <c r="B5" s="554"/>
      <c r="C5" s="247"/>
      <c r="D5" s="414"/>
      <c r="E5" s="437" t="str">
        <f>'[2]KV_10.sz.mell'!G11</f>
        <v>Forintban!</v>
      </c>
    </row>
    <row r="6" spans="1:5" ht="23.4" thickBot="1" x14ac:dyDescent="0.3">
      <c r="A6" s="438" t="s">
        <v>51</v>
      </c>
      <c r="B6" s="439" t="s">
        <v>6</v>
      </c>
      <c r="C6" s="439" t="str">
        <f>+CONCATENATE(LEFT([2]KV_ÖSSZEFÜGGÉSEK!A5,4)-2,". évi tény")</f>
        <v>2018. évi tény</v>
      </c>
      <c r="D6" s="440" t="str">
        <f>+CONCATENATE(LEFT([2]KV_ÖSSZEFÜGGÉSEK!A5,4)-1,". évi várható")</f>
        <v>2019. évi várható</v>
      </c>
      <c r="E6" s="441" t="str">
        <f>+'[2]KV_1.1.sz.mell.'!C8</f>
        <v>2020. évi előirányzat</v>
      </c>
    </row>
    <row r="7" spans="1:5" ht="13.8" thickBot="1" x14ac:dyDescent="0.3">
      <c r="A7" s="24" t="s">
        <v>368</v>
      </c>
      <c r="B7" s="25" t="s">
        <v>369</v>
      </c>
      <c r="C7" s="25" t="s">
        <v>370</v>
      </c>
      <c r="D7" s="25" t="s">
        <v>372</v>
      </c>
      <c r="E7" s="442" t="s">
        <v>371</v>
      </c>
    </row>
    <row r="8" spans="1:5" ht="13.8" thickBot="1" x14ac:dyDescent="0.3">
      <c r="A8" s="18" t="s">
        <v>7</v>
      </c>
      <c r="B8" s="19" t="s">
        <v>141</v>
      </c>
      <c r="C8" s="137">
        <f>+C9+C10+C11+C12+C13+C14</f>
        <v>92406528</v>
      </c>
      <c r="D8" s="137">
        <f>+D9+D10+D11+D12+D13+D14</f>
        <v>99155014</v>
      </c>
      <c r="E8" s="83">
        <f>+E9+E10+E11+E12+E13+E14</f>
        <v>107275533</v>
      </c>
    </row>
    <row r="9" spans="1:5" ht="13.2" x14ac:dyDescent="0.25">
      <c r="A9" s="13" t="s">
        <v>63</v>
      </c>
      <c r="B9" s="149" t="s">
        <v>142</v>
      </c>
      <c r="C9" s="139">
        <v>14620194</v>
      </c>
      <c r="D9" s="139">
        <v>17856673</v>
      </c>
      <c r="E9" s="85">
        <v>17832657</v>
      </c>
    </row>
    <row r="10" spans="1:5" ht="13.2" x14ac:dyDescent="0.25">
      <c r="A10" s="12" t="s">
        <v>64</v>
      </c>
      <c r="B10" s="150" t="s">
        <v>143</v>
      </c>
      <c r="C10" s="138">
        <v>11785233</v>
      </c>
      <c r="D10" s="138">
        <v>9106800</v>
      </c>
      <c r="E10" s="84">
        <v>9825380</v>
      </c>
    </row>
    <row r="11" spans="1:5" ht="13.2" x14ac:dyDescent="0.25">
      <c r="A11" s="12" t="s">
        <v>65</v>
      </c>
      <c r="B11" s="150" t="s">
        <v>144</v>
      </c>
      <c r="C11" s="138">
        <v>49660860</v>
      </c>
      <c r="D11" s="138">
        <v>63872931</v>
      </c>
      <c r="E11" s="84">
        <v>74564736</v>
      </c>
    </row>
    <row r="12" spans="1:5" ht="13.2" x14ac:dyDescent="0.25">
      <c r="A12" s="12" t="s">
        <v>66</v>
      </c>
      <c r="B12" s="150" t="s">
        <v>145</v>
      </c>
      <c r="C12" s="138">
        <v>1800000</v>
      </c>
      <c r="D12" s="138">
        <v>1800000</v>
      </c>
      <c r="E12" s="84">
        <v>2028760</v>
      </c>
    </row>
    <row r="13" spans="1:5" ht="13.2" x14ac:dyDescent="0.25">
      <c r="A13" s="12" t="s">
        <v>83</v>
      </c>
      <c r="B13" s="89" t="s">
        <v>313</v>
      </c>
      <c r="C13" s="138">
        <v>12681888</v>
      </c>
      <c r="D13" s="138">
        <v>6518610</v>
      </c>
      <c r="E13" s="305" t="s">
        <v>452</v>
      </c>
    </row>
    <row r="14" spans="1:5" ht="13.8" thickBot="1" x14ac:dyDescent="0.3">
      <c r="A14" s="14" t="s">
        <v>67</v>
      </c>
      <c r="B14" s="90" t="s">
        <v>314</v>
      </c>
      <c r="C14" s="138">
        <v>1858353</v>
      </c>
      <c r="D14" s="304" t="s">
        <v>431</v>
      </c>
      <c r="E14" s="305" t="s">
        <v>431</v>
      </c>
    </row>
    <row r="15" spans="1:5" ht="13.8" thickBot="1" x14ac:dyDescent="0.3">
      <c r="A15" s="18" t="s">
        <v>8</v>
      </c>
      <c r="B15" s="88" t="s">
        <v>146</v>
      </c>
      <c r="C15" s="137">
        <f>+C16+C17+C18+C19+C20</f>
        <v>54399390</v>
      </c>
      <c r="D15" s="137">
        <f>+D16+D17+D18+D19+D20</f>
        <v>52991294</v>
      </c>
      <c r="E15" s="83">
        <f>+E16+E17+E18+E19+E20</f>
        <v>42722704</v>
      </c>
    </row>
    <row r="16" spans="1:5" ht="13.2" x14ac:dyDescent="0.25">
      <c r="A16" s="13" t="s">
        <v>69</v>
      </c>
      <c r="B16" s="149" t="s">
        <v>147</v>
      </c>
      <c r="C16" s="306" t="s">
        <v>431</v>
      </c>
      <c r="D16" s="306" t="s">
        <v>431</v>
      </c>
      <c r="E16" s="307" t="s">
        <v>431</v>
      </c>
    </row>
    <row r="17" spans="1:5" ht="13.2" x14ac:dyDescent="0.25">
      <c r="A17" s="12" t="s">
        <v>70</v>
      </c>
      <c r="B17" s="150" t="s">
        <v>148</v>
      </c>
      <c r="C17" s="304" t="s">
        <v>431</v>
      </c>
      <c r="D17" s="304" t="s">
        <v>431</v>
      </c>
      <c r="E17" s="305" t="s">
        <v>431</v>
      </c>
    </row>
    <row r="18" spans="1:5" ht="13.2" x14ac:dyDescent="0.25">
      <c r="A18" s="12" t="s">
        <v>71</v>
      </c>
      <c r="B18" s="150" t="s">
        <v>306</v>
      </c>
      <c r="C18" s="304" t="s">
        <v>431</v>
      </c>
      <c r="D18" s="304" t="s">
        <v>431</v>
      </c>
      <c r="E18" s="305" t="s">
        <v>431</v>
      </c>
    </row>
    <row r="19" spans="1:5" ht="13.2" x14ac:dyDescent="0.25">
      <c r="A19" s="12" t="s">
        <v>72</v>
      </c>
      <c r="B19" s="150" t="s">
        <v>307</v>
      </c>
      <c r="C19" s="304" t="s">
        <v>431</v>
      </c>
      <c r="D19" s="304" t="s">
        <v>431</v>
      </c>
      <c r="E19" s="305" t="s">
        <v>431</v>
      </c>
    </row>
    <row r="20" spans="1:5" ht="13.2" x14ac:dyDescent="0.25">
      <c r="A20" s="12" t="s">
        <v>73</v>
      </c>
      <c r="B20" s="150" t="s">
        <v>149</v>
      </c>
      <c r="C20" s="138">
        <v>54399390</v>
      </c>
      <c r="D20" s="138">
        <v>52991294</v>
      </c>
      <c r="E20" s="84">
        <v>42722704</v>
      </c>
    </row>
    <row r="21" spans="1:5" ht="13.8" thickBot="1" x14ac:dyDescent="0.3">
      <c r="A21" s="14" t="s">
        <v>79</v>
      </c>
      <c r="B21" s="90" t="s">
        <v>150</v>
      </c>
      <c r="C21" s="308" t="s">
        <v>431</v>
      </c>
      <c r="D21" s="308" t="s">
        <v>431</v>
      </c>
      <c r="E21" s="310" t="s">
        <v>431</v>
      </c>
    </row>
    <row r="22" spans="1:5" ht="13.8" thickBot="1" x14ac:dyDescent="0.3">
      <c r="A22" s="18" t="s">
        <v>9</v>
      </c>
      <c r="B22" s="19" t="s">
        <v>151</v>
      </c>
      <c r="C22" s="319">
        <f>+C23+C24+C25+C26+C27</f>
        <v>0</v>
      </c>
      <c r="D22" s="137">
        <f>+D23+D24+D25+D26+D27</f>
        <v>26049074</v>
      </c>
      <c r="E22" s="83">
        <f>+E23+E24+E25+E26+E27</f>
        <v>40888049</v>
      </c>
    </row>
    <row r="23" spans="1:5" ht="13.2" x14ac:dyDescent="0.25">
      <c r="A23" s="13" t="s">
        <v>52</v>
      </c>
      <c r="B23" s="149" t="s">
        <v>152</v>
      </c>
      <c r="C23" s="306" t="s">
        <v>431</v>
      </c>
      <c r="D23" s="306" t="s">
        <v>431</v>
      </c>
      <c r="E23" s="307" t="s">
        <v>431</v>
      </c>
    </row>
    <row r="24" spans="1:5" ht="13.2" x14ac:dyDescent="0.25">
      <c r="A24" s="12" t="s">
        <v>53</v>
      </c>
      <c r="B24" s="150" t="s">
        <v>153</v>
      </c>
      <c r="C24" s="304" t="s">
        <v>431</v>
      </c>
      <c r="D24" s="304" t="s">
        <v>431</v>
      </c>
      <c r="E24" s="305" t="s">
        <v>431</v>
      </c>
    </row>
    <row r="25" spans="1:5" ht="13.2" x14ac:dyDescent="0.25">
      <c r="A25" s="12" t="s">
        <v>54</v>
      </c>
      <c r="B25" s="150" t="s">
        <v>308</v>
      </c>
      <c r="C25" s="304" t="s">
        <v>431</v>
      </c>
      <c r="D25" s="304" t="s">
        <v>431</v>
      </c>
      <c r="E25" s="305" t="s">
        <v>431</v>
      </c>
    </row>
    <row r="26" spans="1:5" ht="13.2" x14ac:dyDescent="0.25">
      <c r="A26" s="12" t="s">
        <v>55</v>
      </c>
      <c r="B26" s="150" t="s">
        <v>309</v>
      </c>
      <c r="C26" s="304" t="s">
        <v>431</v>
      </c>
      <c r="D26" s="304" t="s">
        <v>431</v>
      </c>
      <c r="E26" s="305" t="s">
        <v>431</v>
      </c>
    </row>
    <row r="27" spans="1:5" ht="13.2" x14ac:dyDescent="0.25">
      <c r="A27" s="12" t="s">
        <v>95</v>
      </c>
      <c r="B27" s="150" t="s">
        <v>154</v>
      </c>
      <c r="C27" s="304" t="s">
        <v>431</v>
      </c>
      <c r="D27" s="138">
        <v>26049074</v>
      </c>
      <c r="E27" s="84">
        <v>40888049</v>
      </c>
    </row>
    <row r="28" spans="1:5" ht="13.8" thickBot="1" x14ac:dyDescent="0.3">
      <c r="A28" s="14" t="s">
        <v>96</v>
      </c>
      <c r="B28" s="151" t="s">
        <v>155</v>
      </c>
      <c r="C28" s="308" t="s">
        <v>431</v>
      </c>
      <c r="D28" s="308" t="s">
        <v>431</v>
      </c>
      <c r="E28" s="310" t="s">
        <v>431</v>
      </c>
    </row>
    <row r="29" spans="1:5" ht="13.8" thickBot="1" x14ac:dyDescent="0.3">
      <c r="A29" s="18" t="s">
        <v>97</v>
      </c>
      <c r="B29" s="19" t="s">
        <v>557</v>
      </c>
      <c r="C29" s="142">
        <f>SUM(C30:C36)</f>
        <v>7214824</v>
      </c>
      <c r="D29" s="142">
        <f>SUM(D30:D36)</f>
        <v>6120424</v>
      </c>
      <c r="E29" s="177">
        <f>SUM(E30:E36)</f>
        <v>16213892</v>
      </c>
    </row>
    <row r="30" spans="1:5" ht="13.2" x14ac:dyDescent="0.25">
      <c r="A30" s="13" t="s">
        <v>156</v>
      </c>
      <c r="B30" s="149" t="str">
        <f>'[2]KV_1.1.sz.mell.'!B32</f>
        <v>Építményadó</v>
      </c>
      <c r="C30" s="306" t="s">
        <v>431</v>
      </c>
      <c r="D30" s="306" t="s">
        <v>431</v>
      </c>
      <c r="E30" s="443" t="s">
        <v>431</v>
      </c>
    </row>
    <row r="31" spans="1:5" ht="13.2" x14ac:dyDescent="0.25">
      <c r="A31" s="12" t="s">
        <v>157</v>
      </c>
      <c r="B31" s="149" t="str">
        <f>'[2]KV_1.1.sz.mell.'!B33</f>
        <v>Idegenforgalmi adó</v>
      </c>
      <c r="C31" s="304" t="s">
        <v>431</v>
      </c>
      <c r="D31" s="304" t="s">
        <v>431</v>
      </c>
      <c r="E31" s="444" t="s">
        <v>431</v>
      </c>
    </row>
    <row r="32" spans="1:5" ht="13.2" x14ac:dyDescent="0.25">
      <c r="A32" s="12" t="s">
        <v>158</v>
      </c>
      <c r="B32" s="149" t="str">
        <f>'[2]KV_1.1.sz.mell.'!B34</f>
        <v>Iparűzési adó</v>
      </c>
      <c r="C32" s="138">
        <v>4923569</v>
      </c>
      <c r="D32" s="138">
        <v>5398773</v>
      </c>
      <c r="E32" s="445">
        <v>14308128</v>
      </c>
    </row>
    <row r="33" spans="1:5" ht="13.2" x14ac:dyDescent="0.25">
      <c r="A33" s="12" t="s">
        <v>159</v>
      </c>
      <c r="B33" s="149" t="str">
        <f>'[2]KV_1.1.sz.mell.'!B35</f>
        <v>Talajterhelési díj</v>
      </c>
      <c r="C33" s="304" t="s">
        <v>431</v>
      </c>
      <c r="D33" s="138">
        <v>154891</v>
      </c>
      <c r="E33" s="445">
        <v>272585</v>
      </c>
    </row>
    <row r="34" spans="1:5" ht="13.2" x14ac:dyDescent="0.25">
      <c r="A34" s="12" t="s">
        <v>412</v>
      </c>
      <c r="B34" s="149" t="str">
        <f>'[2]KV_1.1.sz.mell.'!B36</f>
        <v>Gépjárműadó</v>
      </c>
      <c r="C34" s="138">
        <v>1725253</v>
      </c>
      <c r="D34" s="304" t="s">
        <v>431</v>
      </c>
      <c r="E34" s="445">
        <v>490604</v>
      </c>
    </row>
    <row r="35" spans="1:5" ht="13.2" x14ac:dyDescent="0.25">
      <c r="A35" s="12" t="s">
        <v>413</v>
      </c>
      <c r="B35" s="149" t="str">
        <f>'[2]KV_1.1.sz.mell.'!B37</f>
        <v>Telekadó</v>
      </c>
      <c r="C35" s="304" t="s">
        <v>431</v>
      </c>
      <c r="D35" s="304" t="s">
        <v>431</v>
      </c>
      <c r="E35" s="444" t="s">
        <v>431</v>
      </c>
    </row>
    <row r="36" spans="1:5" ht="13.8" thickBot="1" x14ac:dyDescent="0.3">
      <c r="A36" s="14" t="s">
        <v>414</v>
      </c>
      <c r="B36" s="149" t="str">
        <f>'[2]KV_1.1.sz.mell.'!B38</f>
        <v>Kommunális adó</v>
      </c>
      <c r="C36" s="140">
        <v>566002</v>
      </c>
      <c r="D36" s="140">
        <v>566760</v>
      </c>
      <c r="E36" s="446">
        <v>1142575</v>
      </c>
    </row>
    <row r="37" spans="1:5" ht="13.8" thickBot="1" x14ac:dyDescent="0.3">
      <c r="A37" s="18" t="s">
        <v>11</v>
      </c>
      <c r="B37" s="19" t="s">
        <v>315</v>
      </c>
      <c r="C37" s="137">
        <f>SUM(C38:C48)</f>
        <v>42910452</v>
      </c>
      <c r="D37" s="137">
        <f>SUM(D38:D48)</f>
        <v>51628062</v>
      </c>
      <c r="E37" s="83">
        <v>50441915</v>
      </c>
    </row>
    <row r="38" spans="1:5" ht="13.2" x14ac:dyDescent="0.25">
      <c r="A38" s="13" t="s">
        <v>56</v>
      </c>
      <c r="B38" s="149" t="s">
        <v>163</v>
      </c>
      <c r="C38" s="139">
        <v>247497</v>
      </c>
      <c r="D38" s="139">
        <v>964450</v>
      </c>
      <c r="E38" s="85">
        <v>1317903</v>
      </c>
    </row>
    <row r="39" spans="1:5" ht="13.2" x14ac:dyDescent="0.25">
      <c r="A39" s="12" t="s">
        <v>57</v>
      </c>
      <c r="B39" s="150" t="s">
        <v>164</v>
      </c>
      <c r="C39" s="138">
        <v>7115756</v>
      </c>
      <c r="D39" s="138">
        <v>4206610</v>
      </c>
      <c r="E39" s="84">
        <v>4401350</v>
      </c>
    </row>
    <row r="40" spans="1:5" ht="13.2" x14ac:dyDescent="0.25">
      <c r="A40" s="12" t="s">
        <v>58</v>
      </c>
      <c r="B40" s="150" t="s">
        <v>165</v>
      </c>
      <c r="C40" s="138">
        <v>553069</v>
      </c>
      <c r="D40" s="138">
        <v>5646779</v>
      </c>
      <c r="E40" s="305" t="s">
        <v>459</v>
      </c>
    </row>
    <row r="41" spans="1:5" ht="13.2" x14ac:dyDescent="0.25">
      <c r="A41" s="12" t="s">
        <v>99</v>
      </c>
      <c r="B41" s="150" t="s">
        <v>166</v>
      </c>
      <c r="C41" s="138">
        <v>672800</v>
      </c>
      <c r="D41" s="138">
        <v>1194250</v>
      </c>
      <c r="E41" s="84">
        <v>446515</v>
      </c>
    </row>
    <row r="42" spans="1:5" ht="13.2" x14ac:dyDescent="0.25">
      <c r="A42" s="12" t="s">
        <v>100</v>
      </c>
      <c r="B42" s="150" t="s">
        <v>167</v>
      </c>
      <c r="C42" s="138">
        <v>32137730</v>
      </c>
      <c r="D42" s="138">
        <v>34200000</v>
      </c>
      <c r="E42" s="84">
        <v>36099370</v>
      </c>
    </row>
    <row r="43" spans="1:5" ht="13.2" x14ac:dyDescent="0.25">
      <c r="A43" s="12" t="s">
        <v>101</v>
      </c>
      <c r="B43" s="150" t="s">
        <v>168</v>
      </c>
      <c r="C43" s="138">
        <v>1512368</v>
      </c>
      <c r="D43" s="138">
        <v>2680827</v>
      </c>
      <c r="E43" s="84">
        <v>2674394</v>
      </c>
    </row>
    <row r="44" spans="1:5" ht="13.2" x14ac:dyDescent="0.25">
      <c r="A44" s="12" t="s">
        <v>102</v>
      </c>
      <c r="B44" s="150" t="s">
        <v>169</v>
      </c>
      <c r="C44" s="304" t="s">
        <v>431</v>
      </c>
      <c r="D44" s="304" t="s">
        <v>431</v>
      </c>
      <c r="E44" s="305" t="s">
        <v>431</v>
      </c>
    </row>
    <row r="45" spans="1:5" ht="13.2" x14ac:dyDescent="0.25">
      <c r="A45" s="12" t="s">
        <v>103</v>
      </c>
      <c r="B45" s="150" t="s">
        <v>415</v>
      </c>
      <c r="C45" s="138">
        <v>20</v>
      </c>
      <c r="D45" s="138">
        <v>84266</v>
      </c>
      <c r="E45" s="305" t="s">
        <v>463</v>
      </c>
    </row>
    <row r="46" spans="1:5" ht="13.2" x14ac:dyDescent="0.25">
      <c r="A46" s="12" t="s">
        <v>161</v>
      </c>
      <c r="B46" s="150" t="s">
        <v>171</v>
      </c>
      <c r="C46" s="315" t="s">
        <v>431</v>
      </c>
      <c r="D46" s="315" t="s">
        <v>431</v>
      </c>
      <c r="E46" s="316" t="s">
        <v>431</v>
      </c>
    </row>
    <row r="47" spans="1:5" ht="13.2" x14ac:dyDescent="0.25">
      <c r="A47" s="14" t="s">
        <v>162</v>
      </c>
      <c r="B47" s="151" t="s">
        <v>317</v>
      </c>
      <c r="C47" s="317" t="s">
        <v>431</v>
      </c>
      <c r="D47" s="447">
        <v>2650880</v>
      </c>
      <c r="E47" s="318" t="s">
        <v>431</v>
      </c>
    </row>
    <row r="48" spans="1:5" ht="13.8" thickBot="1" x14ac:dyDescent="0.3">
      <c r="A48" s="14" t="s">
        <v>316</v>
      </c>
      <c r="B48" s="90" t="s">
        <v>172</v>
      </c>
      <c r="C48" s="447">
        <v>671212</v>
      </c>
      <c r="D48" s="317" t="s">
        <v>431</v>
      </c>
      <c r="E48" s="318" t="s">
        <v>464</v>
      </c>
    </row>
    <row r="49" spans="1:5" ht="13.8" thickBot="1" x14ac:dyDescent="0.3">
      <c r="A49" s="18" t="s">
        <v>12</v>
      </c>
      <c r="B49" s="19" t="s">
        <v>173</v>
      </c>
      <c r="C49" s="137">
        <f>SUM(C50:C54)</f>
        <v>1100000</v>
      </c>
      <c r="D49" s="137">
        <f>SUM(D50:D54)</f>
        <v>578740</v>
      </c>
      <c r="E49" s="320" t="s">
        <v>431</v>
      </c>
    </row>
    <row r="50" spans="1:5" ht="13.2" x14ac:dyDescent="0.25">
      <c r="A50" s="13" t="s">
        <v>59</v>
      </c>
      <c r="B50" s="149" t="s">
        <v>177</v>
      </c>
      <c r="C50" s="321" t="s">
        <v>431</v>
      </c>
      <c r="D50" s="321" t="s">
        <v>431</v>
      </c>
      <c r="E50" s="322" t="s">
        <v>431</v>
      </c>
    </row>
    <row r="51" spans="1:5" ht="13.2" x14ac:dyDescent="0.25">
      <c r="A51" s="12" t="s">
        <v>60</v>
      </c>
      <c r="B51" s="150" t="s">
        <v>178</v>
      </c>
      <c r="C51" s="141">
        <v>1100000</v>
      </c>
      <c r="D51" s="141">
        <v>500000</v>
      </c>
      <c r="E51" s="316" t="s">
        <v>431</v>
      </c>
    </row>
    <row r="52" spans="1:5" ht="13.2" x14ac:dyDescent="0.25">
      <c r="A52" s="12" t="s">
        <v>174</v>
      </c>
      <c r="B52" s="150" t="s">
        <v>179</v>
      </c>
      <c r="C52" s="315" t="s">
        <v>431</v>
      </c>
      <c r="D52" s="141">
        <v>78740</v>
      </c>
      <c r="E52" s="316" t="s">
        <v>431</v>
      </c>
    </row>
    <row r="53" spans="1:5" ht="13.2" x14ac:dyDescent="0.25">
      <c r="A53" s="12" t="s">
        <v>175</v>
      </c>
      <c r="B53" s="150" t="s">
        <v>180</v>
      </c>
      <c r="C53" s="315" t="s">
        <v>431</v>
      </c>
      <c r="D53" s="315" t="s">
        <v>431</v>
      </c>
      <c r="E53" s="316" t="s">
        <v>431</v>
      </c>
    </row>
    <row r="54" spans="1:5" ht="13.8" thickBot="1" x14ac:dyDescent="0.3">
      <c r="A54" s="14" t="s">
        <v>176</v>
      </c>
      <c r="B54" s="90" t="s">
        <v>181</v>
      </c>
      <c r="C54" s="317" t="s">
        <v>431</v>
      </c>
      <c r="D54" s="317" t="s">
        <v>431</v>
      </c>
      <c r="E54" s="318" t="s">
        <v>431</v>
      </c>
    </row>
    <row r="55" spans="1:5" ht="13.8" thickBot="1" x14ac:dyDescent="0.3">
      <c r="A55" s="18" t="s">
        <v>104</v>
      </c>
      <c r="B55" s="19" t="s">
        <v>182</v>
      </c>
      <c r="C55" s="319">
        <f>SUM(C56:C58)</f>
        <v>0</v>
      </c>
      <c r="D55" s="137">
        <f>SUM(D56:D58)</f>
        <v>318392</v>
      </c>
      <c r="E55" s="320" t="s">
        <v>466</v>
      </c>
    </row>
    <row r="56" spans="1:5" ht="13.2" x14ac:dyDescent="0.25">
      <c r="A56" s="13" t="s">
        <v>61</v>
      </c>
      <c r="B56" s="149" t="s">
        <v>183</v>
      </c>
      <c r="C56" s="306" t="s">
        <v>431</v>
      </c>
      <c r="D56" s="306" t="s">
        <v>431</v>
      </c>
      <c r="E56" s="307" t="s">
        <v>431</v>
      </c>
    </row>
    <row r="57" spans="1:5" ht="13.2" x14ac:dyDescent="0.25">
      <c r="A57" s="12" t="s">
        <v>62</v>
      </c>
      <c r="B57" s="150" t="s">
        <v>310</v>
      </c>
      <c r="C57" s="304" t="s">
        <v>431</v>
      </c>
      <c r="D57" s="304" t="s">
        <v>431</v>
      </c>
      <c r="E57" s="305" t="s">
        <v>466</v>
      </c>
    </row>
    <row r="58" spans="1:5" ht="13.2" x14ac:dyDescent="0.25">
      <c r="A58" s="12" t="s">
        <v>186</v>
      </c>
      <c r="B58" s="150" t="s">
        <v>184</v>
      </c>
      <c r="C58" s="304" t="s">
        <v>431</v>
      </c>
      <c r="D58" s="138">
        <v>318392</v>
      </c>
      <c r="E58" s="305" t="s">
        <v>431</v>
      </c>
    </row>
    <row r="59" spans="1:5" ht="13.8" thickBot="1" x14ac:dyDescent="0.3">
      <c r="A59" s="14" t="s">
        <v>187</v>
      </c>
      <c r="B59" s="90" t="s">
        <v>185</v>
      </c>
      <c r="C59" s="308" t="s">
        <v>431</v>
      </c>
      <c r="D59" s="308" t="s">
        <v>431</v>
      </c>
      <c r="E59" s="310" t="s">
        <v>431</v>
      </c>
    </row>
    <row r="60" spans="1:5" ht="13.8" thickBot="1" x14ac:dyDescent="0.3">
      <c r="A60" s="18" t="s">
        <v>14</v>
      </c>
      <c r="B60" s="88" t="s">
        <v>188</v>
      </c>
      <c r="C60" s="319">
        <f>SUM(C61:C63)</f>
        <v>0</v>
      </c>
      <c r="D60" s="319">
        <f>SUM(D61:D63)</f>
        <v>0</v>
      </c>
      <c r="E60" s="320">
        <v>0</v>
      </c>
    </row>
    <row r="61" spans="1:5" ht="13.2" x14ac:dyDescent="0.25">
      <c r="A61" s="13" t="s">
        <v>105</v>
      </c>
      <c r="B61" s="149" t="s">
        <v>190</v>
      </c>
      <c r="C61" s="315" t="s">
        <v>431</v>
      </c>
      <c r="D61" s="315" t="s">
        <v>431</v>
      </c>
      <c r="E61" s="316" t="s">
        <v>431</v>
      </c>
    </row>
    <row r="62" spans="1:5" ht="13.2" x14ac:dyDescent="0.25">
      <c r="A62" s="12" t="s">
        <v>106</v>
      </c>
      <c r="B62" s="150" t="s">
        <v>311</v>
      </c>
      <c r="C62" s="315" t="s">
        <v>431</v>
      </c>
      <c r="D62" s="315" t="s">
        <v>431</v>
      </c>
      <c r="E62" s="316" t="s">
        <v>431</v>
      </c>
    </row>
    <row r="63" spans="1:5" ht="13.2" x14ac:dyDescent="0.25">
      <c r="A63" s="12" t="s">
        <v>124</v>
      </c>
      <c r="B63" s="150" t="s">
        <v>191</v>
      </c>
      <c r="C63" s="315" t="s">
        <v>431</v>
      </c>
      <c r="D63" s="315" t="s">
        <v>431</v>
      </c>
      <c r="E63" s="316">
        <v>0</v>
      </c>
    </row>
    <row r="64" spans="1:5" ht="13.8" thickBot="1" x14ac:dyDescent="0.3">
      <c r="A64" s="14" t="s">
        <v>189</v>
      </c>
      <c r="B64" s="90" t="s">
        <v>192</v>
      </c>
      <c r="C64" s="315" t="s">
        <v>431</v>
      </c>
      <c r="D64" s="315" t="s">
        <v>431</v>
      </c>
      <c r="E64" s="316" t="s">
        <v>431</v>
      </c>
    </row>
    <row r="65" spans="1:5" ht="13.8" thickBot="1" x14ac:dyDescent="0.3">
      <c r="A65" s="198" t="s">
        <v>357</v>
      </c>
      <c r="B65" s="19" t="s">
        <v>193</v>
      </c>
      <c r="C65" s="142">
        <f>+C8+C15+C22+C29+C37+C49+C55+C60</f>
        <v>198031194</v>
      </c>
      <c r="D65" s="142">
        <f>+D8+D15+D22+D29+D37+D49+D55+D60</f>
        <v>236841000</v>
      </c>
      <c r="E65" s="177">
        <f>+E8+E15+E22+E29+E37+E49+E55+E60</f>
        <v>257755279</v>
      </c>
    </row>
    <row r="66" spans="1:5" ht="13.8" thickBot="1" x14ac:dyDescent="0.3">
      <c r="A66" s="188" t="s">
        <v>194</v>
      </c>
      <c r="B66" s="88" t="s">
        <v>558</v>
      </c>
      <c r="C66" s="319">
        <f>SUM(C67:C69)</f>
        <v>0</v>
      </c>
      <c r="D66" s="319">
        <f>SUM(D67:D69)</f>
        <v>0</v>
      </c>
      <c r="E66" s="320">
        <f>SUM(E67:E69)</f>
        <v>0</v>
      </c>
    </row>
    <row r="67" spans="1:5" ht="13.2" x14ac:dyDescent="0.25">
      <c r="A67" s="13" t="s">
        <v>223</v>
      </c>
      <c r="B67" s="149" t="s">
        <v>196</v>
      </c>
      <c r="C67" s="315" t="s">
        <v>431</v>
      </c>
      <c r="D67" s="315" t="s">
        <v>431</v>
      </c>
      <c r="E67" s="316" t="s">
        <v>431</v>
      </c>
    </row>
    <row r="68" spans="1:5" ht="13.2" x14ac:dyDescent="0.25">
      <c r="A68" s="12" t="s">
        <v>232</v>
      </c>
      <c r="B68" s="150" t="s">
        <v>197</v>
      </c>
      <c r="C68" s="315" t="s">
        <v>431</v>
      </c>
      <c r="D68" s="315" t="s">
        <v>431</v>
      </c>
      <c r="E68" s="316" t="s">
        <v>431</v>
      </c>
    </row>
    <row r="69" spans="1:5" ht="13.8" thickBot="1" x14ac:dyDescent="0.3">
      <c r="A69" s="14" t="s">
        <v>233</v>
      </c>
      <c r="B69" s="194" t="s">
        <v>342</v>
      </c>
      <c r="C69" s="315" t="s">
        <v>431</v>
      </c>
      <c r="D69" s="315" t="s">
        <v>431</v>
      </c>
      <c r="E69" s="316" t="s">
        <v>431</v>
      </c>
    </row>
    <row r="70" spans="1:5" ht="13.8" thickBot="1" x14ac:dyDescent="0.3">
      <c r="A70" s="188" t="s">
        <v>199</v>
      </c>
      <c r="B70" s="88" t="s">
        <v>200</v>
      </c>
      <c r="C70" s="319">
        <f>SUM(C71:C74)</f>
        <v>0</v>
      </c>
      <c r="D70" s="319">
        <f>SUM(D71:D74)</f>
        <v>0</v>
      </c>
      <c r="E70" s="320">
        <f>SUM(E71:E74)</f>
        <v>0</v>
      </c>
    </row>
    <row r="71" spans="1:5" ht="13.2" x14ac:dyDescent="0.25">
      <c r="A71" s="13" t="s">
        <v>84</v>
      </c>
      <c r="B71" s="239" t="s">
        <v>201</v>
      </c>
      <c r="C71" s="315" t="s">
        <v>431</v>
      </c>
      <c r="D71" s="315" t="s">
        <v>431</v>
      </c>
      <c r="E71" s="316" t="s">
        <v>431</v>
      </c>
    </row>
    <row r="72" spans="1:5" ht="13.2" x14ac:dyDescent="0.25">
      <c r="A72" s="12" t="s">
        <v>85</v>
      </c>
      <c r="B72" s="239" t="s">
        <v>422</v>
      </c>
      <c r="C72" s="315" t="s">
        <v>431</v>
      </c>
      <c r="D72" s="315" t="s">
        <v>431</v>
      </c>
      <c r="E72" s="316" t="s">
        <v>431</v>
      </c>
    </row>
    <row r="73" spans="1:5" ht="13.2" x14ac:dyDescent="0.25">
      <c r="A73" s="12" t="s">
        <v>224</v>
      </c>
      <c r="B73" s="239" t="s">
        <v>202</v>
      </c>
      <c r="C73" s="315" t="s">
        <v>431</v>
      </c>
      <c r="D73" s="315" t="s">
        <v>431</v>
      </c>
      <c r="E73" s="316" t="s">
        <v>431</v>
      </c>
    </row>
    <row r="74" spans="1:5" ht="13.8" thickBot="1" x14ac:dyDescent="0.3">
      <c r="A74" s="14" t="s">
        <v>225</v>
      </c>
      <c r="B74" s="240" t="s">
        <v>423</v>
      </c>
      <c r="C74" s="315" t="s">
        <v>431</v>
      </c>
      <c r="D74" s="315" t="s">
        <v>431</v>
      </c>
      <c r="E74" s="316" t="s">
        <v>431</v>
      </c>
    </row>
    <row r="75" spans="1:5" ht="13.8" thickBot="1" x14ac:dyDescent="0.3">
      <c r="A75" s="188" t="s">
        <v>203</v>
      </c>
      <c r="B75" s="88" t="s">
        <v>204</v>
      </c>
      <c r="C75" s="137">
        <f>SUM(C76:C77)</f>
        <v>6220351</v>
      </c>
      <c r="D75" s="137">
        <f>SUM(D76:D77)</f>
        <v>4386600</v>
      </c>
      <c r="E75" s="83">
        <f>SUM(E76:E77)</f>
        <v>48852914</v>
      </c>
    </row>
    <row r="76" spans="1:5" ht="13.2" x14ac:dyDescent="0.25">
      <c r="A76" s="13" t="s">
        <v>226</v>
      </c>
      <c r="B76" s="149" t="s">
        <v>205</v>
      </c>
      <c r="C76" s="141">
        <v>6220351</v>
      </c>
      <c r="D76" s="141">
        <v>4386600</v>
      </c>
      <c r="E76" s="87">
        <v>48852914</v>
      </c>
    </row>
    <row r="77" spans="1:5" ht="13.8" thickBot="1" x14ac:dyDescent="0.3">
      <c r="A77" s="14" t="s">
        <v>227</v>
      </c>
      <c r="B77" s="90" t="s">
        <v>206</v>
      </c>
      <c r="C77" s="315" t="s">
        <v>431</v>
      </c>
      <c r="D77" s="315" t="s">
        <v>431</v>
      </c>
      <c r="E77" s="316" t="s">
        <v>431</v>
      </c>
    </row>
    <row r="78" spans="1:5" ht="13.8" thickBot="1" x14ac:dyDescent="0.3">
      <c r="A78" s="188" t="s">
        <v>207</v>
      </c>
      <c r="B78" s="88" t="s">
        <v>208</v>
      </c>
      <c r="C78" s="137">
        <f>SUM(C79:C81)</f>
        <v>3559971</v>
      </c>
      <c r="D78" s="137">
        <f>SUM(D79:D81)</f>
        <v>3736300</v>
      </c>
      <c r="E78" s="320" t="s">
        <v>516</v>
      </c>
    </row>
    <row r="79" spans="1:5" ht="13.2" x14ac:dyDescent="0.25">
      <c r="A79" s="13" t="s">
        <v>228</v>
      </c>
      <c r="B79" s="149" t="s">
        <v>209</v>
      </c>
      <c r="C79" s="141">
        <v>3559971</v>
      </c>
      <c r="D79" s="315" t="s">
        <v>431</v>
      </c>
      <c r="E79" s="316" t="s">
        <v>516</v>
      </c>
    </row>
    <row r="80" spans="1:5" ht="13.2" x14ac:dyDescent="0.25">
      <c r="A80" s="12" t="s">
        <v>229</v>
      </c>
      <c r="B80" s="150" t="s">
        <v>210</v>
      </c>
      <c r="C80" s="315" t="s">
        <v>431</v>
      </c>
      <c r="D80" s="141">
        <v>3736300</v>
      </c>
      <c r="E80" s="316" t="s">
        <v>431</v>
      </c>
    </row>
    <row r="81" spans="1:5" ht="13.8" thickBot="1" x14ac:dyDescent="0.3">
      <c r="A81" s="14" t="s">
        <v>230</v>
      </c>
      <c r="B81" s="90" t="s">
        <v>424</v>
      </c>
      <c r="C81" s="315" t="s">
        <v>431</v>
      </c>
      <c r="D81" s="315" t="s">
        <v>431</v>
      </c>
      <c r="E81" s="316" t="s">
        <v>431</v>
      </c>
    </row>
    <row r="82" spans="1:5" ht="13.8" thickBot="1" x14ac:dyDescent="0.3">
      <c r="A82" s="188" t="s">
        <v>211</v>
      </c>
      <c r="B82" s="88" t="s">
        <v>231</v>
      </c>
      <c r="C82" s="319">
        <f>SUM(C83:C86)</f>
        <v>0</v>
      </c>
      <c r="D82" s="319">
        <f>SUM(D83:D86)</f>
        <v>0</v>
      </c>
      <c r="E82" s="320" t="s">
        <v>431</v>
      </c>
    </row>
    <row r="83" spans="1:5" ht="13.2" x14ac:dyDescent="0.25">
      <c r="A83" s="152" t="s">
        <v>212</v>
      </c>
      <c r="B83" s="149" t="s">
        <v>213</v>
      </c>
      <c r="C83" s="315" t="s">
        <v>431</v>
      </c>
      <c r="D83" s="315" t="s">
        <v>431</v>
      </c>
      <c r="E83" s="316" t="s">
        <v>431</v>
      </c>
    </row>
    <row r="84" spans="1:5" ht="13.2" x14ac:dyDescent="0.25">
      <c r="A84" s="153" t="s">
        <v>214</v>
      </c>
      <c r="B84" s="150" t="s">
        <v>215</v>
      </c>
      <c r="C84" s="315" t="s">
        <v>431</v>
      </c>
      <c r="D84" s="315" t="s">
        <v>431</v>
      </c>
      <c r="E84" s="316" t="s">
        <v>431</v>
      </c>
    </row>
    <row r="85" spans="1:5" ht="13.2" x14ac:dyDescent="0.25">
      <c r="A85" s="153" t="s">
        <v>216</v>
      </c>
      <c r="B85" s="150" t="s">
        <v>217</v>
      </c>
      <c r="C85" s="315" t="s">
        <v>431</v>
      </c>
      <c r="D85" s="315" t="s">
        <v>431</v>
      </c>
      <c r="E85" s="316" t="s">
        <v>431</v>
      </c>
    </row>
    <row r="86" spans="1:5" ht="13.8" thickBot="1" x14ac:dyDescent="0.3">
      <c r="A86" s="154" t="s">
        <v>218</v>
      </c>
      <c r="B86" s="90" t="s">
        <v>219</v>
      </c>
      <c r="C86" s="315" t="s">
        <v>431</v>
      </c>
      <c r="D86" s="315" t="s">
        <v>431</v>
      </c>
      <c r="E86" s="316" t="s">
        <v>431</v>
      </c>
    </row>
    <row r="87" spans="1:5" ht="13.8" thickBot="1" x14ac:dyDescent="0.3">
      <c r="A87" s="188" t="s">
        <v>220</v>
      </c>
      <c r="B87" s="88" t="s">
        <v>356</v>
      </c>
      <c r="C87" s="326" t="s">
        <v>431</v>
      </c>
      <c r="D87" s="326" t="s">
        <v>431</v>
      </c>
      <c r="E87" s="327" t="s">
        <v>431</v>
      </c>
    </row>
    <row r="88" spans="1:5" ht="13.8" thickBot="1" x14ac:dyDescent="0.3">
      <c r="A88" s="188" t="s">
        <v>222</v>
      </c>
      <c r="B88" s="88" t="s">
        <v>221</v>
      </c>
      <c r="C88" s="326" t="s">
        <v>431</v>
      </c>
      <c r="D88" s="326" t="s">
        <v>431</v>
      </c>
      <c r="E88" s="327" t="s">
        <v>431</v>
      </c>
    </row>
    <row r="89" spans="1:5" ht="13.8" thickBot="1" x14ac:dyDescent="0.3">
      <c r="A89" s="188" t="s">
        <v>234</v>
      </c>
      <c r="B89" s="155" t="s">
        <v>359</v>
      </c>
      <c r="C89" s="142">
        <f>+C66+C70+C75+C78+C82+C88+C87</f>
        <v>9780322</v>
      </c>
      <c r="D89" s="142">
        <f>+D66+D70+D75+D78+D82+D88+D87</f>
        <v>8122900</v>
      </c>
      <c r="E89" s="177">
        <f>+E66+E70+E75+E78+E82+E88+E87</f>
        <v>53631804</v>
      </c>
    </row>
    <row r="90" spans="1:5" ht="13.8" thickBot="1" x14ac:dyDescent="0.3">
      <c r="A90" s="189" t="s">
        <v>358</v>
      </c>
      <c r="B90" s="156" t="s">
        <v>360</v>
      </c>
      <c r="C90" s="142">
        <f>+C65+C89</f>
        <v>207811516</v>
      </c>
      <c r="D90" s="142">
        <f>+D65+D89</f>
        <v>244963900</v>
      </c>
      <c r="E90" s="177">
        <f>+E65+E89</f>
        <v>311387083</v>
      </c>
    </row>
    <row r="91" spans="1:5" x14ac:dyDescent="0.25">
      <c r="A91" s="448"/>
      <c r="B91" s="449"/>
      <c r="C91" s="450"/>
      <c r="D91" s="451"/>
      <c r="E91" s="452"/>
    </row>
    <row r="92" spans="1:5" x14ac:dyDescent="0.25">
      <c r="A92" s="553" t="s">
        <v>35</v>
      </c>
      <c r="B92" s="553"/>
      <c r="C92" s="553"/>
      <c r="D92" s="553"/>
      <c r="E92" s="553"/>
    </row>
    <row r="93" spans="1:5" ht="16.2" thickBot="1" x14ac:dyDescent="0.3">
      <c r="A93" s="555" t="s">
        <v>87</v>
      </c>
      <c r="B93" s="555"/>
      <c r="D93" s="415"/>
      <c r="E93" s="93" t="str">
        <f>E5</f>
        <v>Forintban!</v>
      </c>
    </row>
    <row r="94" spans="1:5" ht="23.4" thickBot="1" x14ac:dyDescent="0.3">
      <c r="A94" s="454" t="s">
        <v>544</v>
      </c>
      <c r="B94" s="455" t="s">
        <v>559</v>
      </c>
      <c r="C94" s="455" t="str">
        <f>+C6</f>
        <v>2018. évi tény</v>
      </c>
      <c r="D94" s="455" t="str">
        <f>+D6</f>
        <v>2019. évi várható</v>
      </c>
      <c r="E94" s="456" t="str">
        <f>+E6</f>
        <v>2020. évi előirányzat</v>
      </c>
    </row>
    <row r="95" spans="1:5" ht="13.8" thickBot="1" x14ac:dyDescent="0.3">
      <c r="A95" s="24" t="s">
        <v>368</v>
      </c>
      <c r="B95" s="25" t="s">
        <v>369</v>
      </c>
      <c r="C95" s="25" t="s">
        <v>370</v>
      </c>
      <c r="D95" s="25" t="s">
        <v>372</v>
      </c>
      <c r="E95" s="442" t="s">
        <v>371</v>
      </c>
    </row>
    <row r="96" spans="1:5" ht="13.8" thickBot="1" x14ac:dyDescent="0.3">
      <c r="A96" s="20" t="s">
        <v>7</v>
      </c>
      <c r="B96" s="23" t="s">
        <v>318</v>
      </c>
      <c r="C96" s="136">
        <f>C97+C98+C99+C100+C101+C114</f>
        <v>192362226</v>
      </c>
      <c r="D96" s="136">
        <f>D97+D98+D99+D100+D101+D114</f>
        <v>203005891</v>
      </c>
      <c r="E96" s="201">
        <f>E97+E98+E99+E100+E101+E114</f>
        <v>240131647</v>
      </c>
    </row>
    <row r="97" spans="1:5" ht="13.2" x14ac:dyDescent="0.25">
      <c r="A97" s="15" t="s">
        <v>63</v>
      </c>
      <c r="B97" s="8" t="s">
        <v>36</v>
      </c>
      <c r="C97" s="205">
        <v>94140887</v>
      </c>
      <c r="D97" s="205">
        <v>100696546</v>
      </c>
      <c r="E97" s="202">
        <v>127803646</v>
      </c>
    </row>
    <row r="98" spans="1:5" ht="13.2" x14ac:dyDescent="0.25">
      <c r="A98" s="12" t="s">
        <v>64</v>
      </c>
      <c r="B98" s="6" t="s">
        <v>107</v>
      </c>
      <c r="C98" s="138">
        <v>16356255</v>
      </c>
      <c r="D98" s="138">
        <v>16591271</v>
      </c>
      <c r="E98" s="84">
        <v>18094050</v>
      </c>
    </row>
    <row r="99" spans="1:5" ht="13.2" x14ac:dyDescent="0.25">
      <c r="A99" s="12" t="s">
        <v>65</v>
      </c>
      <c r="B99" s="6" t="s">
        <v>82</v>
      </c>
      <c r="C99" s="140">
        <v>71298553</v>
      </c>
      <c r="D99" s="140">
        <v>75933484</v>
      </c>
      <c r="E99" s="86">
        <v>87336592</v>
      </c>
    </row>
    <row r="100" spans="1:5" ht="13.2" x14ac:dyDescent="0.25">
      <c r="A100" s="12" t="s">
        <v>66</v>
      </c>
      <c r="B100" s="9" t="s">
        <v>108</v>
      </c>
      <c r="C100" s="140">
        <v>7601629</v>
      </c>
      <c r="D100" s="140">
        <v>5396223</v>
      </c>
      <c r="E100" s="86">
        <v>4829232</v>
      </c>
    </row>
    <row r="101" spans="1:5" ht="13.2" x14ac:dyDescent="0.25">
      <c r="A101" s="12" t="s">
        <v>74</v>
      </c>
      <c r="B101" s="17" t="s">
        <v>109</v>
      </c>
      <c r="C101" s="140">
        <v>2964902</v>
      </c>
      <c r="D101" s="140">
        <v>4388367</v>
      </c>
      <c r="E101" s="86">
        <v>1568127</v>
      </c>
    </row>
    <row r="102" spans="1:5" ht="13.2" x14ac:dyDescent="0.25">
      <c r="A102" s="12" t="s">
        <v>67</v>
      </c>
      <c r="B102" s="6" t="s">
        <v>323</v>
      </c>
      <c r="C102" s="140">
        <v>882600</v>
      </c>
      <c r="D102" s="140">
        <v>2766168</v>
      </c>
      <c r="E102" s="310" t="s">
        <v>431</v>
      </c>
    </row>
    <row r="103" spans="1:5" ht="13.2" x14ac:dyDescent="0.25">
      <c r="A103" s="12" t="s">
        <v>68</v>
      </c>
      <c r="B103" s="60" t="s">
        <v>322</v>
      </c>
      <c r="C103" s="308" t="s">
        <v>431</v>
      </c>
      <c r="D103" s="308" t="s">
        <v>431</v>
      </c>
      <c r="E103" s="310" t="s">
        <v>431</v>
      </c>
    </row>
    <row r="104" spans="1:5" ht="13.2" x14ac:dyDescent="0.25">
      <c r="A104" s="12" t="s">
        <v>75</v>
      </c>
      <c r="B104" s="60" t="s">
        <v>321</v>
      </c>
      <c r="C104" s="308" t="s">
        <v>431</v>
      </c>
      <c r="D104" s="308" t="s">
        <v>431</v>
      </c>
      <c r="E104" s="310" t="s">
        <v>431</v>
      </c>
    </row>
    <row r="105" spans="1:5" ht="13.2" x14ac:dyDescent="0.25">
      <c r="A105" s="12" t="s">
        <v>76</v>
      </c>
      <c r="B105" s="58" t="s">
        <v>237</v>
      </c>
      <c r="C105" s="308" t="s">
        <v>431</v>
      </c>
      <c r="D105" s="308" t="s">
        <v>431</v>
      </c>
      <c r="E105" s="310" t="s">
        <v>431</v>
      </c>
    </row>
    <row r="106" spans="1:5" ht="13.2" x14ac:dyDescent="0.25">
      <c r="A106" s="12" t="s">
        <v>77</v>
      </c>
      <c r="B106" s="59" t="s">
        <v>238</v>
      </c>
      <c r="C106" s="308" t="s">
        <v>431</v>
      </c>
      <c r="D106" s="308" t="s">
        <v>431</v>
      </c>
      <c r="E106" s="310" t="s">
        <v>431</v>
      </c>
    </row>
    <row r="107" spans="1:5" ht="13.2" x14ac:dyDescent="0.25">
      <c r="A107" s="12" t="s">
        <v>78</v>
      </c>
      <c r="B107" s="59" t="s">
        <v>239</v>
      </c>
      <c r="C107" s="308" t="s">
        <v>431</v>
      </c>
      <c r="D107" s="308" t="s">
        <v>431</v>
      </c>
      <c r="E107" s="310" t="s">
        <v>431</v>
      </c>
    </row>
    <row r="108" spans="1:5" ht="13.2" x14ac:dyDescent="0.25">
      <c r="A108" s="12" t="s">
        <v>80</v>
      </c>
      <c r="B108" s="58" t="s">
        <v>240</v>
      </c>
      <c r="C108" s="140">
        <v>2082302</v>
      </c>
      <c r="D108" s="140">
        <v>1622199</v>
      </c>
      <c r="E108" s="86">
        <v>1568127</v>
      </c>
    </row>
    <row r="109" spans="1:5" ht="13.2" x14ac:dyDescent="0.25">
      <c r="A109" s="12" t="s">
        <v>110</v>
      </c>
      <c r="B109" s="58" t="s">
        <v>241</v>
      </c>
      <c r="C109" s="308" t="s">
        <v>431</v>
      </c>
      <c r="D109" s="308" t="s">
        <v>431</v>
      </c>
      <c r="E109" s="310" t="s">
        <v>431</v>
      </c>
    </row>
    <row r="110" spans="1:5" ht="13.2" x14ac:dyDescent="0.25">
      <c r="A110" s="12" t="s">
        <v>235</v>
      </c>
      <c r="B110" s="59" t="s">
        <v>242</v>
      </c>
      <c r="C110" s="308" t="s">
        <v>431</v>
      </c>
      <c r="D110" s="308" t="s">
        <v>431</v>
      </c>
      <c r="E110" s="310" t="s">
        <v>431</v>
      </c>
    </row>
    <row r="111" spans="1:5" ht="13.2" x14ac:dyDescent="0.25">
      <c r="A111" s="11" t="s">
        <v>236</v>
      </c>
      <c r="B111" s="60" t="s">
        <v>243</v>
      </c>
      <c r="C111" s="308" t="s">
        <v>431</v>
      </c>
      <c r="D111" s="308" t="s">
        <v>431</v>
      </c>
      <c r="E111" s="310" t="s">
        <v>431</v>
      </c>
    </row>
    <row r="112" spans="1:5" ht="13.2" x14ac:dyDescent="0.25">
      <c r="A112" s="12" t="s">
        <v>319</v>
      </c>
      <c r="B112" s="60" t="s">
        <v>244</v>
      </c>
      <c r="C112" s="308" t="s">
        <v>431</v>
      </c>
      <c r="D112" s="308" t="s">
        <v>431</v>
      </c>
      <c r="E112" s="310" t="s">
        <v>431</v>
      </c>
    </row>
    <row r="113" spans="1:5" ht="13.2" x14ac:dyDescent="0.25">
      <c r="A113" s="14" t="s">
        <v>320</v>
      </c>
      <c r="B113" s="60" t="s">
        <v>245</v>
      </c>
      <c r="C113" s="308" t="s">
        <v>431</v>
      </c>
      <c r="D113" s="308" t="s">
        <v>431</v>
      </c>
      <c r="E113" s="310" t="s">
        <v>431</v>
      </c>
    </row>
    <row r="114" spans="1:5" ht="13.2" x14ac:dyDescent="0.25">
      <c r="A114" s="12" t="s">
        <v>324</v>
      </c>
      <c r="B114" s="9" t="s">
        <v>37</v>
      </c>
      <c r="C114" s="304" t="s">
        <v>431</v>
      </c>
      <c r="D114" s="304" t="s">
        <v>431</v>
      </c>
      <c r="E114" s="84">
        <v>500000</v>
      </c>
    </row>
    <row r="115" spans="1:5" ht="13.2" x14ac:dyDescent="0.25">
      <c r="A115" s="12" t="s">
        <v>325</v>
      </c>
      <c r="B115" s="6" t="s">
        <v>327</v>
      </c>
      <c r="C115" s="304" t="s">
        <v>431</v>
      </c>
      <c r="D115" s="304" t="s">
        <v>431</v>
      </c>
      <c r="E115" s="84">
        <v>500000</v>
      </c>
    </row>
    <row r="116" spans="1:5" ht="13.8" thickBot="1" x14ac:dyDescent="0.3">
      <c r="A116" s="16" t="s">
        <v>326</v>
      </c>
      <c r="B116" s="197" t="s">
        <v>328</v>
      </c>
      <c r="C116" s="329" t="s">
        <v>431</v>
      </c>
      <c r="D116" s="329" t="s">
        <v>431</v>
      </c>
      <c r="E116" s="330" t="s">
        <v>431</v>
      </c>
    </row>
    <row r="117" spans="1:5" ht="13.8" thickBot="1" x14ac:dyDescent="0.3">
      <c r="A117" s="195" t="s">
        <v>8</v>
      </c>
      <c r="B117" s="196" t="s">
        <v>246</v>
      </c>
      <c r="C117" s="206">
        <f>+C118+C120+C122</f>
        <v>7289317</v>
      </c>
      <c r="D117" s="206">
        <f>+D118+D120+D122</f>
        <v>4204745</v>
      </c>
      <c r="E117" s="203">
        <f>+E118+E120+E122</f>
        <v>62740246</v>
      </c>
    </row>
    <row r="118" spans="1:5" ht="13.2" x14ac:dyDescent="0.25">
      <c r="A118" s="13" t="s">
        <v>69</v>
      </c>
      <c r="B118" s="6" t="s">
        <v>123</v>
      </c>
      <c r="C118" s="139">
        <v>7184161</v>
      </c>
      <c r="D118" s="139">
        <v>4204745</v>
      </c>
      <c r="E118" s="85">
        <v>16191352</v>
      </c>
    </row>
    <row r="119" spans="1:5" ht="13.2" x14ac:dyDescent="0.25">
      <c r="A119" s="13" t="s">
        <v>70</v>
      </c>
      <c r="B119" s="10" t="s">
        <v>250</v>
      </c>
      <c r="C119" s="306" t="s">
        <v>431</v>
      </c>
      <c r="D119" s="306" t="s">
        <v>431</v>
      </c>
      <c r="E119" s="307" t="s">
        <v>431</v>
      </c>
    </row>
    <row r="120" spans="1:5" ht="13.2" x14ac:dyDescent="0.25">
      <c r="A120" s="13" t="s">
        <v>71</v>
      </c>
      <c r="B120" s="10" t="s">
        <v>111</v>
      </c>
      <c r="C120" s="138">
        <v>105156</v>
      </c>
      <c r="D120" s="304" t="s">
        <v>431</v>
      </c>
      <c r="E120" s="84">
        <v>46548894</v>
      </c>
    </row>
    <row r="121" spans="1:5" ht="13.2" x14ac:dyDescent="0.25">
      <c r="A121" s="13" t="s">
        <v>72</v>
      </c>
      <c r="B121" s="10" t="s">
        <v>251</v>
      </c>
      <c r="C121" s="304" t="s">
        <v>431</v>
      </c>
      <c r="D121" s="304" t="s">
        <v>431</v>
      </c>
      <c r="E121" s="305" t="s">
        <v>431</v>
      </c>
    </row>
    <row r="122" spans="1:5" ht="13.2" x14ac:dyDescent="0.25">
      <c r="A122" s="13" t="s">
        <v>73</v>
      </c>
      <c r="B122" s="90" t="s">
        <v>125</v>
      </c>
      <c r="C122" s="304" t="s">
        <v>431</v>
      </c>
      <c r="D122" s="304" t="s">
        <v>431</v>
      </c>
      <c r="E122" s="305" t="s">
        <v>431</v>
      </c>
    </row>
    <row r="123" spans="1:5" ht="13.2" x14ac:dyDescent="0.25">
      <c r="A123" s="13" t="s">
        <v>79</v>
      </c>
      <c r="B123" s="89" t="s">
        <v>312</v>
      </c>
      <c r="C123" s="304" t="s">
        <v>431</v>
      </c>
      <c r="D123" s="304" t="s">
        <v>431</v>
      </c>
      <c r="E123" s="305" t="s">
        <v>431</v>
      </c>
    </row>
    <row r="124" spans="1:5" ht="13.2" x14ac:dyDescent="0.25">
      <c r="A124" s="13" t="s">
        <v>81</v>
      </c>
      <c r="B124" s="145" t="s">
        <v>256</v>
      </c>
      <c r="C124" s="304" t="s">
        <v>431</v>
      </c>
      <c r="D124" s="304" t="s">
        <v>431</v>
      </c>
      <c r="E124" s="305" t="s">
        <v>431</v>
      </c>
    </row>
    <row r="125" spans="1:5" ht="13.2" x14ac:dyDescent="0.25">
      <c r="A125" s="13" t="s">
        <v>112</v>
      </c>
      <c r="B125" s="59" t="s">
        <v>239</v>
      </c>
      <c r="C125" s="304" t="s">
        <v>431</v>
      </c>
      <c r="D125" s="304" t="s">
        <v>431</v>
      </c>
      <c r="E125" s="305" t="s">
        <v>431</v>
      </c>
    </row>
    <row r="126" spans="1:5" ht="13.2" x14ac:dyDescent="0.25">
      <c r="A126" s="13" t="s">
        <v>113</v>
      </c>
      <c r="B126" s="59" t="s">
        <v>255</v>
      </c>
      <c r="C126" s="304" t="s">
        <v>431</v>
      </c>
      <c r="D126" s="304" t="s">
        <v>431</v>
      </c>
      <c r="E126" s="305" t="s">
        <v>431</v>
      </c>
    </row>
    <row r="127" spans="1:5" ht="13.2" x14ac:dyDescent="0.25">
      <c r="A127" s="13" t="s">
        <v>114</v>
      </c>
      <c r="B127" s="59" t="s">
        <v>254</v>
      </c>
      <c r="C127" s="304" t="s">
        <v>431</v>
      </c>
      <c r="D127" s="304" t="s">
        <v>431</v>
      </c>
      <c r="E127" s="305" t="s">
        <v>431</v>
      </c>
    </row>
    <row r="128" spans="1:5" ht="13.2" x14ac:dyDescent="0.25">
      <c r="A128" s="13" t="s">
        <v>247</v>
      </c>
      <c r="B128" s="59" t="s">
        <v>242</v>
      </c>
      <c r="C128" s="304" t="s">
        <v>431</v>
      </c>
      <c r="D128" s="304" t="s">
        <v>431</v>
      </c>
      <c r="E128" s="305" t="s">
        <v>431</v>
      </c>
    </row>
    <row r="129" spans="1:5" ht="13.2" x14ac:dyDescent="0.25">
      <c r="A129" s="13" t="s">
        <v>248</v>
      </c>
      <c r="B129" s="59" t="s">
        <v>253</v>
      </c>
      <c r="C129" s="304" t="s">
        <v>431</v>
      </c>
      <c r="D129" s="304" t="s">
        <v>431</v>
      </c>
      <c r="E129" s="305" t="s">
        <v>431</v>
      </c>
    </row>
    <row r="130" spans="1:5" ht="13.8" thickBot="1" x14ac:dyDescent="0.3">
      <c r="A130" s="11" t="s">
        <v>249</v>
      </c>
      <c r="B130" s="59" t="s">
        <v>252</v>
      </c>
      <c r="C130" s="308" t="s">
        <v>431</v>
      </c>
      <c r="D130" s="308" t="s">
        <v>431</v>
      </c>
      <c r="E130" s="310" t="s">
        <v>431</v>
      </c>
    </row>
    <row r="131" spans="1:5" ht="13.8" thickBot="1" x14ac:dyDescent="0.3">
      <c r="A131" s="18" t="s">
        <v>9</v>
      </c>
      <c r="B131" s="52" t="s">
        <v>329</v>
      </c>
      <c r="C131" s="137">
        <f>+C96+C117</f>
        <v>199651543</v>
      </c>
      <c r="D131" s="137">
        <f>+D96+D117</f>
        <v>207210636</v>
      </c>
      <c r="E131" s="83">
        <f>+E96+E117</f>
        <v>302871893</v>
      </c>
    </row>
    <row r="132" spans="1:5" ht="13.8" thickBot="1" x14ac:dyDescent="0.3">
      <c r="A132" s="18" t="s">
        <v>10</v>
      </c>
      <c r="B132" s="52" t="s">
        <v>330</v>
      </c>
      <c r="C132" s="319">
        <f>+C133+C134+C135</f>
        <v>0</v>
      </c>
      <c r="D132" s="319">
        <f>+D133+D134+D135</f>
        <v>0</v>
      </c>
      <c r="E132" s="320">
        <f>+E133+E134+E135</f>
        <v>0</v>
      </c>
    </row>
    <row r="133" spans="1:5" ht="13.2" x14ac:dyDescent="0.25">
      <c r="A133" s="13" t="s">
        <v>156</v>
      </c>
      <c r="B133" s="10" t="s">
        <v>337</v>
      </c>
      <c r="C133" s="304" t="s">
        <v>431</v>
      </c>
      <c r="D133" s="304" t="s">
        <v>431</v>
      </c>
      <c r="E133" s="305" t="s">
        <v>431</v>
      </c>
    </row>
    <row r="134" spans="1:5" ht="13.2" x14ac:dyDescent="0.25">
      <c r="A134" s="13" t="s">
        <v>157</v>
      </c>
      <c r="B134" s="10" t="s">
        <v>338</v>
      </c>
      <c r="C134" s="304" t="s">
        <v>431</v>
      </c>
      <c r="D134" s="304" t="s">
        <v>431</v>
      </c>
      <c r="E134" s="305" t="s">
        <v>431</v>
      </c>
    </row>
    <row r="135" spans="1:5" ht="13.8" thickBot="1" x14ac:dyDescent="0.3">
      <c r="A135" s="11" t="s">
        <v>158</v>
      </c>
      <c r="B135" s="10" t="s">
        <v>339</v>
      </c>
      <c r="C135" s="304" t="s">
        <v>431</v>
      </c>
      <c r="D135" s="304" t="s">
        <v>431</v>
      </c>
      <c r="E135" s="305" t="s">
        <v>431</v>
      </c>
    </row>
    <row r="136" spans="1:5" ht="13.8" thickBot="1" x14ac:dyDescent="0.3">
      <c r="A136" s="18" t="s">
        <v>11</v>
      </c>
      <c r="B136" s="52" t="s">
        <v>331</v>
      </c>
      <c r="C136" s="319" t="s">
        <v>431</v>
      </c>
      <c r="D136" s="319">
        <f>SUM(D137:D142)</f>
        <v>0</v>
      </c>
      <c r="E136" s="320">
        <f>SUM(E137:E142)</f>
        <v>0</v>
      </c>
    </row>
    <row r="137" spans="1:5" ht="13.2" x14ac:dyDescent="0.25">
      <c r="A137" s="13" t="s">
        <v>56</v>
      </c>
      <c r="B137" s="7" t="s">
        <v>340</v>
      </c>
      <c r="C137" s="304" t="s">
        <v>431</v>
      </c>
      <c r="D137" s="304" t="s">
        <v>431</v>
      </c>
      <c r="E137" s="305" t="s">
        <v>431</v>
      </c>
    </row>
    <row r="138" spans="1:5" ht="13.2" x14ac:dyDescent="0.25">
      <c r="A138" s="13" t="s">
        <v>57</v>
      </c>
      <c r="B138" s="7" t="s">
        <v>332</v>
      </c>
      <c r="C138" s="304" t="s">
        <v>431</v>
      </c>
      <c r="D138" s="304" t="s">
        <v>431</v>
      </c>
      <c r="E138" s="305" t="s">
        <v>431</v>
      </c>
    </row>
    <row r="139" spans="1:5" ht="13.2" x14ac:dyDescent="0.25">
      <c r="A139" s="13" t="s">
        <v>58</v>
      </c>
      <c r="B139" s="7" t="s">
        <v>333</v>
      </c>
      <c r="C139" s="304" t="s">
        <v>431</v>
      </c>
      <c r="D139" s="304" t="s">
        <v>431</v>
      </c>
      <c r="E139" s="305" t="s">
        <v>431</v>
      </c>
    </row>
    <row r="140" spans="1:5" ht="13.2" x14ac:dyDescent="0.25">
      <c r="A140" s="13" t="s">
        <v>99</v>
      </c>
      <c r="B140" s="7" t="s">
        <v>334</v>
      </c>
      <c r="C140" s="304" t="s">
        <v>431</v>
      </c>
      <c r="D140" s="304" t="s">
        <v>431</v>
      </c>
      <c r="E140" s="305" t="s">
        <v>431</v>
      </c>
    </row>
    <row r="141" spans="1:5" ht="13.2" x14ac:dyDescent="0.25">
      <c r="A141" s="13" t="s">
        <v>100</v>
      </c>
      <c r="B141" s="7" t="s">
        <v>335</v>
      </c>
      <c r="C141" s="304" t="s">
        <v>431</v>
      </c>
      <c r="D141" s="304" t="s">
        <v>431</v>
      </c>
      <c r="E141" s="305" t="s">
        <v>431</v>
      </c>
    </row>
    <row r="142" spans="1:5" ht="13.8" thickBot="1" x14ac:dyDescent="0.3">
      <c r="A142" s="11" t="s">
        <v>101</v>
      </c>
      <c r="B142" s="7" t="s">
        <v>336</v>
      </c>
      <c r="C142" s="304" t="s">
        <v>431</v>
      </c>
      <c r="D142" s="304" t="s">
        <v>431</v>
      </c>
      <c r="E142" s="305" t="s">
        <v>431</v>
      </c>
    </row>
    <row r="143" spans="1:5" ht="13.8" thickBot="1" x14ac:dyDescent="0.3">
      <c r="A143" s="18" t="s">
        <v>12</v>
      </c>
      <c r="B143" s="52" t="s">
        <v>344</v>
      </c>
      <c r="C143" s="142">
        <f>+C144+C145+C146+C147</f>
        <v>3497524</v>
      </c>
      <c r="D143" s="142">
        <f>+D144+D145+D146+D147</f>
        <v>3013991</v>
      </c>
      <c r="E143" s="335">
        <f>+E144+E145+E146+E147</f>
        <v>8515190</v>
      </c>
    </row>
    <row r="144" spans="1:5" ht="13.2" x14ac:dyDescent="0.25">
      <c r="A144" s="13" t="s">
        <v>59</v>
      </c>
      <c r="B144" s="7" t="s">
        <v>257</v>
      </c>
      <c r="C144" s="304" t="s">
        <v>431</v>
      </c>
      <c r="D144" s="304" t="s">
        <v>431</v>
      </c>
      <c r="E144" s="305" t="s">
        <v>431</v>
      </c>
    </row>
    <row r="145" spans="1:5" ht="13.2" x14ac:dyDescent="0.25">
      <c r="A145" s="13" t="s">
        <v>60</v>
      </c>
      <c r="B145" s="7" t="s">
        <v>258</v>
      </c>
      <c r="C145" s="138">
        <v>3497524</v>
      </c>
      <c r="D145" s="138">
        <v>3013991</v>
      </c>
      <c r="E145" s="305" t="s">
        <v>492</v>
      </c>
    </row>
    <row r="146" spans="1:5" ht="13.2" x14ac:dyDescent="0.25">
      <c r="A146" s="13" t="s">
        <v>174</v>
      </c>
      <c r="B146" s="7" t="s">
        <v>345</v>
      </c>
      <c r="C146" s="304" t="s">
        <v>431</v>
      </c>
      <c r="D146" s="304" t="s">
        <v>431</v>
      </c>
      <c r="E146" s="305" t="s">
        <v>431</v>
      </c>
    </row>
    <row r="147" spans="1:5" ht="13.8" thickBot="1" x14ac:dyDescent="0.3">
      <c r="A147" s="11" t="s">
        <v>175</v>
      </c>
      <c r="B147" s="5" t="s">
        <v>276</v>
      </c>
      <c r="C147" s="304" t="s">
        <v>431</v>
      </c>
      <c r="D147" s="304" t="s">
        <v>431</v>
      </c>
      <c r="E147" s="305" t="s">
        <v>431</v>
      </c>
    </row>
    <row r="148" spans="1:5" ht="13.8" thickBot="1" x14ac:dyDescent="0.3">
      <c r="A148" s="18" t="s">
        <v>13</v>
      </c>
      <c r="B148" s="52" t="s">
        <v>346</v>
      </c>
      <c r="C148" s="332">
        <f>SUM(C149:C153)</f>
        <v>0</v>
      </c>
      <c r="D148" s="332">
        <f>SUM(D149:D153)</f>
        <v>0</v>
      </c>
      <c r="E148" s="333">
        <f>SUM(E149:E153)</f>
        <v>0</v>
      </c>
    </row>
    <row r="149" spans="1:5" ht="13.2" x14ac:dyDescent="0.25">
      <c r="A149" s="13" t="s">
        <v>61</v>
      </c>
      <c r="B149" s="7" t="s">
        <v>341</v>
      </c>
      <c r="C149" s="304" t="s">
        <v>431</v>
      </c>
      <c r="D149" s="304" t="s">
        <v>431</v>
      </c>
      <c r="E149" s="305" t="s">
        <v>431</v>
      </c>
    </row>
    <row r="150" spans="1:5" ht="13.2" x14ac:dyDescent="0.25">
      <c r="A150" s="13" t="s">
        <v>62</v>
      </c>
      <c r="B150" s="7" t="s">
        <v>348</v>
      </c>
      <c r="C150" s="304" t="s">
        <v>431</v>
      </c>
      <c r="D150" s="304" t="s">
        <v>431</v>
      </c>
      <c r="E150" s="305" t="s">
        <v>431</v>
      </c>
    </row>
    <row r="151" spans="1:5" ht="13.2" x14ac:dyDescent="0.25">
      <c r="A151" s="13" t="s">
        <v>186</v>
      </c>
      <c r="B151" s="7" t="s">
        <v>343</v>
      </c>
      <c r="C151" s="304" t="s">
        <v>431</v>
      </c>
      <c r="D151" s="304" t="s">
        <v>431</v>
      </c>
      <c r="E151" s="305" t="s">
        <v>431</v>
      </c>
    </row>
    <row r="152" spans="1:5" ht="13.2" x14ac:dyDescent="0.25">
      <c r="A152" s="13" t="s">
        <v>187</v>
      </c>
      <c r="B152" s="7" t="s">
        <v>349</v>
      </c>
      <c r="C152" s="304" t="s">
        <v>431</v>
      </c>
      <c r="D152" s="304" t="s">
        <v>431</v>
      </c>
      <c r="E152" s="305" t="s">
        <v>431</v>
      </c>
    </row>
    <row r="153" spans="1:5" ht="13.8" thickBot="1" x14ac:dyDescent="0.3">
      <c r="A153" s="13" t="s">
        <v>347</v>
      </c>
      <c r="B153" s="7" t="s">
        <v>350</v>
      </c>
      <c r="C153" s="304" t="s">
        <v>431</v>
      </c>
      <c r="D153" s="304" t="s">
        <v>431</v>
      </c>
      <c r="E153" s="305" t="s">
        <v>431</v>
      </c>
    </row>
    <row r="154" spans="1:5" ht="13.8" thickBot="1" x14ac:dyDescent="0.3">
      <c r="A154" s="18" t="s">
        <v>14</v>
      </c>
      <c r="B154" s="52" t="s">
        <v>351</v>
      </c>
      <c r="C154" s="362" t="s">
        <v>431</v>
      </c>
      <c r="D154" s="362" t="s">
        <v>431</v>
      </c>
      <c r="E154" s="364" t="s">
        <v>431</v>
      </c>
    </row>
    <row r="155" spans="1:5" ht="13.8" thickBot="1" x14ac:dyDescent="0.3">
      <c r="A155" s="18" t="s">
        <v>15</v>
      </c>
      <c r="B155" s="52" t="s">
        <v>352</v>
      </c>
      <c r="C155" s="362" t="s">
        <v>431</v>
      </c>
      <c r="D155" s="362" t="s">
        <v>431</v>
      </c>
      <c r="E155" s="364" t="s">
        <v>431</v>
      </c>
    </row>
    <row r="156" spans="1:5" ht="13.8" thickBot="1" x14ac:dyDescent="0.3">
      <c r="A156" s="18" t="s">
        <v>16</v>
      </c>
      <c r="B156" s="52" t="s">
        <v>354</v>
      </c>
      <c r="C156" s="207">
        <f>+C132+C136+C143+C148+C154+C155</f>
        <v>3497524</v>
      </c>
      <c r="D156" s="207">
        <f>+D132+D136+D143+D148+D154+D155</f>
        <v>3013991</v>
      </c>
      <c r="E156" s="365">
        <f>+E132+E136+E143+E148+E154+E155</f>
        <v>8515190</v>
      </c>
    </row>
    <row r="157" spans="1:5" ht="13.8" thickBot="1" x14ac:dyDescent="0.3">
      <c r="A157" s="91" t="s">
        <v>17</v>
      </c>
      <c r="B157" s="125" t="s">
        <v>353</v>
      </c>
      <c r="C157" s="207">
        <f>+C131+C156</f>
        <v>203149067</v>
      </c>
      <c r="D157" s="207">
        <f>+D131+D156</f>
        <v>210224627</v>
      </c>
      <c r="E157" s="204">
        <f>+E131+E156</f>
        <v>311387083</v>
      </c>
    </row>
    <row r="158" spans="1:5" x14ac:dyDescent="0.3">
      <c r="C158" s="457"/>
      <c r="E158" s="458">
        <f>E90-E157</f>
        <v>0</v>
      </c>
    </row>
    <row r="159" spans="1:5" x14ac:dyDescent="0.3">
      <c r="C159" s="457"/>
    </row>
    <row r="160" spans="1:5" x14ac:dyDescent="0.3">
      <c r="C160" s="457"/>
    </row>
    <row r="161" spans="3:3" x14ac:dyDescent="0.3">
      <c r="C161" s="457"/>
    </row>
    <row r="162" spans="3:3" x14ac:dyDescent="0.3">
      <c r="C162" s="457"/>
    </row>
    <row r="163" spans="3:3" x14ac:dyDescent="0.3">
      <c r="C163" s="457"/>
    </row>
    <row r="164" spans="3:3" x14ac:dyDescent="0.3">
      <c r="C164" s="457"/>
    </row>
    <row r="165" spans="3:3" x14ac:dyDescent="0.3">
      <c r="C165" s="457"/>
    </row>
    <row r="166" spans="3:3" x14ac:dyDescent="0.3">
      <c r="C166" s="457"/>
    </row>
    <row r="167" spans="3:3" x14ac:dyDescent="0.3">
      <c r="C167" s="457"/>
    </row>
    <row r="168" spans="3:3" x14ac:dyDescent="0.3">
      <c r="C168" s="457"/>
    </row>
    <row r="169" spans="3:3" x14ac:dyDescent="0.3">
      <c r="C169" s="457"/>
    </row>
    <row r="170" spans="3:3" x14ac:dyDescent="0.3">
      <c r="C170" s="457"/>
    </row>
  </sheetData>
  <mergeCells count="7">
    <mergeCell ref="A93:B93"/>
    <mergeCell ref="B1:E1"/>
    <mergeCell ref="A2:E2"/>
    <mergeCell ref="A3:E3"/>
    <mergeCell ref="A4:E4"/>
    <mergeCell ref="A5:B5"/>
    <mergeCell ref="A92:E92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selection activeCell="N20" sqref="N20"/>
    </sheetView>
  </sheetViews>
  <sheetFormatPr defaultRowHeight="15.6" x14ac:dyDescent="0.3"/>
  <cols>
    <col min="1" max="1" width="4.77734375" style="459" customWidth="1"/>
    <col min="2" max="2" width="31.109375" style="460" customWidth="1"/>
    <col min="3" max="4" width="9" style="460" customWidth="1"/>
    <col min="5" max="5" width="9.44140625" style="460" customWidth="1"/>
    <col min="6" max="6" width="8.77734375" style="460" customWidth="1"/>
    <col min="7" max="7" width="8.6640625" style="460" customWidth="1"/>
    <col min="8" max="8" width="8.77734375" style="460" customWidth="1"/>
    <col min="9" max="9" width="8.109375" style="460" customWidth="1"/>
    <col min="10" max="14" width="9.44140625" style="460" customWidth="1"/>
    <col min="15" max="15" width="12.6640625" style="459" customWidth="1"/>
  </cols>
  <sheetData>
    <row r="1" spans="1:15" x14ac:dyDescent="0.3">
      <c r="J1" s="585" t="s">
        <v>581</v>
      </c>
      <c r="K1" s="585"/>
      <c r="L1" s="585"/>
      <c r="M1" s="585"/>
      <c r="N1" s="585"/>
      <c r="O1" s="585"/>
    </row>
    <row r="2" spans="1:15" x14ac:dyDescent="0.3">
      <c r="A2" s="580" t="str">
        <f>+CONCATENATE("Előirányzat-felhasználási terv",CHAR(10),LEFT([2]KV_ÖSSZEFÜGGÉSEK!A5,4),". évre")</f>
        <v>Előirányzat-felhasználási terv
2020. évre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ht="16.2" thickBot="1" x14ac:dyDescent="0.35">
      <c r="O3" s="461" t="str">
        <f>'[2]KV_13.sz.mell'!D4</f>
        <v>Forintban!</v>
      </c>
    </row>
    <row r="4" spans="1:15" ht="23.4" thickBot="1" x14ac:dyDescent="0.3">
      <c r="A4" s="462" t="s">
        <v>544</v>
      </c>
      <c r="B4" s="463" t="s">
        <v>44</v>
      </c>
      <c r="C4" s="463" t="s">
        <v>561</v>
      </c>
      <c r="D4" s="463" t="s">
        <v>562</v>
      </c>
      <c r="E4" s="463" t="s">
        <v>563</v>
      </c>
      <c r="F4" s="463" t="s">
        <v>564</v>
      </c>
      <c r="G4" s="463" t="s">
        <v>565</v>
      </c>
      <c r="H4" s="463" t="s">
        <v>566</v>
      </c>
      <c r="I4" s="463" t="s">
        <v>567</v>
      </c>
      <c r="J4" s="463" t="s">
        <v>568</v>
      </c>
      <c r="K4" s="463" t="s">
        <v>569</v>
      </c>
      <c r="L4" s="463" t="s">
        <v>570</v>
      </c>
      <c r="M4" s="463" t="s">
        <v>571</v>
      </c>
      <c r="N4" s="463" t="s">
        <v>572</v>
      </c>
      <c r="O4" s="464" t="s">
        <v>573</v>
      </c>
    </row>
    <row r="5" spans="1:15" ht="13.8" thickBot="1" x14ac:dyDescent="0.3">
      <c r="A5" s="465" t="s">
        <v>7</v>
      </c>
      <c r="B5" s="582" t="s">
        <v>39</v>
      </c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4"/>
    </row>
    <row r="6" spans="1:15" ht="13.2" x14ac:dyDescent="0.25">
      <c r="A6" s="466" t="s">
        <v>8</v>
      </c>
      <c r="B6" s="467" t="s">
        <v>260</v>
      </c>
      <c r="C6" s="468">
        <v>2500000</v>
      </c>
      <c r="D6" s="468">
        <v>7780000</v>
      </c>
      <c r="E6" s="468">
        <v>8880000</v>
      </c>
      <c r="F6" s="468">
        <v>8880000</v>
      </c>
      <c r="G6" s="468">
        <v>8800000</v>
      </c>
      <c r="H6" s="468">
        <v>9800000</v>
      </c>
      <c r="I6" s="468">
        <v>7780000</v>
      </c>
      <c r="J6" s="468">
        <v>5827084</v>
      </c>
      <c r="K6" s="468">
        <v>15672916</v>
      </c>
      <c r="L6" s="468">
        <v>9800000</v>
      </c>
      <c r="M6" s="468">
        <v>9555533</v>
      </c>
      <c r="N6" s="468">
        <v>12000000</v>
      </c>
      <c r="O6" s="469">
        <f t="shared" ref="O6:O25" si="0">SUM(C6:N6)</f>
        <v>107275533</v>
      </c>
    </row>
    <row r="7" spans="1:15" ht="13.2" x14ac:dyDescent="0.25">
      <c r="A7" s="470" t="s">
        <v>9</v>
      </c>
      <c r="B7" s="471" t="s">
        <v>574</v>
      </c>
      <c r="C7" s="472">
        <v>3963000</v>
      </c>
      <c r="D7" s="472">
        <v>3952094</v>
      </c>
      <c r="E7" s="472">
        <v>2963000</v>
      </c>
      <c r="F7" s="472">
        <v>2100000</v>
      </c>
      <c r="G7" s="472">
        <v>3963000</v>
      </c>
      <c r="H7" s="472">
        <v>3963000</v>
      </c>
      <c r="I7" s="472">
        <v>2000000</v>
      </c>
      <c r="J7" s="472">
        <v>3963000</v>
      </c>
      <c r="K7" s="472">
        <v>3963000</v>
      </c>
      <c r="L7" s="472">
        <v>3963000</v>
      </c>
      <c r="M7" s="472">
        <v>3966610</v>
      </c>
      <c r="N7" s="472">
        <v>3963000</v>
      </c>
      <c r="O7" s="473">
        <f t="shared" si="0"/>
        <v>42722704</v>
      </c>
    </row>
    <row r="8" spans="1:15" ht="13.2" x14ac:dyDescent="0.25">
      <c r="A8" s="470" t="s">
        <v>10</v>
      </c>
      <c r="B8" s="474" t="s">
        <v>575</v>
      </c>
      <c r="C8" s="475" t="s">
        <v>431</v>
      </c>
      <c r="D8" s="475" t="s">
        <v>431</v>
      </c>
      <c r="E8" s="475" t="s">
        <v>431</v>
      </c>
      <c r="F8" s="475" t="s">
        <v>431</v>
      </c>
      <c r="G8" s="475" t="s">
        <v>431</v>
      </c>
      <c r="H8" s="476">
        <v>590190</v>
      </c>
      <c r="I8" s="475">
        <v>0</v>
      </c>
      <c r="J8" s="493">
        <v>20000000</v>
      </c>
      <c r="K8" s="475">
        <v>0</v>
      </c>
      <c r="L8" s="493">
        <v>20297859</v>
      </c>
      <c r="M8" s="475" t="s">
        <v>431</v>
      </c>
      <c r="N8" s="475" t="s">
        <v>431</v>
      </c>
      <c r="O8" s="477">
        <f>SUM(C8:N8)</f>
        <v>40888049</v>
      </c>
    </row>
    <row r="9" spans="1:15" ht="13.2" x14ac:dyDescent="0.25">
      <c r="A9" s="470" t="s">
        <v>11</v>
      </c>
      <c r="B9" s="478" t="s">
        <v>98</v>
      </c>
      <c r="C9" s="472">
        <v>250000</v>
      </c>
      <c r="D9" s="472">
        <v>250000</v>
      </c>
      <c r="E9" s="472">
        <v>1525000</v>
      </c>
      <c r="F9" s="472">
        <v>250000</v>
      </c>
      <c r="G9" s="472">
        <v>250000</v>
      </c>
      <c r="H9" s="472">
        <v>3500000</v>
      </c>
      <c r="I9" s="472">
        <v>250000</v>
      </c>
      <c r="J9" s="472">
        <v>250000</v>
      </c>
      <c r="K9" s="472">
        <v>3500000</v>
      </c>
      <c r="L9" s="472">
        <v>3850000</v>
      </c>
      <c r="M9" s="472">
        <v>813892</v>
      </c>
      <c r="N9" s="472">
        <v>1525000</v>
      </c>
      <c r="O9" s="473">
        <f t="shared" si="0"/>
        <v>16213892</v>
      </c>
    </row>
    <row r="10" spans="1:15" ht="13.2" x14ac:dyDescent="0.25">
      <c r="A10" s="470" t="s">
        <v>12</v>
      </c>
      <c r="B10" s="478" t="s">
        <v>305</v>
      </c>
      <c r="C10" s="472">
        <v>3500000</v>
      </c>
      <c r="D10" s="472">
        <v>3151000</v>
      </c>
      <c r="E10" s="472">
        <v>3788512</v>
      </c>
      <c r="F10" s="472">
        <v>4500000</v>
      </c>
      <c r="G10" s="472">
        <v>406358</v>
      </c>
      <c r="H10" s="472">
        <v>19591230</v>
      </c>
      <c r="I10" s="472">
        <v>4750000</v>
      </c>
      <c r="J10" s="472">
        <v>4002412</v>
      </c>
      <c r="K10" s="472">
        <v>629858</v>
      </c>
      <c r="L10" s="472">
        <v>800000</v>
      </c>
      <c r="M10" s="472">
        <v>500000</v>
      </c>
      <c r="N10" s="472">
        <v>4822545</v>
      </c>
      <c r="O10" s="473">
        <f t="shared" si="0"/>
        <v>50441915</v>
      </c>
    </row>
    <row r="11" spans="1:15" ht="13.2" x14ac:dyDescent="0.25">
      <c r="A11" s="470" t="s">
        <v>13</v>
      </c>
      <c r="B11" s="478" t="s">
        <v>3</v>
      </c>
      <c r="C11" s="475" t="s">
        <v>431</v>
      </c>
      <c r="D11" s="475" t="s">
        <v>431</v>
      </c>
      <c r="E11" s="475" t="s">
        <v>431</v>
      </c>
      <c r="F11" s="475" t="s">
        <v>431</v>
      </c>
      <c r="G11" s="475" t="s">
        <v>431</v>
      </c>
      <c r="H11" s="479" t="s">
        <v>431</v>
      </c>
      <c r="I11" s="479" t="s">
        <v>431</v>
      </c>
      <c r="J11" s="479" t="s">
        <v>431</v>
      </c>
      <c r="K11" s="479" t="s">
        <v>431</v>
      </c>
      <c r="L11" s="479">
        <v>0</v>
      </c>
      <c r="M11" s="479" t="s">
        <v>431</v>
      </c>
      <c r="N11" s="479" t="s">
        <v>431</v>
      </c>
      <c r="O11" s="473">
        <f t="shared" si="0"/>
        <v>0</v>
      </c>
    </row>
    <row r="12" spans="1:15" ht="13.2" x14ac:dyDescent="0.25">
      <c r="A12" s="470" t="s">
        <v>14</v>
      </c>
      <c r="B12" s="478" t="s">
        <v>262</v>
      </c>
      <c r="C12" s="475" t="s">
        <v>431</v>
      </c>
      <c r="D12" s="475" t="s">
        <v>431</v>
      </c>
      <c r="E12" s="475" t="s">
        <v>431</v>
      </c>
      <c r="F12" s="475" t="s">
        <v>431</v>
      </c>
      <c r="G12" s="475" t="s">
        <v>431</v>
      </c>
      <c r="H12" s="479" t="s">
        <v>431</v>
      </c>
      <c r="I12" s="479" t="s">
        <v>431</v>
      </c>
      <c r="J12" s="479" t="s">
        <v>431</v>
      </c>
      <c r="K12" s="479" t="s">
        <v>431</v>
      </c>
      <c r="L12" s="494">
        <v>213186</v>
      </c>
      <c r="M12" s="479" t="s">
        <v>431</v>
      </c>
      <c r="N12" s="479" t="s">
        <v>431</v>
      </c>
      <c r="O12" s="480">
        <f t="shared" si="0"/>
        <v>213186</v>
      </c>
    </row>
    <row r="13" spans="1:15" ht="13.2" x14ac:dyDescent="0.25">
      <c r="A13" s="470" t="s">
        <v>15</v>
      </c>
      <c r="B13" s="471" t="s">
        <v>293</v>
      </c>
      <c r="C13" s="475" t="s">
        <v>431</v>
      </c>
      <c r="D13" s="475" t="s">
        <v>431</v>
      </c>
      <c r="E13" s="475" t="s">
        <v>431</v>
      </c>
      <c r="F13" s="475" t="s">
        <v>431</v>
      </c>
      <c r="G13" s="475" t="s">
        <v>431</v>
      </c>
      <c r="H13" s="479" t="s">
        <v>431</v>
      </c>
      <c r="I13" s="479" t="s">
        <v>431</v>
      </c>
      <c r="J13" s="479" t="s">
        <v>431</v>
      </c>
      <c r="K13" s="479" t="s">
        <v>431</v>
      </c>
      <c r="L13" s="479">
        <v>0</v>
      </c>
      <c r="M13" s="479" t="s">
        <v>431</v>
      </c>
      <c r="N13" s="479" t="s">
        <v>431</v>
      </c>
      <c r="O13" s="480">
        <v>0</v>
      </c>
    </row>
    <row r="14" spans="1:15" ht="13.8" thickBot="1" x14ac:dyDescent="0.3">
      <c r="A14" s="470" t="s">
        <v>16</v>
      </c>
      <c r="B14" s="478" t="s">
        <v>576</v>
      </c>
      <c r="C14" s="472">
        <v>7176412</v>
      </c>
      <c r="D14" s="472">
        <v>546318</v>
      </c>
      <c r="E14" s="472">
        <v>4142603</v>
      </c>
      <c r="F14" s="472">
        <v>7749412</v>
      </c>
      <c r="G14" s="472">
        <v>783233</v>
      </c>
      <c r="H14" s="472">
        <v>3084992</v>
      </c>
      <c r="I14" s="472">
        <v>1446531</v>
      </c>
      <c r="J14" s="472">
        <v>4028268</v>
      </c>
      <c r="K14" s="472">
        <v>8033829</v>
      </c>
      <c r="L14" s="472">
        <v>11556412</v>
      </c>
      <c r="M14" s="472">
        <v>2432799</v>
      </c>
      <c r="N14" s="472">
        <v>2650995</v>
      </c>
      <c r="O14" s="473">
        <f t="shared" si="0"/>
        <v>53631804</v>
      </c>
    </row>
    <row r="15" spans="1:15" ht="13.8" thickBot="1" x14ac:dyDescent="0.3">
      <c r="A15" s="465" t="s">
        <v>17</v>
      </c>
      <c r="B15" s="481" t="s">
        <v>577</v>
      </c>
      <c r="C15" s="482">
        <f t="shared" ref="C15:N15" si="1">SUM(C6:C14)</f>
        <v>17389412</v>
      </c>
      <c r="D15" s="482">
        <f t="shared" si="1"/>
        <v>15679412</v>
      </c>
      <c r="E15" s="482">
        <f t="shared" si="1"/>
        <v>21299115</v>
      </c>
      <c r="F15" s="482">
        <f t="shared" si="1"/>
        <v>23479412</v>
      </c>
      <c r="G15" s="482">
        <f t="shared" si="1"/>
        <v>14202591</v>
      </c>
      <c r="H15" s="482">
        <f t="shared" si="1"/>
        <v>40529412</v>
      </c>
      <c r="I15" s="482">
        <f t="shared" si="1"/>
        <v>16226531</v>
      </c>
      <c r="J15" s="482">
        <f t="shared" si="1"/>
        <v>38070764</v>
      </c>
      <c r="K15" s="482">
        <f t="shared" si="1"/>
        <v>31799603</v>
      </c>
      <c r="L15" s="482">
        <f t="shared" si="1"/>
        <v>50480457</v>
      </c>
      <c r="M15" s="482">
        <f t="shared" si="1"/>
        <v>17268834</v>
      </c>
      <c r="N15" s="482">
        <f t="shared" si="1"/>
        <v>24961540</v>
      </c>
      <c r="O15" s="483">
        <f>SUM(C15:N15)</f>
        <v>311387083</v>
      </c>
    </row>
    <row r="16" spans="1:15" ht="13.8" thickBot="1" x14ac:dyDescent="0.3">
      <c r="A16" s="465" t="s">
        <v>18</v>
      </c>
      <c r="B16" s="582" t="s">
        <v>40</v>
      </c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4"/>
    </row>
    <row r="17" spans="1:15" ht="13.2" x14ac:dyDescent="0.25">
      <c r="A17" s="484" t="s">
        <v>19</v>
      </c>
      <c r="B17" s="485" t="s">
        <v>45</v>
      </c>
      <c r="C17" s="476">
        <v>9004339</v>
      </c>
      <c r="D17" s="476">
        <v>9004339</v>
      </c>
      <c r="E17" s="476">
        <v>13755915</v>
      </c>
      <c r="F17" s="476">
        <v>14004339</v>
      </c>
      <c r="G17" s="476">
        <v>9004339</v>
      </c>
      <c r="H17" s="476">
        <v>14004339</v>
      </c>
      <c r="I17" s="476">
        <v>9004339</v>
      </c>
      <c r="J17" s="476">
        <v>14004339</v>
      </c>
      <c r="K17" s="476">
        <v>9004339</v>
      </c>
      <c r="L17" s="476">
        <v>9004339</v>
      </c>
      <c r="M17" s="476">
        <v>9004341</v>
      </c>
      <c r="N17" s="476">
        <v>9004339</v>
      </c>
      <c r="O17" s="477">
        <f t="shared" si="0"/>
        <v>127803646</v>
      </c>
    </row>
    <row r="18" spans="1:15" ht="20.399999999999999" x14ac:dyDescent="0.25">
      <c r="A18" s="470" t="s">
        <v>20</v>
      </c>
      <c r="B18" s="471" t="s">
        <v>107</v>
      </c>
      <c r="C18" s="472">
        <v>1475073</v>
      </c>
      <c r="D18" s="472">
        <v>1475073</v>
      </c>
      <c r="E18" s="472">
        <v>1475073</v>
      </c>
      <c r="F18" s="472">
        <v>1475073</v>
      </c>
      <c r="G18" s="472">
        <v>1868252</v>
      </c>
      <c r="H18" s="472">
        <v>1475073</v>
      </c>
      <c r="I18" s="472">
        <v>1475073</v>
      </c>
      <c r="J18" s="472">
        <v>1475073</v>
      </c>
      <c r="K18" s="472">
        <v>1475073</v>
      </c>
      <c r="L18" s="472">
        <v>1475073</v>
      </c>
      <c r="M18" s="472">
        <v>1475068</v>
      </c>
      <c r="N18" s="472">
        <v>1475073</v>
      </c>
      <c r="O18" s="473">
        <f t="shared" si="0"/>
        <v>18094050</v>
      </c>
    </row>
    <row r="19" spans="1:15" ht="13.2" x14ac:dyDescent="0.25">
      <c r="A19" s="470" t="s">
        <v>21</v>
      </c>
      <c r="B19" s="478" t="s">
        <v>82</v>
      </c>
      <c r="C19" s="472">
        <v>6810000</v>
      </c>
      <c r="D19" s="472">
        <v>5100000</v>
      </c>
      <c r="E19" s="472">
        <v>5100000</v>
      </c>
      <c r="F19" s="472">
        <v>7000000</v>
      </c>
      <c r="G19" s="472">
        <v>880000</v>
      </c>
      <c r="H19" s="472">
        <v>9500000</v>
      </c>
      <c r="I19" s="472">
        <v>2950000</v>
      </c>
      <c r="J19" s="472">
        <v>8000000</v>
      </c>
      <c r="K19" s="472">
        <v>12355001</v>
      </c>
      <c r="L19" s="472">
        <v>10449270</v>
      </c>
      <c r="M19" s="472">
        <v>6339425</v>
      </c>
      <c r="N19" s="472">
        <v>13352896</v>
      </c>
      <c r="O19" s="473">
        <f t="shared" si="0"/>
        <v>87836592</v>
      </c>
    </row>
    <row r="20" spans="1:15" ht="13.2" x14ac:dyDescent="0.25">
      <c r="A20" s="470" t="s">
        <v>22</v>
      </c>
      <c r="B20" s="478" t="s">
        <v>108</v>
      </c>
      <c r="C20" s="472">
        <v>100000</v>
      </c>
      <c r="D20" s="472">
        <v>100000</v>
      </c>
      <c r="E20" s="472">
        <v>100000</v>
      </c>
      <c r="F20" s="472">
        <v>1000000</v>
      </c>
      <c r="G20" s="472">
        <v>450000</v>
      </c>
      <c r="H20" s="472">
        <v>450000</v>
      </c>
      <c r="I20" s="472">
        <v>450000</v>
      </c>
      <c r="J20" s="472">
        <v>400000</v>
      </c>
      <c r="K20" s="472">
        <v>350000</v>
      </c>
      <c r="L20" s="472">
        <v>350000</v>
      </c>
      <c r="M20" s="472">
        <v>450000</v>
      </c>
      <c r="N20" s="472">
        <v>629232</v>
      </c>
      <c r="O20" s="473">
        <f t="shared" si="0"/>
        <v>4829232</v>
      </c>
    </row>
    <row r="21" spans="1:15" ht="13.2" x14ac:dyDescent="0.25">
      <c r="A21" s="470" t="s">
        <v>23</v>
      </c>
      <c r="B21" s="478" t="s">
        <v>578</v>
      </c>
      <c r="C21" s="479" t="s">
        <v>431</v>
      </c>
      <c r="D21" s="479" t="s">
        <v>431</v>
      </c>
      <c r="E21" s="472">
        <v>868127</v>
      </c>
      <c r="F21" s="479" t="s">
        <v>431</v>
      </c>
      <c r="G21" s="479" t="s">
        <v>431</v>
      </c>
      <c r="H21" s="472">
        <v>100000</v>
      </c>
      <c r="I21" s="479" t="s">
        <v>431</v>
      </c>
      <c r="J21" s="479" t="s">
        <v>431</v>
      </c>
      <c r="K21" s="472">
        <v>100000</v>
      </c>
      <c r="L21" s="479" t="s">
        <v>431</v>
      </c>
      <c r="M21" s="479" t="s">
        <v>431</v>
      </c>
      <c r="N21" s="472">
        <v>500000</v>
      </c>
      <c r="O21" s="473">
        <f t="shared" si="0"/>
        <v>1568127</v>
      </c>
    </row>
    <row r="22" spans="1:15" ht="13.2" x14ac:dyDescent="0.25">
      <c r="A22" s="470" t="s">
        <v>24</v>
      </c>
      <c r="B22" s="478" t="s">
        <v>123</v>
      </c>
      <c r="C22" s="479" t="s">
        <v>431</v>
      </c>
      <c r="D22" s="479" t="s">
        <v>431</v>
      </c>
      <c r="E22" s="479" t="s">
        <v>431</v>
      </c>
      <c r="F22" s="479" t="s">
        <v>431</v>
      </c>
      <c r="G22" s="472">
        <v>2000000</v>
      </c>
      <c r="H22" s="479" t="s">
        <v>431</v>
      </c>
      <c r="I22" s="479" t="s">
        <v>431</v>
      </c>
      <c r="J22" s="472">
        <v>14191352</v>
      </c>
      <c r="K22" s="479" t="s">
        <v>431</v>
      </c>
      <c r="L22" s="479" t="s">
        <v>431</v>
      </c>
      <c r="M22" s="479" t="s">
        <v>431</v>
      </c>
      <c r="N22" s="479" t="s">
        <v>431</v>
      </c>
      <c r="O22" s="473">
        <f t="shared" si="0"/>
        <v>16191352</v>
      </c>
    </row>
    <row r="23" spans="1:15" ht="13.2" x14ac:dyDescent="0.25">
      <c r="A23" s="470" t="s">
        <v>25</v>
      </c>
      <c r="B23" s="471" t="s">
        <v>111</v>
      </c>
      <c r="C23" s="479" t="s">
        <v>431</v>
      </c>
      <c r="D23" s="479" t="s">
        <v>431</v>
      </c>
      <c r="E23" s="479" t="s">
        <v>431</v>
      </c>
      <c r="F23" s="479" t="s">
        <v>431</v>
      </c>
      <c r="G23" s="479">
        <v>0</v>
      </c>
      <c r="H23" s="472">
        <v>15000000</v>
      </c>
      <c r="I23" s="472">
        <v>2347119</v>
      </c>
      <c r="J23" s="479">
        <v>0</v>
      </c>
      <c r="K23" s="479" t="s">
        <v>431</v>
      </c>
      <c r="L23" s="494">
        <v>29201775</v>
      </c>
      <c r="M23" s="479" t="s">
        <v>431</v>
      </c>
      <c r="N23" s="479" t="s">
        <v>431</v>
      </c>
      <c r="O23" s="473">
        <f t="shared" si="0"/>
        <v>46548894</v>
      </c>
    </row>
    <row r="24" spans="1:15" ht="13.2" x14ac:dyDescent="0.25">
      <c r="A24" s="470" t="s">
        <v>26</v>
      </c>
      <c r="B24" s="478" t="s">
        <v>125</v>
      </c>
      <c r="C24" s="479" t="s">
        <v>431</v>
      </c>
      <c r="D24" s="479" t="s">
        <v>431</v>
      </c>
      <c r="E24" s="479" t="s">
        <v>431</v>
      </c>
      <c r="F24" s="479" t="s">
        <v>431</v>
      </c>
      <c r="G24" s="479">
        <v>0</v>
      </c>
      <c r="H24" s="479">
        <v>0</v>
      </c>
      <c r="I24" s="479" t="s">
        <v>431</v>
      </c>
      <c r="J24" s="479" t="s">
        <v>431</v>
      </c>
      <c r="K24" s="494">
        <v>8515190</v>
      </c>
      <c r="L24" s="479" t="s">
        <v>431</v>
      </c>
      <c r="M24" s="479" t="s">
        <v>431</v>
      </c>
      <c r="N24" s="479" t="s">
        <v>431</v>
      </c>
      <c r="O24" s="480">
        <f t="shared" si="0"/>
        <v>8515190</v>
      </c>
    </row>
    <row r="25" spans="1:15" ht="13.8" thickBot="1" x14ac:dyDescent="0.3">
      <c r="A25" s="470" t="s">
        <v>27</v>
      </c>
      <c r="B25" s="478" t="s">
        <v>4</v>
      </c>
      <c r="C25" s="479" t="s">
        <v>431</v>
      </c>
      <c r="D25" s="479" t="s">
        <v>431</v>
      </c>
      <c r="E25" s="479" t="s">
        <v>431</v>
      </c>
      <c r="F25" s="479" t="s">
        <v>431</v>
      </c>
      <c r="G25" s="479">
        <v>0</v>
      </c>
      <c r="H25" s="479">
        <v>0</v>
      </c>
      <c r="I25" s="479" t="s">
        <v>431</v>
      </c>
      <c r="J25" s="479" t="s">
        <v>431</v>
      </c>
      <c r="K25" s="479" t="s">
        <v>431</v>
      </c>
      <c r="L25" s="479" t="s">
        <v>431</v>
      </c>
      <c r="M25" s="479" t="s">
        <v>431</v>
      </c>
      <c r="N25" s="479" t="s">
        <v>431</v>
      </c>
      <c r="O25" s="480">
        <f t="shared" si="0"/>
        <v>0</v>
      </c>
    </row>
    <row r="26" spans="1:15" ht="13.8" thickBot="1" x14ac:dyDescent="0.3">
      <c r="A26" s="486" t="s">
        <v>28</v>
      </c>
      <c r="B26" s="481" t="s">
        <v>579</v>
      </c>
      <c r="C26" s="482">
        <f t="shared" ref="C26:N26" si="2">SUM(C17:C25)</f>
        <v>17389412</v>
      </c>
      <c r="D26" s="482">
        <f t="shared" si="2"/>
        <v>15679412</v>
      </c>
      <c r="E26" s="482">
        <f t="shared" si="2"/>
        <v>21299115</v>
      </c>
      <c r="F26" s="482">
        <f t="shared" si="2"/>
        <v>23479412</v>
      </c>
      <c r="G26" s="482">
        <f t="shared" si="2"/>
        <v>14202591</v>
      </c>
      <c r="H26" s="482">
        <f t="shared" si="2"/>
        <v>40529412</v>
      </c>
      <c r="I26" s="482">
        <f t="shared" si="2"/>
        <v>16226531</v>
      </c>
      <c r="J26" s="482">
        <f t="shared" si="2"/>
        <v>38070764</v>
      </c>
      <c r="K26" s="482">
        <f t="shared" si="2"/>
        <v>31799603</v>
      </c>
      <c r="L26" s="482">
        <f t="shared" si="2"/>
        <v>50480457</v>
      </c>
      <c r="M26" s="482">
        <f t="shared" si="2"/>
        <v>17268834</v>
      </c>
      <c r="N26" s="482">
        <f t="shared" si="2"/>
        <v>24961540</v>
      </c>
      <c r="O26" s="483">
        <f>SUM(C26:N26)</f>
        <v>311387083</v>
      </c>
    </row>
    <row r="27" spans="1:15" ht="13.8" thickBot="1" x14ac:dyDescent="0.3">
      <c r="A27" s="486" t="s">
        <v>29</v>
      </c>
      <c r="B27" s="487" t="s">
        <v>580</v>
      </c>
      <c r="C27" s="488">
        <f t="shared" ref="C27:O27" si="3">C15-C26</f>
        <v>0</v>
      </c>
      <c r="D27" s="488">
        <f t="shared" si="3"/>
        <v>0</v>
      </c>
      <c r="E27" s="488">
        <f t="shared" si="3"/>
        <v>0</v>
      </c>
      <c r="F27" s="488">
        <f t="shared" si="3"/>
        <v>0</v>
      </c>
      <c r="G27" s="488">
        <f t="shared" si="3"/>
        <v>0</v>
      </c>
      <c r="H27" s="488">
        <f t="shared" si="3"/>
        <v>0</v>
      </c>
      <c r="I27" s="488">
        <f t="shared" si="3"/>
        <v>0</v>
      </c>
      <c r="J27" s="488">
        <f t="shared" si="3"/>
        <v>0</v>
      </c>
      <c r="K27" s="488">
        <f t="shared" si="3"/>
        <v>0</v>
      </c>
      <c r="L27" s="488">
        <f t="shared" si="3"/>
        <v>0</v>
      </c>
      <c r="M27" s="488">
        <f t="shared" si="3"/>
        <v>0</v>
      </c>
      <c r="N27" s="488">
        <f t="shared" si="3"/>
        <v>0</v>
      </c>
      <c r="O27" s="489">
        <f t="shared" si="3"/>
        <v>0</v>
      </c>
    </row>
    <row r="28" spans="1:15" x14ac:dyDescent="0.3">
      <c r="A28" s="490"/>
    </row>
    <row r="29" spans="1:15" x14ac:dyDescent="0.3">
      <c r="B29" s="491"/>
      <c r="C29" s="492"/>
      <c r="D29" s="492"/>
      <c r="O29" s="460"/>
    </row>
    <row r="30" spans="1:15" x14ac:dyDescent="0.3">
      <c r="O30" s="460"/>
    </row>
    <row r="31" spans="1:15" x14ac:dyDescent="0.3">
      <c r="O31" s="460"/>
    </row>
    <row r="32" spans="1:15" x14ac:dyDescent="0.3">
      <c r="O32" s="460"/>
    </row>
    <row r="33" spans="15:15" x14ac:dyDescent="0.3">
      <c r="O33" s="460"/>
    </row>
    <row r="34" spans="15:15" x14ac:dyDescent="0.3">
      <c r="O34" s="460"/>
    </row>
    <row r="35" spans="15:15" x14ac:dyDescent="0.3">
      <c r="O35" s="460"/>
    </row>
    <row r="36" spans="15:15" x14ac:dyDescent="0.3">
      <c r="O36" s="460"/>
    </row>
    <row r="37" spans="15:15" x14ac:dyDescent="0.3">
      <c r="O37" s="460"/>
    </row>
    <row r="38" spans="15:15" x14ac:dyDescent="0.3">
      <c r="O38" s="460"/>
    </row>
    <row r="39" spans="15:15" x14ac:dyDescent="0.3">
      <c r="O39" s="460"/>
    </row>
    <row r="40" spans="15:15" x14ac:dyDescent="0.3">
      <c r="O40" s="460"/>
    </row>
    <row r="41" spans="15:15" x14ac:dyDescent="0.3">
      <c r="O41" s="460"/>
    </row>
    <row r="42" spans="15:15" x14ac:dyDescent="0.3">
      <c r="O42" s="460"/>
    </row>
    <row r="43" spans="15:15" x14ac:dyDescent="0.3">
      <c r="O43" s="460"/>
    </row>
    <row r="44" spans="15:15" x14ac:dyDescent="0.3">
      <c r="O44" s="460"/>
    </row>
    <row r="45" spans="15:15" x14ac:dyDescent="0.3">
      <c r="O45" s="460"/>
    </row>
    <row r="46" spans="15:15" x14ac:dyDescent="0.3">
      <c r="O46" s="460"/>
    </row>
    <row r="47" spans="15:15" x14ac:dyDescent="0.3">
      <c r="O47" s="460"/>
    </row>
    <row r="48" spans="15:15" x14ac:dyDescent="0.3">
      <c r="O48" s="460"/>
    </row>
    <row r="49" spans="15:15" x14ac:dyDescent="0.3">
      <c r="O49" s="460"/>
    </row>
    <row r="50" spans="15:15" x14ac:dyDescent="0.3">
      <c r="O50" s="460"/>
    </row>
    <row r="51" spans="15:15" x14ac:dyDescent="0.3">
      <c r="O51" s="460"/>
    </row>
    <row r="52" spans="15:15" x14ac:dyDescent="0.3">
      <c r="O52" s="460"/>
    </row>
    <row r="53" spans="15:15" x14ac:dyDescent="0.3">
      <c r="O53" s="460"/>
    </row>
    <row r="54" spans="15:15" x14ac:dyDescent="0.3">
      <c r="O54" s="460"/>
    </row>
    <row r="55" spans="15:15" x14ac:dyDescent="0.3">
      <c r="O55" s="460"/>
    </row>
    <row r="56" spans="15:15" x14ac:dyDescent="0.3">
      <c r="O56" s="460"/>
    </row>
    <row r="57" spans="15:15" x14ac:dyDescent="0.3">
      <c r="O57" s="460"/>
    </row>
    <row r="58" spans="15:15" x14ac:dyDescent="0.3">
      <c r="O58" s="460"/>
    </row>
    <row r="59" spans="15:15" x14ac:dyDescent="0.3">
      <c r="O59" s="460"/>
    </row>
    <row r="60" spans="15:15" x14ac:dyDescent="0.3">
      <c r="O60" s="460"/>
    </row>
    <row r="61" spans="15:15" x14ac:dyDescent="0.3">
      <c r="O61" s="460"/>
    </row>
    <row r="62" spans="15:15" x14ac:dyDescent="0.3">
      <c r="O62" s="460"/>
    </row>
    <row r="63" spans="15:15" x14ac:dyDescent="0.3">
      <c r="O63" s="460"/>
    </row>
    <row r="64" spans="15:15" x14ac:dyDescent="0.3">
      <c r="O64" s="460"/>
    </row>
    <row r="65" spans="15:15" x14ac:dyDescent="0.3">
      <c r="O65" s="460"/>
    </row>
    <row r="66" spans="15:15" x14ac:dyDescent="0.3">
      <c r="O66" s="460"/>
    </row>
    <row r="67" spans="15:15" x14ac:dyDescent="0.3">
      <c r="O67" s="460"/>
    </row>
    <row r="68" spans="15:15" x14ac:dyDescent="0.3">
      <c r="O68" s="460"/>
    </row>
    <row r="69" spans="15:15" x14ac:dyDescent="0.3">
      <c r="O69" s="460"/>
    </row>
    <row r="70" spans="15:15" x14ac:dyDescent="0.3">
      <c r="O70" s="460"/>
    </row>
    <row r="71" spans="15:15" x14ac:dyDescent="0.3">
      <c r="O71" s="460"/>
    </row>
    <row r="72" spans="15:15" x14ac:dyDescent="0.3">
      <c r="O72" s="460"/>
    </row>
    <row r="73" spans="15:15" x14ac:dyDescent="0.3">
      <c r="O73" s="460"/>
    </row>
    <row r="74" spans="15:15" x14ac:dyDescent="0.3">
      <c r="O74" s="460"/>
    </row>
    <row r="75" spans="15:15" x14ac:dyDescent="0.3">
      <c r="O75" s="460"/>
    </row>
    <row r="76" spans="15:15" x14ac:dyDescent="0.3">
      <c r="O76" s="460"/>
    </row>
    <row r="77" spans="15:15" x14ac:dyDescent="0.3">
      <c r="O77" s="460"/>
    </row>
    <row r="78" spans="15:15" x14ac:dyDescent="0.3">
      <c r="O78" s="460"/>
    </row>
    <row r="79" spans="15:15" x14ac:dyDescent="0.3">
      <c r="O79" s="460"/>
    </row>
    <row r="80" spans="15:15" x14ac:dyDescent="0.3">
      <c r="O80" s="460"/>
    </row>
    <row r="81" spans="15:15" x14ac:dyDescent="0.3">
      <c r="O81" s="460"/>
    </row>
    <row r="82" spans="15:15" x14ac:dyDescent="0.3">
      <c r="O82" s="460"/>
    </row>
  </sheetData>
  <mergeCells count="4">
    <mergeCell ref="A2:O2"/>
    <mergeCell ref="B5:O5"/>
    <mergeCell ref="B16:O16"/>
    <mergeCell ref="J1:O1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F14" sqref="F14"/>
    </sheetView>
  </sheetViews>
  <sheetFormatPr defaultRowHeight="13.2" x14ac:dyDescent="0.25"/>
  <cols>
    <col min="1" max="1" width="13.77734375" style="495" customWidth="1"/>
    <col min="2" max="2" width="58" style="495" customWidth="1"/>
    <col min="3" max="3" width="16.77734375" style="495" customWidth="1"/>
    <col min="4" max="4" width="4.77734375" style="515" customWidth="1"/>
  </cols>
  <sheetData>
    <row r="1" spans="1:4" ht="15.6" x14ac:dyDescent="0.25">
      <c r="B1" s="587" t="str">
        <f>+CONCATENATE("A ",LEFT([2]KV_ÖSSZEFÜGGÉSEK!A5,4),". évi általános működés és ágazati feladatok támogatásának alakulása jogcímenként")</f>
        <v>A 2020. évi általános működés és ágazati feladatok támogatásának alakulása jogcímenként</v>
      </c>
      <c r="C1" s="587"/>
      <c r="D1" s="588" t="s">
        <v>588</v>
      </c>
    </row>
    <row r="2" spans="1:4" ht="16.2" thickBot="1" x14ac:dyDescent="0.35">
      <c r="B2" s="496"/>
      <c r="C2" s="497" t="s">
        <v>582</v>
      </c>
      <c r="D2" s="588"/>
    </row>
    <row r="3" spans="1:4" ht="66.599999999999994" thickBot="1" x14ac:dyDescent="0.3">
      <c r="A3" s="498" t="s">
        <v>583</v>
      </c>
      <c r="B3" s="499" t="s">
        <v>584</v>
      </c>
      <c r="C3" s="500" t="str">
        <f>+CONCATENATE(LEFT([2]KV_ÖSSZEFÜGGÉSEK!A5,4),". évi tervezett támogatás összesen")</f>
        <v>2020. évi tervezett támogatás összesen</v>
      </c>
      <c r="D3" s="588"/>
    </row>
    <row r="4" spans="1:4" ht="13.8" thickBot="1" x14ac:dyDescent="0.3">
      <c r="A4" s="501" t="s">
        <v>368</v>
      </c>
      <c r="B4" s="502" t="s">
        <v>369</v>
      </c>
      <c r="C4" s="503" t="s">
        <v>370</v>
      </c>
      <c r="D4" s="588"/>
    </row>
    <row r="5" spans="1:4" x14ac:dyDescent="0.25">
      <c r="A5" s="504"/>
      <c r="B5" s="505" t="s">
        <v>142</v>
      </c>
      <c r="C5" s="506">
        <v>17832657</v>
      </c>
      <c r="D5" s="588"/>
    </row>
    <row r="6" spans="1:4" x14ac:dyDescent="0.25">
      <c r="A6" s="507"/>
      <c r="B6" s="508" t="s">
        <v>143</v>
      </c>
      <c r="C6" s="506">
        <v>9825380</v>
      </c>
      <c r="D6" s="588"/>
    </row>
    <row r="7" spans="1:4" x14ac:dyDescent="0.25">
      <c r="A7" s="507"/>
      <c r="B7" s="508" t="s">
        <v>585</v>
      </c>
      <c r="C7" s="506">
        <v>74564736</v>
      </c>
      <c r="D7" s="588"/>
    </row>
    <row r="8" spans="1:4" x14ac:dyDescent="0.25">
      <c r="A8" s="507"/>
      <c r="B8" s="508" t="s">
        <v>586</v>
      </c>
      <c r="C8" s="506">
        <v>2028760</v>
      </c>
      <c r="D8" s="588"/>
    </row>
    <row r="9" spans="1:4" x14ac:dyDescent="0.25">
      <c r="A9" s="507"/>
      <c r="B9" s="508" t="s">
        <v>590</v>
      </c>
      <c r="C9" s="516" t="s">
        <v>589</v>
      </c>
      <c r="D9" s="588"/>
    </row>
    <row r="10" spans="1:4" x14ac:dyDescent="0.25">
      <c r="A10" s="507"/>
      <c r="B10" s="508"/>
      <c r="C10" s="509" t="s">
        <v>431</v>
      </c>
      <c r="D10" s="588"/>
    </row>
    <row r="11" spans="1:4" x14ac:dyDescent="0.25">
      <c r="A11" s="507"/>
      <c r="B11" s="508"/>
      <c r="C11" s="509" t="s">
        <v>431</v>
      </c>
      <c r="D11" s="588"/>
    </row>
    <row r="12" spans="1:4" x14ac:dyDescent="0.25">
      <c r="A12" s="507"/>
      <c r="B12" s="508"/>
      <c r="C12" s="509" t="s">
        <v>431</v>
      </c>
      <c r="D12" s="588"/>
    </row>
    <row r="13" spans="1:4" x14ac:dyDescent="0.25">
      <c r="A13" s="507"/>
      <c r="B13" s="508"/>
      <c r="C13" s="509" t="s">
        <v>431</v>
      </c>
      <c r="D13" s="588"/>
    </row>
    <row r="14" spans="1:4" x14ac:dyDescent="0.25">
      <c r="A14" s="507"/>
      <c r="B14" s="508"/>
      <c r="C14" s="509" t="s">
        <v>431</v>
      </c>
      <c r="D14" s="588"/>
    </row>
    <row r="15" spans="1:4" x14ac:dyDescent="0.25">
      <c r="A15" s="507"/>
      <c r="B15" s="508"/>
      <c r="C15" s="509" t="s">
        <v>431</v>
      </c>
      <c r="D15" s="588"/>
    </row>
    <row r="16" spans="1:4" x14ac:dyDescent="0.25">
      <c r="A16" s="507"/>
      <c r="B16" s="508"/>
      <c r="C16" s="509" t="s">
        <v>431</v>
      </c>
      <c r="D16" s="588"/>
    </row>
    <row r="17" spans="1:4" x14ac:dyDescent="0.25">
      <c r="A17" s="507"/>
      <c r="B17" s="508"/>
      <c r="C17" s="509" t="s">
        <v>431</v>
      </c>
      <c r="D17" s="588"/>
    </row>
    <row r="18" spans="1:4" x14ac:dyDescent="0.25">
      <c r="A18" s="507"/>
      <c r="B18" s="508"/>
      <c r="C18" s="509" t="s">
        <v>431</v>
      </c>
      <c r="D18" s="588"/>
    </row>
    <row r="19" spans="1:4" x14ac:dyDescent="0.25">
      <c r="A19" s="507"/>
      <c r="B19" s="508"/>
      <c r="C19" s="509" t="s">
        <v>431</v>
      </c>
      <c r="D19" s="588"/>
    </row>
    <row r="20" spans="1:4" x14ac:dyDescent="0.25">
      <c r="A20" s="507"/>
      <c r="B20" s="508"/>
      <c r="C20" s="509" t="s">
        <v>431</v>
      </c>
      <c r="D20" s="588"/>
    </row>
    <row r="21" spans="1:4" x14ac:dyDescent="0.25">
      <c r="A21" s="507"/>
      <c r="B21" s="508"/>
      <c r="C21" s="509" t="s">
        <v>431</v>
      </c>
      <c r="D21" s="588"/>
    </row>
    <row r="22" spans="1:4" x14ac:dyDescent="0.25">
      <c r="A22" s="507"/>
      <c r="B22" s="508"/>
      <c r="C22" s="509" t="s">
        <v>431</v>
      </c>
      <c r="D22" s="588"/>
    </row>
    <row r="23" spans="1:4" x14ac:dyDescent="0.25">
      <c r="A23" s="507"/>
      <c r="B23" s="508"/>
      <c r="C23" s="509" t="s">
        <v>431</v>
      </c>
      <c r="D23" s="588"/>
    </row>
    <row r="24" spans="1:4" ht="13.8" thickBot="1" x14ac:dyDescent="0.3">
      <c r="A24" s="510"/>
      <c r="B24" s="511"/>
      <c r="C24" s="509" t="s">
        <v>431</v>
      </c>
      <c r="D24" s="588"/>
    </row>
    <row r="25" spans="1:4" ht="13.8" thickBot="1" x14ac:dyDescent="0.3">
      <c r="A25" s="512"/>
      <c r="B25" s="513" t="s">
        <v>573</v>
      </c>
      <c r="C25" s="514">
        <v>107275533</v>
      </c>
      <c r="D25" s="588"/>
    </row>
    <row r="26" spans="1:4" x14ac:dyDescent="0.25">
      <c r="A26" s="586" t="s">
        <v>587</v>
      </c>
      <c r="B26" s="586"/>
    </row>
  </sheetData>
  <mergeCells count="3">
    <mergeCell ref="A26:B26"/>
    <mergeCell ref="B1:C1"/>
    <mergeCell ref="D1:D25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66"/>
  <sheetViews>
    <sheetView topLeftCell="C1" zoomScale="120" zoomScaleNormal="120" zoomScaleSheetLayoutView="100" workbookViewId="0">
      <selection activeCell="H5" sqref="H5"/>
    </sheetView>
  </sheetViews>
  <sheetFormatPr defaultColWidth="9.33203125" defaultRowHeight="15.6" x14ac:dyDescent="0.3"/>
  <cols>
    <col min="1" max="1" width="9.44140625" style="126" customWidth="1"/>
    <col min="2" max="2" width="65.77734375" style="126" customWidth="1"/>
    <col min="3" max="3" width="12.77734375" style="127" customWidth="1"/>
    <col min="4" max="7" width="12.77734375" style="146" customWidth="1"/>
    <col min="8" max="16384" width="9.33203125" style="146"/>
  </cols>
  <sheetData>
    <row r="1" spans="1:7" x14ac:dyDescent="0.3">
      <c r="A1" s="246"/>
      <c r="B1" s="535" t="s">
        <v>477</v>
      </c>
      <c r="C1" s="535"/>
      <c r="D1" s="535"/>
      <c r="E1" s="535"/>
      <c r="F1" s="535"/>
      <c r="G1" s="535"/>
    </row>
    <row r="2" spans="1:7" x14ac:dyDescent="0.3">
      <c r="A2" s="536" t="s">
        <v>441</v>
      </c>
      <c r="B2" s="537"/>
      <c r="C2" s="537"/>
      <c r="D2" s="537"/>
      <c r="E2" s="537"/>
      <c r="F2" s="537"/>
      <c r="G2" s="537"/>
    </row>
    <row r="3" spans="1:7" x14ac:dyDescent="0.3">
      <c r="A3" s="538" t="s">
        <v>451</v>
      </c>
      <c r="B3" s="538"/>
      <c r="C3" s="538"/>
      <c r="D3" s="538"/>
      <c r="E3" s="538"/>
      <c r="F3" s="538"/>
      <c r="G3" s="538"/>
    </row>
    <row r="4" spans="1:7" x14ac:dyDescent="0.3">
      <c r="A4" s="538" t="s">
        <v>434</v>
      </c>
      <c r="B4" s="538"/>
      <c r="C4" s="539"/>
      <c r="D4" s="538"/>
      <c r="E4" s="538"/>
      <c r="F4" s="538"/>
      <c r="G4" s="538"/>
    </row>
    <row r="5" spans="1:7" x14ac:dyDescent="0.3">
      <c r="A5" s="246"/>
      <c r="B5" s="246"/>
      <c r="C5" s="247"/>
      <c r="D5" s="246"/>
      <c r="E5" s="246"/>
      <c r="F5" s="246"/>
      <c r="G5" s="246"/>
    </row>
    <row r="6" spans="1:7" ht="15.9" customHeight="1" x14ac:dyDescent="0.3">
      <c r="A6" s="552" t="s">
        <v>5</v>
      </c>
      <c r="B6" s="552"/>
      <c r="C6" s="552"/>
      <c r="D6" s="552"/>
      <c r="E6" s="552"/>
      <c r="F6" s="552"/>
      <c r="G6" s="552"/>
    </row>
    <row r="7" spans="1:7" ht="15.9" customHeight="1" thickBot="1" x14ac:dyDescent="0.35">
      <c r="A7" s="554" t="s">
        <v>86</v>
      </c>
      <c r="B7" s="554"/>
      <c r="C7" s="249"/>
      <c r="D7" s="246"/>
      <c r="E7" s="246"/>
      <c r="F7" s="246"/>
      <c r="G7" s="249" t="str">
        <f>CONCATENATE('KVI_MOD_1.1.sz.mell.'!G7)</f>
        <v xml:space="preserve"> Forintban!</v>
      </c>
    </row>
    <row r="8" spans="1:7" x14ac:dyDescent="0.3">
      <c r="A8" s="541" t="s">
        <v>51</v>
      </c>
      <c r="B8" s="543" t="s">
        <v>6</v>
      </c>
      <c r="C8" s="545" t="s">
        <v>542</v>
      </c>
      <c r="D8" s="546"/>
      <c r="E8" s="546"/>
      <c r="F8" s="546"/>
      <c r="G8" s="547"/>
    </row>
    <row r="9" spans="1:7" ht="23.4" thickBot="1" x14ac:dyDescent="0.35">
      <c r="A9" s="542"/>
      <c r="B9" s="544"/>
      <c r="C9" s="209" t="s">
        <v>400</v>
      </c>
      <c r="D9" s="208" t="s">
        <v>472</v>
      </c>
      <c r="E9" s="208" t="s">
        <v>473</v>
      </c>
      <c r="F9" s="208" t="s">
        <v>474</v>
      </c>
      <c r="G9" s="241" t="s">
        <v>406</v>
      </c>
    </row>
    <row r="10" spans="1:7" s="147" customFormat="1" ht="12" customHeight="1" thickBot="1" x14ac:dyDescent="0.25">
      <c r="A10" s="143" t="s">
        <v>368</v>
      </c>
      <c r="B10" s="144" t="s">
        <v>369</v>
      </c>
      <c r="C10" s="144" t="s">
        <v>370</v>
      </c>
      <c r="D10" s="144" t="s">
        <v>372</v>
      </c>
      <c r="E10" s="381"/>
      <c r="F10" s="381"/>
      <c r="G10" s="210" t="s">
        <v>371</v>
      </c>
    </row>
    <row r="11" spans="1:7" s="148" customFormat="1" ht="12" customHeight="1" thickBot="1" x14ac:dyDescent="0.3">
      <c r="A11" s="18" t="s">
        <v>7</v>
      </c>
      <c r="B11" s="19" t="s">
        <v>141</v>
      </c>
      <c r="C11" s="137">
        <f>+C12+C13+C14+C15+C16+C17</f>
        <v>37617032</v>
      </c>
      <c r="D11" s="319">
        <f>+D12+D13+D14+D15+D16+D17</f>
        <v>0</v>
      </c>
      <c r="E11" s="319" t="s">
        <v>475</v>
      </c>
      <c r="F11" s="382" t="s">
        <v>475</v>
      </c>
      <c r="G11" s="83">
        <f>+G12+G13+G14+G15+G16+G17</f>
        <v>51485053</v>
      </c>
    </row>
    <row r="12" spans="1:7" s="148" customFormat="1" ht="12" customHeight="1" x14ac:dyDescent="0.25">
      <c r="A12" s="13" t="s">
        <v>63</v>
      </c>
      <c r="B12" s="149" t="s">
        <v>142</v>
      </c>
      <c r="C12" s="139">
        <v>17602412</v>
      </c>
      <c r="D12" s="306" t="s">
        <v>431</v>
      </c>
      <c r="E12" s="306" t="s">
        <v>447</v>
      </c>
      <c r="F12" s="406" t="s">
        <v>447</v>
      </c>
      <c r="G12" s="407">
        <v>17832657</v>
      </c>
    </row>
    <row r="13" spans="1:7" s="148" customFormat="1" ht="12" customHeight="1" x14ac:dyDescent="0.25">
      <c r="A13" s="12" t="s">
        <v>64</v>
      </c>
      <c r="B13" s="150" t="s">
        <v>143</v>
      </c>
      <c r="C13" s="138">
        <v>9077580</v>
      </c>
      <c r="D13" s="304" t="s">
        <v>431</v>
      </c>
      <c r="E13" s="304" t="s">
        <v>448</v>
      </c>
      <c r="F13" s="397" t="s">
        <v>448</v>
      </c>
      <c r="G13" s="408">
        <v>9825380</v>
      </c>
    </row>
    <row r="14" spans="1:7" s="148" customFormat="1" ht="12" customHeight="1" x14ac:dyDescent="0.25">
      <c r="A14" s="12" t="s">
        <v>65</v>
      </c>
      <c r="B14" s="150" t="s">
        <v>144</v>
      </c>
      <c r="C14" s="138">
        <v>9137040</v>
      </c>
      <c r="D14" s="304" t="s">
        <v>431</v>
      </c>
      <c r="E14" s="304" t="s">
        <v>449</v>
      </c>
      <c r="F14" s="397" t="s">
        <v>449</v>
      </c>
      <c r="G14" s="408">
        <v>18774256</v>
      </c>
    </row>
    <row r="15" spans="1:7" s="148" customFormat="1" ht="12" customHeight="1" x14ac:dyDescent="0.25">
      <c r="A15" s="12" t="s">
        <v>66</v>
      </c>
      <c r="B15" s="150" t="s">
        <v>145</v>
      </c>
      <c r="C15" s="138">
        <v>1800000</v>
      </c>
      <c r="D15" s="304" t="s">
        <v>431</v>
      </c>
      <c r="E15" s="304" t="s">
        <v>450</v>
      </c>
      <c r="F15" s="397" t="s">
        <v>450</v>
      </c>
      <c r="G15" s="408">
        <v>2028760</v>
      </c>
    </row>
    <row r="16" spans="1:7" s="148" customFormat="1" ht="12" customHeight="1" x14ac:dyDescent="0.25">
      <c r="A16" s="12" t="s">
        <v>83</v>
      </c>
      <c r="B16" s="89" t="s">
        <v>313</v>
      </c>
      <c r="C16" s="304" t="s">
        <v>431</v>
      </c>
      <c r="D16" s="304" t="s">
        <v>431</v>
      </c>
      <c r="E16" s="304" t="s">
        <v>452</v>
      </c>
      <c r="F16" s="397" t="s">
        <v>452</v>
      </c>
      <c r="G16" s="404" t="s">
        <v>452</v>
      </c>
    </row>
    <row r="17" spans="1:7" s="148" customFormat="1" ht="12" customHeight="1" thickBot="1" x14ac:dyDescent="0.3">
      <c r="A17" s="14" t="s">
        <v>67</v>
      </c>
      <c r="B17" s="90" t="s">
        <v>314</v>
      </c>
      <c r="C17" s="304" t="s">
        <v>431</v>
      </c>
      <c r="D17" s="304" t="s">
        <v>431</v>
      </c>
      <c r="E17" s="304" t="s">
        <v>431</v>
      </c>
      <c r="F17" s="397" t="s">
        <v>431</v>
      </c>
      <c r="G17" s="409" t="s">
        <v>431</v>
      </c>
    </row>
    <row r="18" spans="1:7" s="148" customFormat="1" ht="12" customHeight="1" thickBot="1" x14ac:dyDescent="0.3">
      <c r="A18" s="18" t="s">
        <v>8</v>
      </c>
      <c r="B18" s="88" t="s">
        <v>146</v>
      </c>
      <c r="C18" s="137">
        <f>+C19+C20+C21+C22+C23</f>
        <v>47559610</v>
      </c>
      <c r="D18" s="137">
        <f>+D19+D20+D21+D22+D23</f>
        <v>17648997</v>
      </c>
      <c r="E18" s="137">
        <v>-22485903</v>
      </c>
      <c r="F18" s="137">
        <v>-4863906</v>
      </c>
      <c r="G18" s="83">
        <f>+G19+G20+G21+G22+G23</f>
        <v>42722704</v>
      </c>
    </row>
    <row r="19" spans="1:7" s="148" customFormat="1" ht="12" customHeight="1" x14ac:dyDescent="0.25">
      <c r="A19" s="13" t="s">
        <v>69</v>
      </c>
      <c r="B19" s="149" t="s">
        <v>147</v>
      </c>
      <c r="C19" s="306" t="s">
        <v>431</v>
      </c>
      <c r="D19" s="306" t="s">
        <v>431</v>
      </c>
      <c r="E19" s="306" t="s">
        <v>431</v>
      </c>
      <c r="F19" s="306" t="s">
        <v>431</v>
      </c>
      <c r="G19" s="307" t="s">
        <v>431</v>
      </c>
    </row>
    <row r="20" spans="1:7" s="148" customFormat="1" ht="12" customHeight="1" x14ac:dyDescent="0.25">
      <c r="A20" s="12" t="s">
        <v>70</v>
      </c>
      <c r="B20" s="150" t="s">
        <v>148</v>
      </c>
      <c r="C20" s="304" t="s">
        <v>431</v>
      </c>
      <c r="D20" s="304" t="s">
        <v>431</v>
      </c>
      <c r="E20" s="304" t="s">
        <v>431</v>
      </c>
      <c r="F20" s="304" t="s">
        <v>431</v>
      </c>
      <c r="G20" s="305" t="s">
        <v>431</v>
      </c>
    </row>
    <row r="21" spans="1:7" s="148" customFormat="1" ht="12" customHeight="1" x14ac:dyDescent="0.25">
      <c r="A21" s="12" t="s">
        <v>71</v>
      </c>
      <c r="B21" s="150" t="s">
        <v>306</v>
      </c>
      <c r="C21" s="304" t="s">
        <v>431</v>
      </c>
      <c r="D21" s="304" t="s">
        <v>431</v>
      </c>
      <c r="E21" s="304" t="s">
        <v>431</v>
      </c>
      <c r="F21" s="304" t="s">
        <v>431</v>
      </c>
      <c r="G21" s="305" t="s">
        <v>431</v>
      </c>
    </row>
    <row r="22" spans="1:7" s="148" customFormat="1" ht="12" customHeight="1" x14ac:dyDescent="0.25">
      <c r="A22" s="12" t="s">
        <v>72</v>
      </c>
      <c r="B22" s="150" t="s">
        <v>307</v>
      </c>
      <c r="C22" s="304" t="s">
        <v>431</v>
      </c>
      <c r="D22" s="304" t="s">
        <v>431</v>
      </c>
      <c r="E22" s="304" t="s">
        <v>431</v>
      </c>
      <c r="F22" s="304" t="s">
        <v>431</v>
      </c>
      <c r="G22" s="305" t="s">
        <v>431</v>
      </c>
    </row>
    <row r="23" spans="1:7" s="148" customFormat="1" ht="12" customHeight="1" x14ac:dyDescent="0.25">
      <c r="A23" s="12" t="s">
        <v>73</v>
      </c>
      <c r="B23" s="150" t="s">
        <v>149</v>
      </c>
      <c r="C23" s="138">
        <v>47559610</v>
      </c>
      <c r="D23" s="138">
        <v>17648997</v>
      </c>
      <c r="E23" s="138">
        <v>-22485903</v>
      </c>
      <c r="F23" s="138">
        <v>-4836906</v>
      </c>
      <c r="G23" s="84">
        <v>42722704</v>
      </c>
    </row>
    <row r="24" spans="1:7" s="148" customFormat="1" ht="12" customHeight="1" thickBot="1" x14ac:dyDescent="0.3">
      <c r="A24" s="14" t="s">
        <v>79</v>
      </c>
      <c r="B24" s="90" t="s">
        <v>150</v>
      </c>
      <c r="C24" s="308" t="s">
        <v>431</v>
      </c>
      <c r="D24" s="308" t="s">
        <v>431</v>
      </c>
      <c r="E24" s="308" t="s">
        <v>431</v>
      </c>
      <c r="F24" s="308" t="s">
        <v>431</v>
      </c>
      <c r="G24" s="310" t="s">
        <v>431</v>
      </c>
    </row>
    <row r="25" spans="1:7" s="148" customFormat="1" ht="12" customHeight="1" thickBot="1" x14ac:dyDescent="0.3">
      <c r="A25" s="18" t="s">
        <v>9</v>
      </c>
      <c r="B25" s="19" t="s">
        <v>151</v>
      </c>
      <c r="C25" s="137">
        <f>+C26+C27+C28+C29+C30</f>
        <v>590190</v>
      </c>
      <c r="D25" s="137">
        <f>+D26+D27+D28+D29+D30</f>
        <v>900000</v>
      </c>
      <c r="E25" s="137">
        <v>39397859</v>
      </c>
      <c r="F25" s="137">
        <v>40297859</v>
      </c>
      <c r="G25" s="83">
        <f>+G26+G27+G28+G29+G30</f>
        <v>40888049</v>
      </c>
    </row>
    <row r="26" spans="1:7" s="148" customFormat="1" ht="12" customHeight="1" x14ac:dyDescent="0.25">
      <c r="A26" s="13" t="s">
        <v>52</v>
      </c>
      <c r="B26" s="149" t="s">
        <v>152</v>
      </c>
      <c r="C26" s="306" t="s">
        <v>431</v>
      </c>
      <c r="D26" s="306" t="s">
        <v>431</v>
      </c>
      <c r="E26" s="306" t="s">
        <v>431</v>
      </c>
      <c r="F26" s="306" t="s">
        <v>431</v>
      </c>
      <c r="G26" s="307" t="s">
        <v>431</v>
      </c>
    </row>
    <row r="27" spans="1:7" s="148" customFormat="1" ht="12" customHeight="1" x14ac:dyDescent="0.25">
      <c r="A27" s="12" t="s">
        <v>53</v>
      </c>
      <c r="B27" s="150" t="s">
        <v>153</v>
      </c>
      <c r="C27" s="304" t="s">
        <v>431</v>
      </c>
      <c r="D27" s="304" t="s">
        <v>431</v>
      </c>
      <c r="E27" s="304" t="s">
        <v>431</v>
      </c>
      <c r="F27" s="304" t="s">
        <v>431</v>
      </c>
      <c r="G27" s="305" t="s">
        <v>431</v>
      </c>
    </row>
    <row r="28" spans="1:7" s="148" customFormat="1" ht="12" customHeight="1" x14ac:dyDescent="0.25">
      <c r="A28" s="12" t="s">
        <v>54</v>
      </c>
      <c r="B28" s="150" t="s">
        <v>308</v>
      </c>
      <c r="C28" s="304" t="s">
        <v>431</v>
      </c>
      <c r="D28" s="304" t="s">
        <v>431</v>
      </c>
      <c r="E28" s="304" t="s">
        <v>431</v>
      </c>
      <c r="F28" s="304" t="s">
        <v>431</v>
      </c>
      <c r="G28" s="305" t="s">
        <v>431</v>
      </c>
    </row>
    <row r="29" spans="1:7" s="148" customFormat="1" ht="12" customHeight="1" x14ac:dyDescent="0.25">
      <c r="A29" s="12" t="s">
        <v>55</v>
      </c>
      <c r="B29" s="150" t="s">
        <v>309</v>
      </c>
      <c r="C29" s="304" t="s">
        <v>431</v>
      </c>
      <c r="D29" s="304" t="s">
        <v>431</v>
      </c>
      <c r="E29" s="304" t="s">
        <v>431</v>
      </c>
      <c r="F29" s="304" t="s">
        <v>431</v>
      </c>
      <c r="G29" s="305" t="s">
        <v>431</v>
      </c>
    </row>
    <row r="30" spans="1:7" s="148" customFormat="1" ht="12" customHeight="1" x14ac:dyDescent="0.25">
      <c r="A30" s="12" t="s">
        <v>95</v>
      </c>
      <c r="B30" s="150" t="s">
        <v>154</v>
      </c>
      <c r="C30" s="138">
        <v>590190</v>
      </c>
      <c r="D30" s="138">
        <v>900000</v>
      </c>
      <c r="E30" s="138">
        <v>39397859</v>
      </c>
      <c r="F30" s="138">
        <v>40297859</v>
      </c>
      <c r="G30" s="84">
        <v>40888049</v>
      </c>
    </row>
    <row r="31" spans="1:7" s="148" customFormat="1" ht="12" customHeight="1" thickBot="1" x14ac:dyDescent="0.3">
      <c r="A31" s="14" t="s">
        <v>96</v>
      </c>
      <c r="B31" s="151" t="s">
        <v>155</v>
      </c>
      <c r="C31" s="308" t="s">
        <v>431</v>
      </c>
      <c r="D31" s="308" t="s">
        <v>431</v>
      </c>
      <c r="E31" s="308" t="s">
        <v>431</v>
      </c>
      <c r="F31" s="308" t="s">
        <v>431</v>
      </c>
      <c r="G31" s="310" t="s">
        <v>431</v>
      </c>
    </row>
    <row r="32" spans="1:7" s="148" customFormat="1" ht="12" customHeight="1" thickBot="1" x14ac:dyDescent="0.3">
      <c r="A32" s="18" t="s">
        <v>97</v>
      </c>
      <c r="B32" s="19" t="s">
        <v>408</v>
      </c>
      <c r="C32" s="142">
        <f>SUM(C33:C39)</f>
        <v>8100000</v>
      </c>
      <c r="D32" s="311">
        <f>SUM(D33:D39)</f>
        <v>0</v>
      </c>
      <c r="E32" s="311" t="s">
        <v>476</v>
      </c>
      <c r="F32" s="311" t="s">
        <v>476</v>
      </c>
      <c r="G32" s="177">
        <f>SUM(G33:G39)</f>
        <v>16213892</v>
      </c>
    </row>
    <row r="33" spans="1:7" s="148" customFormat="1" ht="12" customHeight="1" x14ac:dyDescent="0.25">
      <c r="A33" s="13" t="s">
        <v>156</v>
      </c>
      <c r="B33" s="149" t="str">
        <f>'KVI_MOD_1.1.sz.mell.'!B33</f>
        <v>Építményadó</v>
      </c>
      <c r="C33" s="306" t="s">
        <v>431</v>
      </c>
      <c r="D33" s="306" t="s">
        <v>431</v>
      </c>
      <c r="E33" s="306" t="s">
        <v>431</v>
      </c>
      <c r="F33" s="306" t="s">
        <v>431</v>
      </c>
      <c r="G33" s="307" t="s">
        <v>431</v>
      </c>
    </row>
    <row r="34" spans="1:7" s="148" customFormat="1" ht="12" customHeight="1" x14ac:dyDescent="0.25">
      <c r="A34" s="12" t="s">
        <v>157</v>
      </c>
      <c r="B34" s="150" t="str">
        <f>'KVI_MOD_1.1.sz.mell.'!B34</f>
        <v>Idegenforgalmi adó</v>
      </c>
      <c r="C34" s="304" t="s">
        <v>431</v>
      </c>
      <c r="D34" s="304" t="s">
        <v>431</v>
      </c>
      <c r="E34" s="304" t="s">
        <v>431</v>
      </c>
      <c r="F34" s="304" t="s">
        <v>431</v>
      </c>
      <c r="G34" s="305" t="s">
        <v>431</v>
      </c>
    </row>
    <row r="35" spans="1:7" s="148" customFormat="1" ht="12" customHeight="1" x14ac:dyDescent="0.25">
      <c r="A35" s="12" t="s">
        <v>158</v>
      </c>
      <c r="B35" s="150" t="str">
        <f>'KVI_MOD_1.1.sz.mell.'!B35</f>
        <v>Iparűzési adó</v>
      </c>
      <c r="C35" s="138">
        <v>5100000</v>
      </c>
      <c r="D35" s="304" t="s">
        <v>431</v>
      </c>
      <c r="E35" s="304" t="s">
        <v>453</v>
      </c>
      <c r="F35" s="304" t="s">
        <v>453</v>
      </c>
      <c r="G35" s="84">
        <v>14308128</v>
      </c>
    </row>
    <row r="36" spans="1:7" s="148" customFormat="1" ht="12" customHeight="1" x14ac:dyDescent="0.25">
      <c r="A36" s="12" t="s">
        <v>159</v>
      </c>
      <c r="B36" s="150" t="str">
        <f>'KVI_MOD_1.1.sz.mell.'!B36</f>
        <v xml:space="preserve">Talajterhelési díj </v>
      </c>
      <c r="C36" s="138">
        <v>1000000</v>
      </c>
      <c r="D36" s="304" t="s">
        <v>431</v>
      </c>
      <c r="E36" s="304" t="s">
        <v>454</v>
      </c>
      <c r="F36" s="304" t="s">
        <v>454</v>
      </c>
      <c r="G36" s="84">
        <v>272585</v>
      </c>
    </row>
    <row r="37" spans="1:7" s="148" customFormat="1" ht="12" customHeight="1" x14ac:dyDescent="0.25">
      <c r="A37" s="12" t="s">
        <v>412</v>
      </c>
      <c r="B37" s="150" t="str">
        <f>'KVI_MOD_1.1.sz.mell.'!B37</f>
        <v>Gépjárműadó</v>
      </c>
      <c r="C37" s="138">
        <v>1000000</v>
      </c>
      <c r="D37" s="304" t="s">
        <v>431</v>
      </c>
      <c r="E37" s="304" t="s">
        <v>455</v>
      </c>
      <c r="F37" s="304" t="s">
        <v>455</v>
      </c>
      <c r="G37" s="84">
        <v>490604</v>
      </c>
    </row>
    <row r="38" spans="1:7" s="148" customFormat="1" ht="12" customHeight="1" x14ac:dyDescent="0.25">
      <c r="A38" s="12" t="s">
        <v>413</v>
      </c>
      <c r="B38" s="150" t="str">
        <f>'KVI_MOD_1.1.sz.mell.'!B38</f>
        <v>Telekadó</v>
      </c>
      <c r="C38" s="304" t="s">
        <v>431</v>
      </c>
      <c r="D38" s="304" t="s">
        <v>431</v>
      </c>
      <c r="E38" s="304" t="s">
        <v>431</v>
      </c>
      <c r="F38" s="304" t="s">
        <v>431</v>
      </c>
      <c r="G38" s="305" t="s">
        <v>431</v>
      </c>
    </row>
    <row r="39" spans="1:7" s="148" customFormat="1" ht="12" customHeight="1" thickBot="1" x14ac:dyDescent="0.3">
      <c r="A39" s="14" t="s">
        <v>414</v>
      </c>
      <c r="B39" s="232" t="str">
        <f>'KVI_MOD_1.1.sz.mell.'!B39</f>
        <v>Kommunális adó</v>
      </c>
      <c r="C39" s="140">
        <v>1000000</v>
      </c>
      <c r="D39" s="308" t="s">
        <v>431</v>
      </c>
      <c r="E39" s="308" t="s">
        <v>456</v>
      </c>
      <c r="F39" s="308" t="s">
        <v>456</v>
      </c>
      <c r="G39" s="86">
        <v>1142575</v>
      </c>
    </row>
    <row r="40" spans="1:7" s="148" customFormat="1" ht="12" customHeight="1" thickBot="1" x14ac:dyDescent="0.3">
      <c r="A40" s="18" t="s">
        <v>11</v>
      </c>
      <c r="B40" s="19" t="s">
        <v>315</v>
      </c>
      <c r="C40" s="137">
        <f>SUM(C41:C51)</f>
        <v>5514700</v>
      </c>
      <c r="D40" s="319">
        <f>SUM(D41:D51)</f>
        <v>0</v>
      </c>
      <c r="E40" s="319" t="s">
        <v>480</v>
      </c>
      <c r="F40" s="319" t="s">
        <v>481</v>
      </c>
      <c r="G40" s="83">
        <f>SUM(G41:G51)</f>
        <v>1764418</v>
      </c>
    </row>
    <row r="41" spans="1:7" s="148" customFormat="1" ht="12" customHeight="1" x14ac:dyDescent="0.25">
      <c r="A41" s="13" t="s">
        <v>56</v>
      </c>
      <c r="B41" s="149" t="s">
        <v>163</v>
      </c>
      <c r="C41" s="139">
        <v>4000000</v>
      </c>
      <c r="D41" s="306" t="s">
        <v>431</v>
      </c>
      <c r="E41" s="306" t="s">
        <v>457</v>
      </c>
      <c r="F41" s="306" t="s">
        <v>457</v>
      </c>
      <c r="G41" s="85">
        <v>1317903</v>
      </c>
    </row>
    <row r="42" spans="1:7" s="148" customFormat="1" ht="12" customHeight="1" x14ac:dyDescent="0.25">
      <c r="A42" s="12" t="s">
        <v>57</v>
      </c>
      <c r="B42" s="150" t="s">
        <v>164</v>
      </c>
      <c r="C42" s="304" t="s">
        <v>431</v>
      </c>
      <c r="D42" s="304" t="s">
        <v>431</v>
      </c>
      <c r="E42" s="304" t="s">
        <v>478</v>
      </c>
      <c r="F42" s="304" t="s">
        <v>478</v>
      </c>
      <c r="G42" s="305" t="s">
        <v>478</v>
      </c>
    </row>
    <row r="43" spans="1:7" s="148" customFormat="1" ht="12" customHeight="1" x14ac:dyDescent="0.25">
      <c r="A43" s="12" t="s">
        <v>58</v>
      </c>
      <c r="B43" s="150" t="s">
        <v>165</v>
      </c>
      <c r="C43" s="304" t="s">
        <v>431</v>
      </c>
      <c r="D43" s="304" t="s">
        <v>431</v>
      </c>
      <c r="E43" s="304" t="s">
        <v>459</v>
      </c>
      <c r="F43" s="304" t="s">
        <v>459</v>
      </c>
      <c r="G43" s="305" t="s">
        <v>459</v>
      </c>
    </row>
    <row r="44" spans="1:7" s="148" customFormat="1" ht="12" customHeight="1" x14ac:dyDescent="0.25">
      <c r="A44" s="12" t="s">
        <v>99</v>
      </c>
      <c r="B44" s="150" t="s">
        <v>166</v>
      </c>
      <c r="C44" s="138">
        <v>1514700</v>
      </c>
      <c r="D44" s="304" t="s">
        <v>431</v>
      </c>
      <c r="E44" s="304" t="s">
        <v>460</v>
      </c>
      <c r="F44" s="304" t="s">
        <v>460</v>
      </c>
      <c r="G44" s="84">
        <v>446515</v>
      </c>
    </row>
    <row r="45" spans="1:7" s="148" customFormat="1" ht="12" customHeight="1" x14ac:dyDescent="0.25">
      <c r="A45" s="12" t="s">
        <v>100</v>
      </c>
      <c r="B45" s="150" t="s">
        <v>167</v>
      </c>
      <c r="C45" s="304" t="s">
        <v>431</v>
      </c>
      <c r="D45" s="304" t="s">
        <v>431</v>
      </c>
      <c r="E45" s="304" t="s">
        <v>431</v>
      </c>
      <c r="F45" s="304" t="s">
        <v>431</v>
      </c>
      <c r="G45" s="305" t="s">
        <v>431</v>
      </c>
    </row>
    <row r="46" spans="1:7" s="148" customFormat="1" ht="12" customHeight="1" x14ac:dyDescent="0.25">
      <c r="A46" s="12" t="s">
        <v>101</v>
      </c>
      <c r="B46" s="150" t="s">
        <v>168</v>
      </c>
      <c r="C46" s="304" t="s">
        <v>431</v>
      </c>
      <c r="D46" s="304" t="s">
        <v>431</v>
      </c>
      <c r="E46" s="304" t="s">
        <v>479</v>
      </c>
      <c r="F46" s="304" t="s">
        <v>479</v>
      </c>
      <c r="G46" s="305" t="s">
        <v>479</v>
      </c>
    </row>
    <row r="47" spans="1:7" s="148" customFormat="1" ht="12" customHeight="1" x14ac:dyDescent="0.25">
      <c r="A47" s="12" t="s">
        <v>102</v>
      </c>
      <c r="B47" s="150" t="s">
        <v>169</v>
      </c>
      <c r="C47" s="304" t="s">
        <v>431</v>
      </c>
      <c r="D47" s="304" t="s">
        <v>431</v>
      </c>
      <c r="E47" s="304" t="s">
        <v>431</v>
      </c>
      <c r="F47" s="304" t="s">
        <v>431</v>
      </c>
      <c r="G47" s="305" t="s">
        <v>431</v>
      </c>
    </row>
    <row r="48" spans="1:7" s="148" customFormat="1" ht="12" customHeight="1" x14ac:dyDescent="0.25">
      <c r="A48" s="12" t="s">
        <v>103</v>
      </c>
      <c r="B48" s="150" t="s">
        <v>415</v>
      </c>
      <c r="C48" s="304" t="s">
        <v>431</v>
      </c>
      <c r="D48" s="304" t="s">
        <v>431</v>
      </c>
      <c r="E48" s="304" t="s">
        <v>431</v>
      </c>
      <c r="F48" s="304" t="s">
        <v>463</v>
      </c>
      <c r="G48" s="305" t="s">
        <v>463</v>
      </c>
    </row>
    <row r="49" spans="1:7" s="148" customFormat="1" ht="12" customHeight="1" x14ac:dyDescent="0.25">
      <c r="A49" s="12" t="s">
        <v>161</v>
      </c>
      <c r="B49" s="150" t="s">
        <v>171</v>
      </c>
      <c r="C49" s="315" t="s">
        <v>431</v>
      </c>
      <c r="D49" s="315" t="s">
        <v>431</v>
      </c>
      <c r="E49" s="315" t="s">
        <v>431</v>
      </c>
      <c r="F49" s="315" t="s">
        <v>431</v>
      </c>
      <c r="G49" s="316" t="s">
        <v>431</v>
      </c>
    </row>
    <row r="50" spans="1:7" s="148" customFormat="1" ht="12" customHeight="1" x14ac:dyDescent="0.25">
      <c r="A50" s="14" t="s">
        <v>162</v>
      </c>
      <c r="B50" s="151" t="s">
        <v>317</v>
      </c>
      <c r="C50" s="317" t="s">
        <v>431</v>
      </c>
      <c r="D50" s="317" t="s">
        <v>431</v>
      </c>
      <c r="E50" s="317" t="s">
        <v>431</v>
      </c>
      <c r="F50" s="317" t="s">
        <v>431</v>
      </c>
      <c r="G50" s="318" t="s">
        <v>431</v>
      </c>
    </row>
    <row r="51" spans="1:7" s="148" customFormat="1" ht="12" customHeight="1" thickBot="1" x14ac:dyDescent="0.3">
      <c r="A51" s="14" t="s">
        <v>316</v>
      </c>
      <c r="B51" s="90" t="s">
        <v>172</v>
      </c>
      <c r="C51" s="317" t="s">
        <v>431</v>
      </c>
      <c r="D51" s="317" t="s">
        <v>431</v>
      </c>
      <c r="E51" s="317" t="s">
        <v>431</v>
      </c>
      <c r="F51" s="317" t="s">
        <v>464</v>
      </c>
      <c r="G51" s="318" t="s">
        <v>464</v>
      </c>
    </row>
    <row r="52" spans="1:7" s="148" customFormat="1" ht="12" customHeight="1" thickBot="1" x14ac:dyDescent="0.3">
      <c r="A52" s="18" t="s">
        <v>12</v>
      </c>
      <c r="B52" s="19" t="s">
        <v>173</v>
      </c>
      <c r="C52" s="319" t="s">
        <v>431</v>
      </c>
      <c r="D52" s="319">
        <f>SUM(D53:D57)</f>
        <v>0</v>
      </c>
      <c r="E52" s="319" t="s">
        <v>431</v>
      </c>
      <c r="F52" s="319" t="s">
        <v>431</v>
      </c>
      <c r="G52" s="320">
        <f>SUM(G53:G57)</f>
        <v>0</v>
      </c>
    </row>
    <row r="53" spans="1:7" s="148" customFormat="1" ht="12" customHeight="1" x14ac:dyDescent="0.25">
      <c r="A53" s="13" t="s">
        <v>59</v>
      </c>
      <c r="B53" s="149" t="s">
        <v>177</v>
      </c>
      <c r="C53" s="321" t="s">
        <v>431</v>
      </c>
      <c r="D53" s="321" t="s">
        <v>431</v>
      </c>
      <c r="E53" s="321" t="s">
        <v>431</v>
      </c>
      <c r="F53" s="321" t="s">
        <v>431</v>
      </c>
      <c r="G53" s="322" t="s">
        <v>431</v>
      </c>
    </row>
    <row r="54" spans="1:7" s="148" customFormat="1" ht="12" customHeight="1" x14ac:dyDescent="0.25">
      <c r="A54" s="12" t="s">
        <v>60</v>
      </c>
      <c r="B54" s="150" t="s">
        <v>178</v>
      </c>
      <c r="C54" s="315" t="s">
        <v>431</v>
      </c>
      <c r="D54" s="315" t="s">
        <v>431</v>
      </c>
      <c r="E54" s="315" t="s">
        <v>431</v>
      </c>
      <c r="F54" s="315" t="s">
        <v>431</v>
      </c>
      <c r="G54" s="316" t="s">
        <v>431</v>
      </c>
    </row>
    <row r="55" spans="1:7" s="148" customFormat="1" ht="12" customHeight="1" x14ac:dyDescent="0.25">
      <c r="A55" s="12" t="s">
        <v>174</v>
      </c>
      <c r="B55" s="150" t="s">
        <v>179</v>
      </c>
      <c r="C55" s="315" t="s">
        <v>431</v>
      </c>
      <c r="D55" s="315" t="s">
        <v>431</v>
      </c>
      <c r="E55" s="315" t="s">
        <v>431</v>
      </c>
      <c r="F55" s="315" t="s">
        <v>431</v>
      </c>
      <c r="G55" s="316" t="s">
        <v>431</v>
      </c>
    </row>
    <row r="56" spans="1:7" s="148" customFormat="1" ht="12" customHeight="1" x14ac:dyDescent="0.25">
      <c r="A56" s="12" t="s">
        <v>175</v>
      </c>
      <c r="B56" s="150" t="s">
        <v>180</v>
      </c>
      <c r="C56" s="315" t="s">
        <v>431</v>
      </c>
      <c r="D56" s="315" t="s">
        <v>431</v>
      </c>
      <c r="E56" s="315" t="s">
        <v>431</v>
      </c>
      <c r="F56" s="315" t="s">
        <v>431</v>
      </c>
      <c r="G56" s="316" t="s">
        <v>431</v>
      </c>
    </row>
    <row r="57" spans="1:7" s="148" customFormat="1" ht="12" customHeight="1" thickBot="1" x14ac:dyDescent="0.3">
      <c r="A57" s="14" t="s">
        <v>176</v>
      </c>
      <c r="B57" s="90" t="s">
        <v>181</v>
      </c>
      <c r="C57" s="317" t="s">
        <v>431</v>
      </c>
      <c r="D57" s="317" t="s">
        <v>431</v>
      </c>
      <c r="E57" s="317" t="s">
        <v>431</v>
      </c>
      <c r="F57" s="317" t="s">
        <v>431</v>
      </c>
      <c r="G57" s="318" t="s">
        <v>431</v>
      </c>
    </row>
    <row r="58" spans="1:7" s="148" customFormat="1" ht="12" customHeight="1" thickBot="1" x14ac:dyDescent="0.3">
      <c r="A58" s="18" t="s">
        <v>104</v>
      </c>
      <c r="B58" s="19" t="s">
        <v>182</v>
      </c>
      <c r="C58" s="319">
        <f>SUM(C59:C61)</f>
        <v>0</v>
      </c>
      <c r="D58" s="319">
        <f>SUM(D59:D61)</f>
        <v>0</v>
      </c>
      <c r="E58" s="319" t="s">
        <v>466</v>
      </c>
      <c r="F58" s="319" t="s">
        <v>466</v>
      </c>
      <c r="G58" s="320" t="s">
        <v>466</v>
      </c>
    </row>
    <row r="59" spans="1:7" s="148" customFormat="1" ht="12" customHeight="1" x14ac:dyDescent="0.25">
      <c r="A59" s="13" t="s">
        <v>61</v>
      </c>
      <c r="B59" s="149" t="s">
        <v>183</v>
      </c>
      <c r="C59" s="306" t="s">
        <v>431</v>
      </c>
      <c r="D59" s="306" t="s">
        <v>431</v>
      </c>
      <c r="E59" s="306" t="s">
        <v>431</v>
      </c>
      <c r="F59" s="306" t="s">
        <v>431</v>
      </c>
      <c r="G59" s="307" t="s">
        <v>431</v>
      </c>
    </row>
    <row r="60" spans="1:7" s="148" customFormat="1" ht="12" customHeight="1" x14ac:dyDescent="0.25">
      <c r="A60" s="12" t="s">
        <v>62</v>
      </c>
      <c r="B60" s="150" t="s">
        <v>310</v>
      </c>
      <c r="C60" s="304" t="s">
        <v>431</v>
      </c>
      <c r="D60" s="304" t="s">
        <v>431</v>
      </c>
      <c r="E60" s="304" t="s">
        <v>466</v>
      </c>
      <c r="F60" s="304" t="s">
        <v>466</v>
      </c>
      <c r="G60" s="305" t="s">
        <v>466</v>
      </c>
    </row>
    <row r="61" spans="1:7" s="148" customFormat="1" ht="12" customHeight="1" x14ac:dyDescent="0.25">
      <c r="A61" s="12" t="s">
        <v>186</v>
      </c>
      <c r="B61" s="150" t="s">
        <v>184</v>
      </c>
      <c r="C61" s="304" t="s">
        <v>431</v>
      </c>
      <c r="D61" s="304" t="s">
        <v>431</v>
      </c>
      <c r="E61" s="304" t="s">
        <v>431</v>
      </c>
      <c r="F61" s="304" t="s">
        <v>431</v>
      </c>
      <c r="G61" s="305" t="s">
        <v>431</v>
      </c>
    </row>
    <row r="62" spans="1:7" s="148" customFormat="1" ht="12" customHeight="1" thickBot="1" x14ac:dyDescent="0.3">
      <c r="A62" s="14" t="s">
        <v>187</v>
      </c>
      <c r="B62" s="90" t="s">
        <v>185</v>
      </c>
      <c r="C62" s="308" t="s">
        <v>431</v>
      </c>
      <c r="D62" s="308" t="s">
        <v>431</v>
      </c>
      <c r="E62" s="308" t="s">
        <v>431</v>
      </c>
      <c r="F62" s="308" t="s">
        <v>431</v>
      </c>
      <c r="G62" s="310" t="s">
        <v>431</v>
      </c>
    </row>
    <row r="63" spans="1:7" s="148" customFormat="1" ht="12" customHeight="1" thickBot="1" x14ac:dyDescent="0.3">
      <c r="A63" s="18" t="s">
        <v>14</v>
      </c>
      <c r="B63" s="88" t="s">
        <v>188</v>
      </c>
      <c r="C63" s="137">
        <f>SUM(C64:C66)</f>
        <v>380000</v>
      </c>
      <c r="D63" s="319">
        <f>SUM(D64:D66)</f>
        <v>0</v>
      </c>
      <c r="E63" s="319" t="s">
        <v>467</v>
      </c>
      <c r="F63" s="319" t="s">
        <v>467</v>
      </c>
      <c r="G63" s="83">
        <v>0</v>
      </c>
    </row>
    <row r="64" spans="1:7" s="148" customFormat="1" ht="12" customHeight="1" x14ac:dyDescent="0.25">
      <c r="A64" s="13" t="s">
        <v>105</v>
      </c>
      <c r="B64" s="149" t="s">
        <v>190</v>
      </c>
      <c r="C64" s="315" t="s">
        <v>431</v>
      </c>
      <c r="D64" s="315" t="s">
        <v>431</v>
      </c>
      <c r="E64" s="315" t="s">
        <v>431</v>
      </c>
      <c r="F64" s="315" t="s">
        <v>431</v>
      </c>
      <c r="G64" s="316" t="s">
        <v>431</v>
      </c>
    </row>
    <row r="65" spans="1:7" s="148" customFormat="1" ht="12" customHeight="1" x14ac:dyDescent="0.25">
      <c r="A65" s="12" t="s">
        <v>106</v>
      </c>
      <c r="B65" s="150" t="s">
        <v>311</v>
      </c>
      <c r="C65" s="315" t="s">
        <v>431</v>
      </c>
      <c r="D65" s="315" t="s">
        <v>431</v>
      </c>
      <c r="E65" s="315" t="s">
        <v>431</v>
      </c>
      <c r="F65" s="315" t="s">
        <v>431</v>
      </c>
      <c r="G65" s="316" t="s">
        <v>431</v>
      </c>
    </row>
    <row r="66" spans="1:7" s="148" customFormat="1" ht="12" customHeight="1" x14ac:dyDescent="0.25">
      <c r="A66" s="12" t="s">
        <v>124</v>
      </c>
      <c r="B66" s="150" t="s">
        <v>191</v>
      </c>
      <c r="C66" s="141">
        <v>380000</v>
      </c>
      <c r="D66" s="315" t="s">
        <v>431</v>
      </c>
      <c r="E66" s="315" t="s">
        <v>467</v>
      </c>
      <c r="F66" s="315" t="s">
        <v>467</v>
      </c>
      <c r="G66" s="87">
        <v>0</v>
      </c>
    </row>
    <row r="67" spans="1:7" s="148" customFormat="1" ht="12" customHeight="1" thickBot="1" x14ac:dyDescent="0.3">
      <c r="A67" s="14" t="s">
        <v>189</v>
      </c>
      <c r="B67" s="90" t="s">
        <v>192</v>
      </c>
      <c r="C67" s="315" t="s">
        <v>431</v>
      </c>
      <c r="D67" s="315" t="s">
        <v>431</v>
      </c>
      <c r="E67" s="315" t="s">
        <v>431</v>
      </c>
      <c r="F67" s="315" t="s">
        <v>431</v>
      </c>
      <c r="G67" s="316" t="s">
        <v>431</v>
      </c>
    </row>
    <row r="68" spans="1:7" s="148" customFormat="1" ht="12" customHeight="1" thickBot="1" x14ac:dyDescent="0.3">
      <c r="A68" s="198" t="s">
        <v>357</v>
      </c>
      <c r="B68" s="19" t="s">
        <v>193</v>
      </c>
      <c r="C68" s="142">
        <f>+C11+C18+C25+C32+C40+C52+C58+C63</f>
        <v>99761532</v>
      </c>
      <c r="D68" s="142">
        <f>+D11+D18+D25+D32+D40+D52+D58+D63</f>
        <v>18548997</v>
      </c>
      <c r="E68" s="142">
        <v>41140295</v>
      </c>
      <c r="F68" s="142">
        <v>61182415</v>
      </c>
      <c r="G68" s="177">
        <v>160943947</v>
      </c>
    </row>
    <row r="69" spans="1:7" s="148" customFormat="1" ht="12" customHeight="1" thickBot="1" x14ac:dyDescent="0.3">
      <c r="A69" s="188" t="s">
        <v>194</v>
      </c>
      <c r="B69" s="88" t="s">
        <v>195</v>
      </c>
      <c r="C69" s="319">
        <f>SUM(C70:C72)</f>
        <v>0</v>
      </c>
      <c r="D69" s="319">
        <f>SUM(D70:D72)</f>
        <v>0</v>
      </c>
      <c r="E69" s="319" t="s">
        <v>431</v>
      </c>
      <c r="F69" s="319" t="s">
        <v>431</v>
      </c>
      <c r="G69" s="320">
        <f>SUM(G70:G72)</f>
        <v>0</v>
      </c>
    </row>
    <row r="70" spans="1:7" s="148" customFormat="1" ht="12" customHeight="1" x14ac:dyDescent="0.25">
      <c r="A70" s="13" t="s">
        <v>223</v>
      </c>
      <c r="B70" s="149" t="s">
        <v>196</v>
      </c>
      <c r="C70" s="315" t="s">
        <v>431</v>
      </c>
      <c r="D70" s="315" t="s">
        <v>431</v>
      </c>
      <c r="E70" s="315" t="s">
        <v>431</v>
      </c>
      <c r="F70" s="315" t="s">
        <v>431</v>
      </c>
      <c r="G70" s="316" t="s">
        <v>431</v>
      </c>
    </row>
    <row r="71" spans="1:7" s="148" customFormat="1" ht="12" customHeight="1" x14ac:dyDescent="0.25">
      <c r="A71" s="12" t="s">
        <v>232</v>
      </c>
      <c r="B71" s="150" t="s">
        <v>197</v>
      </c>
      <c r="C71" s="315" t="s">
        <v>431</v>
      </c>
      <c r="D71" s="315" t="s">
        <v>431</v>
      </c>
      <c r="E71" s="315" t="s">
        <v>431</v>
      </c>
      <c r="F71" s="315" t="s">
        <v>431</v>
      </c>
      <c r="G71" s="316" t="s">
        <v>431</v>
      </c>
    </row>
    <row r="72" spans="1:7" s="148" customFormat="1" ht="12" customHeight="1" thickBot="1" x14ac:dyDescent="0.3">
      <c r="A72" s="14" t="s">
        <v>233</v>
      </c>
      <c r="B72" s="194" t="s">
        <v>342</v>
      </c>
      <c r="C72" s="315" t="s">
        <v>431</v>
      </c>
      <c r="D72" s="315" t="s">
        <v>431</v>
      </c>
      <c r="E72" s="315" t="s">
        <v>431</v>
      </c>
      <c r="F72" s="315" t="s">
        <v>431</v>
      </c>
      <c r="G72" s="316" t="s">
        <v>431</v>
      </c>
    </row>
    <row r="73" spans="1:7" s="148" customFormat="1" ht="12" customHeight="1" thickBot="1" x14ac:dyDescent="0.3">
      <c r="A73" s="188" t="s">
        <v>199</v>
      </c>
      <c r="B73" s="88" t="s">
        <v>200</v>
      </c>
      <c r="C73" s="319">
        <f>SUM(C74:C77)</f>
        <v>0</v>
      </c>
      <c r="D73" s="319">
        <f>SUM(D74:D77)</f>
        <v>0</v>
      </c>
      <c r="E73" s="319" t="s">
        <v>431</v>
      </c>
      <c r="F73" s="319" t="s">
        <v>431</v>
      </c>
      <c r="G73" s="320">
        <f>SUM(G74:G77)</f>
        <v>0</v>
      </c>
    </row>
    <row r="74" spans="1:7" s="148" customFormat="1" ht="12" customHeight="1" x14ac:dyDescent="0.25">
      <c r="A74" s="13" t="s">
        <v>84</v>
      </c>
      <c r="B74" s="239" t="s">
        <v>201</v>
      </c>
      <c r="C74" s="315" t="s">
        <v>431</v>
      </c>
      <c r="D74" s="315" t="s">
        <v>431</v>
      </c>
      <c r="E74" s="315" t="s">
        <v>431</v>
      </c>
      <c r="F74" s="315" t="s">
        <v>431</v>
      </c>
      <c r="G74" s="316" t="s">
        <v>431</v>
      </c>
    </row>
    <row r="75" spans="1:7" s="148" customFormat="1" ht="12" customHeight="1" x14ac:dyDescent="0.25">
      <c r="A75" s="12" t="s">
        <v>85</v>
      </c>
      <c r="B75" s="239" t="s">
        <v>422</v>
      </c>
      <c r="C75" s="315" t="s">
        <v>431</v>
      </c>
      <c r="D75" s="315" t="s">
        <v>431</v>
      </c>
      <c r="E75" s="315" t="s">
        <v>431</v>
      </c>
      <c r="F75" s="315" t="s">
        <v>431</v>
      </c>
      <c r="G75" s="316" t="s">
        <v>431</v>
      </c>
    </row>
    <row r="76" spans="1:7" s="148" customFormat="1" ht="12" customHeight="1" x14ac:dyDescent="0.25">
      <c r="A76" s="12" t="s">
        <v>224</v>
      </c>
      <c r="B76" s="239" t="s">
        <v>202</v>
      </c>
      <c r="C76" s="315" t="s">
        <v>431</v>
      </c>
      <c r="D76" s="315" t="s">
        <v>431</v>
      </c>
      <c r="E76" s="315" t="s">
        <v>431</v>
      </c>
      <c r="F76" s="315" t="s">
        <v>431</v>
      </c>
      <c r="G76" s="316" t="s">
        <v>431</v>
      </c>
    </row>
    <row r="77" spans="1:7" s="148" customFormat="1" ht="12" customHeight="1" thickBot="1" x14ac:dyDescent="0.3">
      <c r="A77" s="14" t="s">
        <v>225</v>
      </c>
      <c r="B77" s="240" t="s">
        <v>423</v>
      </c>
      <c r="C77" s="315" t="s">
        <v>431</v>
      </c>
      <c r="D77" s="315" t="s">
        <v>431</v>
      </c>
      <c r="E77" s="315" t="s">
        <v>431</v>
      </c>
      <c r="F77" s="315" t="s">
        <v>431</v>
      </c>
      <c r="G77" s="316" t="s">
        <v>431</v>
      </c>
    </row>
    <row r="78" spans="1:7" s="148" customFormat="1" ht="12" customHeight="1" thickBot="1" x14ac:dyDescent="0.3">
      <c r="A78" s="188" t="s">
        <v>203</v>
      </c>
      <c r="B78" s="88" t="s">
        <v>204</v>
      </c>
      <c r="C78" s="137">
        <f>SUM(C79:C80)</f>
        <v>48854174</v>
      </c>
      <c r="D78" s="137">
        <f>SUM(D79:D80)</f>
        <v>-9212982</v>
      </c>
      <c r="E78" s="137">
        <v>8863568</v>
      </c>
      <c r="F78" s="137">
        <v>-349414</v>
      </c>
      <c r="G78" s="83">
        <f>SUM(G79:G80)</f>
        <v>48504760</v>
      </c>
    </row>
    <row r="79" spans="1:7" s="148" customFormat="1" ht="12" customHeight="1" x14ac:dyDescent="0.25">
      <c r="A79" s="13" t="s">
        <v>226</v>
      </c>
      <c r="B79" s="149" t="s">
        <v>205</v>
      </c>
      <c r="C79" s="141">
        <v>48854174</v>
      </c>
      <c r="D79" s="141">
        <v>-9212982</v>
      </c>
      <c r="E79" s="141">
        <v>8863568</v>
      </c>
      <c r="F79" s="141">
        <v>-349414</v>
      </c>
      <c r="G79" s="87">
        <v>48504760</v>
      </c>
    </row>
    <row r="80" spans="1:7" s="148" customFormat="1" ht="12" customHeight="1" thickBot="1" x14ac:dyDescent="0.3">
      <c r="A80" s="14" t="s">
        <v>227</v>
      </c>
      <c r="B80" s="90" t="s">
        <v>206</v>
      </c>
      <c r="C80" s="315" t="s">
        <v>431</v>
      </c>
      <c r="D80" s="315" t="s">
        <v>431</v>
      </c>
      <c r="E80" s="315" t="s">
        <v>431</v>
      </c>
      <c r="F80" s="315" t="s">
        <v>431</v>
      </c>
      <c r="G80" s="316" t="s">
        <v>431</v>
      </c>
    </row>
    <row r="81" spans="1:7" s="148" customFormat="1" ht="12" customHeight="1" thickBot="1" x14ac:dyDescent="0.3">
      <c r="A81" s="188" t="s">
        <v>207</v>
      </c>
      <c r="B81" s="88" t="s">
        <v>208</v>
      </c>
      <c r="C81" s="319">
        <f>SUM(C82:C84)</f>
        <v>0</v>
      </c>
      <c r="D81" s="137">
        <f>SUM(D82:D84)</f>
        <v>904380</v>
      </c>
      <c r="E81" s="137">
        <v>3874510</v>
      </c>
      <c r="F81" s="137">
        <v>4778890</v>
      </c>
      <c r="G81" s="83">
        <f>SUM(G82:G84)</f>
        <v>4778890</v>
      </c>
    </row>
    <row r="82" spans="1:7" s="148" customFormat="1" ht="12" customHeight="1" x14ac:dyDescent="0.25">
      <c r="A82" s="13" t="s">
        <v>228</v>
      </c>
      <c r="B82" s="149" t="s">
        <v>209</v>
      </c>
      <c r="C82" s="315" t="s">
        <v>431</v>
      </c>
      <c r="D82" s="141">
        <v>904380</v>
      </c>
      <c r="E82" s="141">
        <v>3874510</v>
      </c>
      <c r="F82" s="141">
        <v>4778890</v>
      </c>
      <c r="G82" s="87">
        <v>4778890</v>
      </c>
    </row>
    <row r="83" spans="1:7" s="148" customFormat="1" ht="12" customHeight="1" x14ac:dyDescent="0.25">
      <c r="A83" s="12" t="s">
        <v>229</v>
      </c>
      <c r="B83" s="150" t="s">
        <v>210</v>
      </c>
      <c r="C83" s="315" t="s">
        <v>431</v>
      </c>
      <c r="D83" s="315" t="s">
        <v>431</v>
      </c>
      <c r="E83" s="315" t="s">
        <v>431</v>
      </c>
      <c r="F83" s="315" t="s">
        <v>431</v>
      </c>
      <c r="G83" s="316" t="s">
        <v>431</v>
      </c>
    </row>
    <row r="84" spans="1:7" s="148" customFormat="1" ht="12" customHeight="1" thickBot="1" x14ac:dyDescent="0.3">
      <c r="A84" s="14" t="s">
        <v>230</v>
      </c>
      <c r="B84" s="90" t="s">
        <v>424</v>
      </c>
      <c r="C84" s="315" t="s">
        <v>431</v>
      </c>
      <c r="D84" s="315" t="s">
        <v>431</v>
      </c>
      <c r="E84" s="315" t="s">
        <v>431</v>
      </c>
      <c r="F84" s="315" t="s">
        <v>431</v>
      </c>
      <c r="G84" s="316" t="s">
        <v>431</v>
      </c>
    </row>
    <row r="85" spans="1:7" s="148" customFormat="1" ht="12" customHeight="1" thickBot="1" x14ac:dyDescent="0.3">
      <c r="A85" s="188" t="s">
        <v>211</v>
      </c>
      <c r="B85" s="88" t="s">
        <v>231</v>
      </c>
      <c r="C85" s="319">
        <f>SUM(C86:C89)</f>
        <v>0</v>
      </c>
      <c r="D85" s="319">
        <f>SUM(D86:D89)</f>
        <v>0</v>
      </c>
      <c r="E85" s="319" t="s">
        <v>431</v>
      </c>
      <c r="F85" s="319" t="s">
        <v>431</v>
      </c>
      <c r="G85" s="320">
        <f>SUM(G86:G89)</f>
        <v>0</v>
      </c>
    </row>
    <row r="86" spans="1:7" s="148" customFormat="1" ht="12" customHeight="1" x14ac:dyDescent="0.25">
      <c r="A86" s="152" t="s">
        <v>212</v>
      </c>
      <c r="B86" s="149" t="s">
        <v>213</v>
      </c>
      <c r="C86" s="315" t="s">
        <v>431</v>
      </c>
      <c r="D86" s="315" t="s">
        <v>431</v>
      </c>
      <c r="E86" s="315" t="s">
        <v>431</v>
      </c>
      <c r="F86" s="315" t="s">
        <v>431</v>
      </c>
      <c r="G86" s="316" t="s">
        <v>431</v>
      </c>
    </row>
    <row r="87" spans="1:7" s="148" customFormat="1" ht="12" customHeight="1" x14ac:dyDescent="0.25">
      <c r="A87" s="153" t="s">
        <v>214</v>
      </c>
      <c r="B87" s="150" t="s">
        <v>215</v>
      </c>
      <c r="C87" s="315" t="s">
        <v>431</v>
      </c>
      <c r="D87" s="315" t="s">
        <v>431</v>
      </c>
      <c r="E87" s="315" t="s">
        <v>431</v>
      </c>
      <c r="F87" s="315" t="s">
        <v>431</v>
      </c>
      <c r="G87" s="316" t="s">
        <v>431</v>
      </c>
    </row>
    <row r="88" spans="1:7" s="148" customFormat="1" ht="12" customHeight="1" x14ac:dyDescent="0.25">
      <c r="A88" s="153" t="s">
        <v>216</v>
      </c>
      <c r="B88" s="150" t="s">
        <v>217</v>
      </c>
      <c r="C88" s="315" t="s">
        <v>431</v>
      </c>
      <c r="D88" s="315" t="s">
        <v>431</v>
      </c>
      <c r="E88" s="315" t="s">
        <v>431</v>
      </c>
      <c r="F88" s="315" t="s">
        <v>431</v>
      </c>
      <c r="G88" s="316" t="s">
        <v>431</v>
      </c>
    </row>
    <row r="89" spans="1:7" s="148" customFormat="1" ht="12" customHeight="1" thickBot="1" x14ac:dyDescent="0.3">
      <c r="A89" s="154" t="s">
        <v>218</v>
      </c>
      <c r="B89" s="90" t="s">
        <v>219</v>
      </c>
      <c r="C89" s="315" t="s">
        <v>431</v>
      </c>
      <c r="D89" s="315" t="s">
        <v>431</v>
      </c>
      <c r="E89" s="315" t="s">
        <v>431</v>
      </c>
      <c r="F89" s="315" t="s">
        <v>431</v>
      </c>
      <c r="G89" s="316" t="s">
        <v>431</v>
      </c>
    </row>
    <row r="90" spans="1:7" s="148" customFormat="1" ht="12" customHeight="1" thickBot="1" x14ac:dyDescent="0.3">
      <c r="A90" s="188" t="s">
        <v>220</v>
      </c>
      <c r="B90" s="88" t="s">
        <v>356</v>
      </c>
      <c r="C90" s="326" t="s">
        <v>431</v>
      </c>
      <c r="D90" s="326" t="s">
        <v>431</v>
      </c>
      <c r="E90" s="326" t="s">
        <v>431</v>
      </c>
      <c r="F90" s="326" t="s">
        <v>431</v>
      </c>
      <c r="G90" s="327" t="s">
        <v>431</v>
      </c>
    </row>
    <row r="91" spans="1:7" s="148" customFormat="1" ht="13.5" customHeight="1" thickBot="1" x14ac:dyDescent="0.3">
      <c r="A91" s="188" t="s">
        <v>222</v>
      </c>
      <c r="B91" s="88" t="s">
        <v>221</v>
      </c>
      <c r="C91" s="190">
        <v>0</v>
      </c>
      <c r="D91" s="326" t="s">
        <v>431</v>
      </c>
      <c r="E91" s="326" t="s">
        <v>431</v>
      </c>
      <c r="F91" s="326" t="s">
        <v>431</v>
      </c>
      <c r="G91" s="327" t="s">
        <v>431</v>
      </c>
    </row>
    <row r="92" spans="1:7" s="148" customFormat="1" ht="15.75" customHeight="1" thickBot="1" x14ac:dyDescent="0.3">
      <c r="A92" s="188" t="s">
        <v>234</v>
      </c>
      <c r="B92" s="155" t="s">
        <v>359</v>
      </c>
      <c r="C92" s="142">
        <f>+C69+C73+C78+C81+C85+C91+C90</f>
        <v>48854174</v>
      </c>
      <c r="D92" s="142">
        <f>+D69+D73+D78+D81+D85+D91+D90</f>
        <v>-8308602</v>
      </c>
      <c r="E92" s="142">
        <v>12738078</v>
      </c>
      <c r="F92" s="142">
        <v>4429476</v>
      </c>
      <c r="G92" s="177">
        <f>+G69+G73+G78+G81+G85+G91+G90</f>
        <v>53283650</v>
      </c>
    </row>
    <row r="93" spans="1:7" s="148" customFormat="1" ht="25.5" customHeight="1" thickBot="1" x14ac:dyDescent="0.3">
      <c r="A93" s="189" t="s">
        <v>358</v>
      </c>
      <c r="B93" s="156" t="s">
        <v>360</v>
      </c>
      <c r="C93" s="142">
        <f>+C68+C92</f>
        <v>148615706</v>
      </c>
      <c r="D93" s="142">
        <f>+D68+D92</f>
        <v>10240395</v>
      </c>
      <c r="E93" s="142">
        <v>53878373</v>
      </c>
      <c r="F93" s="142">
        <v>65611891</v>
      </c>
      <c r="G93" s="177">
        <f>+G68+G92</f>
        <v>214227597</v>
      </c>
    </row>
    <row r="94" spans="1:7" s="148" customFormat="1" ht="15.15" customHeight="1" x14ac:dyDescent="0.25">
      <c r="A94" s="3"/>
      <c r="B94" s="4"/>
      <c r="C94" s="92"/>
    </row>
    <row r="95" spans="1:7" ht="16.5" customHeight="1" x14ac:dyDescent="0.3">
      <c r="A95" s="553" t="s">
        <v>35</v>
      </c>
      <c r="B95" s="553"/>
      <c r="C95" s="553"/>
      <c r="D95" s="553"/>
      <c r="E95" s="553"/>
      <c r="F95" s="553"/>
      <c r="G95" s="553"/>
    </row>
    <row r="96" spans="1:7" s="157" customFormat="1" ht="16.5" customHeight="1" thickBot="1" x14ac:dyDescent="0.35">
      <c r="A96" s="555" t="s">
        <v>87</v>
      </c>
      <c r="B96" s="555"/>
      <c r="C96" s="56"/>
      <c r="G96" s="56" t="str">
        <f>G7</f>
        <v xml:space="preserve"> Forintban!</v>
      </c>
    </row>
    <row r="97" spans="1:7" x14ac:dyDescent="0.3">
      <c r="A97" s="541" t="s">
        <v>51</v>
      </c>
      <c r="B97" s="543" t="s">
        <v>401</v>
      </c>
      <c r="C97" s="548" t="str">
        <f>C8</f>
        <v>2020. évi</v>
      </c>
      <c r="D97" s="549"/>
      <c r="E97" s="545"/>
      <c r="F97" s="545"/>
      <c r="G97" s="550"/>
    </row>
    <row r="98" spans="1:7" ht="23.4" thickBot="1" x14ac:dyDescent="0.35">
      <c r="A98" s="542"/>
      <c r="B98" s="544"/>
      <c r="C98" s="209" t="str">
        <f>C9</f>
        <v>Eredeti
előirányzat</v>
      </c>
      <c r="D98" s="208" t="str">
        <f>D9</f>
        <v>1.sz. módosítás</v>
      </c>
      <c r="E98" s="380"/>
      <c r="F98" s="380"/>
      <c r="G98" s="241" t="str">
        <f>G9</f>
        <v>Módosított előirányzat</v>
      </c>
    </row>
    <row r="99" spans="1:7" s="147" customFormat="1" ht="12" customHeight="1" thickBot="1" x14ac:dyDescent="0.25">
      <c r="A99" s="24" t="s">
        <v>368</v>
      </c>
      <c r="B99" s="25" t="s">
        <v>369</v>
      </c>
      <c r="C99" s="25" t="s">
        <v>370</v>
      </c>
      <c r="D99" s="25" t="s">
        <v>372</v>
      </c>
      <c r="E99" s="25"/>
      <c r="F99" s="25"/>
      <c r="G99" s="218" t="s">
        <v>371</v>
      </c>
    </row>
    <row r="100" spans="1:7" ht="12" customHeight="1" thickBot="1" x14ac:dyDescent="0.35">
      <c r="A100" s="20" t="s">
        <v>7</v>
      </c>
      <c r="B100" s="23" t="s">
        <v>318</v>
      </c>
      <c r="C100" s="136">
        <f>C101+C102+C103+C104+C105+C118</f>
        <v>123084715</v>
      </c>
      <c r="D100" s="136">
        <f>D101+D102+D103+D104+D105+D118</f>
        <v>-570285</v>
      </c>
      <c r="E100" s="136">
        <v>14662306</v>
      </c>
      <c r="F100" s="136">
        <v>14092021</v>
      </c>
      <c r="G100" s="201">
        <f>G101+G102+G103+G104+G105+G118</f>
        <v>137176736</v>
      </c>
    </row>
    <row r="101" spans="1:7" ht="12" customHeight="1" x14ac:dyDescent="0.3">
      <c r="A101" s="15" t="s">
        <v>63</v>
      </c>
      <c r="B101" s="8" t="s">
        <v>36</v>
      </c>
      <c r="C101" s="205">
        <v>54683304</v>
      </c>
      <c r="D101" s="205">
        <v>350696</v>
      </c>
      <c r="E101" s="205">
        <v>13640954</v>
      </c>
      <c r="F101" s="205">
        <v>13991650</v>
      </c>
      <c r="G101" s="202">
        <v>68674954</v>
      </c>
    </row>
    <row r="102" spans="1:7" ht="12" customHeight="1" x14ac:dyDescent="0.3">
      <c r="A102" s="12" t="s">
        <v>64</v>
      </c>
      <c r="B102" s="6" t="s">
        <v>107</v>
      </c>
      <c r="C102" s="138">
        <v>8142471</v>
      </c>
      <c r="D102" s="304" t="s">
        <v>431</v>
      </c>
      <c r="E102" s="304" t="s">
        <v>482</v>
      </c>
      <c r="F102" s="304" t="s">
        <v>482</v>
      </c>
      <c r="G102" s="84">
        <v>7972051</v>
      </c>
    </row>
    <row r="103" spans="1:7" ht="12" customHeight="1" x14ac:dyDescent="0.3">
      <c r="A103" s="12" t="s">
        <v>65</v>
      </c>
      <c r="B103" s="6" t="s">
        <v>82</v>
      </c>
      <c r="C103" s="140">
        <v>47150545</v>
      </c>
      <c r="D103" s="140">
        <v>-1055721</v>
      </c>
      <c r="E103" s="140">
        <v>7537548</v>
      </c>
      <c r="F103" s="140">
        <v>6481827</v>
      </c>
      <c r="G103" s="86">
        <v>53632372</v>
      </c>
    </row>
    <row r="104" spans="1:7" ht="12" customHeight="1" x14ac:dyDescent="0.3">
      <c r="A104" s="12" t="s">
        <v>66</v>
      </c>
      <c r="B104" s="9" t="s">
        <v>108</v>
      </c>
      <c r="C104" s="140">
        <v>8500000</v>
      </c>
      <c r="D104" s="308" t="s">
        <v>431</v>
      </c>
      <c r="E104" s="308" t="s">
        <v>469</v>
      </c>
      <c r="F104" s="308" t="s">
        <v>469</v>
      </c>
      <c r="G104" s="86">
        <v>4829232</v>
      </c>
    </row>
    <row r="105" spans="1:7" ht="12" customHeight="1" x14ac:dyDescent="0.3">
      <c r="A105" s="12" t="s">
        <v>74</v>
      </c>
      <c r="B105" s="17" t="s">
        <v>109</v>
      </c>
      <c r="C105" s="140">
        <v>4108395</v>
      </c>
      <c r="D105" s="140">
        <v>134740</v>
      </c>
      <c r="E105" s="140">
        <v>-2675008</v>
      </c>
      <c r="F105" s="140">
        <v>-2540268</v>
      </c>
      <c r="G105" s="86">
        <v>1568127</v>
      </c>
    </row>
    <row r="106" spans="1:7" ht="12" customHeight="1" x14ac:dyDescent="0.3">
      <c r="A106" s="12" t="s">
        <v>67</v>
      </c>
      <c r="B106" s="6" t="s">
        <v>323</v>
      </c>
      <c r="C106" s="308" t="s">
        <v>431</v>
      </c>
      <c r="D106" s="308" t="s">
        <v>431</v>
      </c>
      <c r="E106" s="308" t="s">
        <v>431</v>
      </c>
      <c r="F106" s="308" t="s">
        <v>431</v>
      </c>
      <c r="G106" s="310" t="s">
        <v>431</v>
      </c>
    </row>
    <row r="107" spans="1:7" ht="12" customHeight="1" x14ac:dyDescent="0.3">
      <c r="A107" s="12" t="s">
        <v>68</v>
      </c>
      <c r="B107" s="60" t="s">
        <v>322</v>
      </c>
      <c r="C107" s="308" t="s">
        <v>431</v>
      </c>
      <c r="D107" s="308" t="s">
        <v>431</v>
      </c>
      <c r="E107" s="308" t="s">
        <v>431</v>
      </c>
      <c r="F107" s="308" t="s">
        <v>431</v>
      </c>
      <c r="G107" s="310" t="s">
        <v>431</v>
      </c>
    </row>
    <row r="108" spans="1:7" ht="12" customHeight="1" x14ac:dyDescent="0.3">
      <c r="A108" s="12" t="s">
        <v>75</v>
      </c>
      <c r="B108" s="60" t="s">
        <v>321</v>
      </c>
      <c r="C108" s="308" t="s">
        <v>431</v>
      </c>
      <c r="D108" s="140">
        <v>122740</v>
      </c>
      <c r="E108" s="140">
        <v>-122740</v>
      </c>
      <c r="F108" s="308">
        <v>0</v>
      </c>
      <c r="G108" s="86">
        <v>122740</v>
      </c>
    </row>
    <row r="109" spans="1:7" ht="12" customHeight="1" x14ac:dyDescent="0.3">
      <c r="A109" s="12" t="s">
        <v>76</v>
      </c>
      <c r="B109" s="58" t="s">
        <v>237</v>
      </c>
      <c r="C109" s="308" t="s">
        <v>431</v>
      </c>
      <c r="D109" s="308" t="s">
        <v>431</v>
      </c>
      <c r="E109" s="308" t="s">
        <v>431</v>
      </c>
      <c r="F109" s="308" t="s">
        <v>431</v>
      </c>
      <c r="G109" s="310" t="s">
        <v>431</v>
      </c>
    </row>
    <row r="110" spans="1:7" ht="12" customHeight="1" x14ac:dyDescent="0.3">
      <c r="A110" s="12" t="s">
        <v>77</v>
      </c>
      <c r="B110" s="59" t="s">
        <v>238</v>
      </c>
      <c r="C110" s="308" t="s">
        <v>431</v>
      </c>
      <c r="D110" s="308" t="s">
        <v>431</v>
      </c>
      <c r="E110" s="308" t="s">
        <v>431</v>
      </c>
      <c r="F110" s="308" t="s">
        <v>431</v>
      </c>
      <c r="G110" s="310" t="s">
        <v>431</v>
      </c>
    </row>
    <row r="111" spans="1:7" ht="12" customHeight="1" x14ac:dyDescent="0.3">
      <c r="A111" s="12" t="s">
        <v>78</v>
      </c>
      <c r="B111" s="59" t="s">
        <v>239</v>
      </c>
      <c r="C111" s="308" t="s">
        <v>431</v>
      </c>
      <c r="D111" s="308" t="s">
        <v>431</v>
      </c>
      <c r="E111" s="308" t="s">
        <v>431</v>
      </c>
      <c r="F111" s="308" t="s">
        <v>431</v>
      </c>
      <c r="G111" s="310" t="s">
        <v>431</v>
      </c>
    </row>
    <row r="112" spans="1:7" ht="12" customHeight="1" x14ac:dyDescent="0.3">
      <c r="A112" s="12" t="s">
        <v>80</v>
      </c>
      <c r="B112" s="58" t="s">
        <v>240</v>
      </c>
      <c r="C112" s="308" t="s">
        <v>431</v>
      </c>
      <c r="D112" s="308" t="s">
        <v>431</v>
      </c>
      <c r="E112" s="308" t="s">
        <v>431</v>
      </c>
      <c r="F112" s="308" t="s">
        <v>431</v>
      </c>
      <c r="G112" s="310" t="s">
        <v>431</v>
      </c>
    </row>
    <row r="113" spans="1:7" ht="12" customHeight="1" x14ac:dyDescent="0.3">
      <c r="A113" s="12" t="s">
        <v>110</v>
      </c>
      <c r="B113" s="58" t="s">
        <v>241</v>
      </c>
      <c r="C113" s="308" t="s">
        <v>431</v>
      </c>
      <c r="D113" s="308" t="s">
        <v>431</v>
      </c>
      <c r="E113" s="308" t="s">
        <v>431</v>
      </c>
      <c r="F113" s="308" t="s">
        <v>431</v>
      </c>
      <c r="G113" s="310" t="s">
        <v>431</v>
      </c>
    </row>
    <row r="114" spans="1:7" ht="12" customHeight="1" x14ac:dyDescent="0.3">
      <c r="A114" s="12" t="s">
        <v>235</v>
      </c>
      <c r="B114" s="59" t="s">
        <v>242</v>
      </c>
      <c r="C114" s="308" t="s">
        <v>431</v>
      </c>
      <c r="D114" s="308" t="s">
        <v>431</v>
      </c>
      <c r="E114" s="308" t="s">
        <v>431</v>
      </c>
      <c r="F114" s="308" t="s">
        <v>431</v>
      </c>
      <c r="G114" s="310" t="s">
        <v>431</v>
      </c>
    </row>
    <row r="115" spans="1:7" ht="12" customHeight="1" x14ac:dyDescent="0.3">
      <c r="A115" s="11" t="s">
        <v>236</v>
      </c>
      <c r="B115" s="60" t="s">
        <v>243</v>
      </c>
      <c r="C115" s="308" t="s">
        <v>431</v>
      </c>
      <c r="D115" s="308" t="s">
        <v>431</v>
      </c>
      <c r="E115" s="308" t="s">
        <v>431</v>
      </c>
      <c r="F115" s="308" t="s">
        <v>431</v>
      </c>
      <c r="G115" s="310" t="s">
        <v>431</v>
      </c>
    </row>
    <row r="116" spans="1:7" ht="12" customHeight="1" x14ac:dyDescent="0.3">
      <c r="A116" s="12" t="s">
        <v>319</v>
      </c>
      <c r="B116" s="60" t="s">
        <v>244</v>
      </c>
      <c r="C116" s="308" t="s">
        <v>431</v>
      </c>
      <c r="D116" s="308" t="s">
        <v>431</v>
      </c>
      <c r="E116" s="308" t="s">
        <v>431</v>
      </c>
      <c r="F116" s="308" t="s">
        <v>431</v>
      </c>
      <c r="G116" s="310" t="s">
        <v>431</v>
      </c>
    </row>
    <row r="117" spans="1:7" ht="12" customHeight="1" x14ac:dyDescent="0.3">
      <c r="A117" s="14" t="s">
        <v>320</v>
      </c>
      <c r="B117" s="60" t="s">
        <v>245</v>
      </c>
      <c r="C117" s="308" t="s">
        <v>431</v>
      </c>
      <c r="D117" s="140">
        <v>12000</v>
      </c>
      <c r="E117" s="140">
        <v>-12000</v>
      </c>
      <c r="F117" s="308">
        <v>0</v>
      </c>
      <c r="G117" s="86">
        <v>0</v>
      </c>
    </row>
    <row r="118" spans="1:7" ht="12" customHeight="1" x14ac:dyDescent="0.3">
      <c r="A118" s="12" t="s">
        <v>324</v>
      </c>
      <c r="B118" s="9" t="s">
        <v>37</v>
      </c>
      <c r="C118" s="138">
        <v>500000</v>
      </c>
      <c r="D118" s="304" t="s">
        <v>431</v>
      </c>
      <c r="E118" s="304" t="s">
        <v>431</v>
      </c>
      <c r="F118" s="304" t="s">
        <v>431</v>
      </c>
      <c r="G118" s="84">
        <v>500000</v>
      </c>
    </row>
    <row r="119" spans="1:7" ht="12" customHeight="1" x14ac:dyDescent="0.3">
      <c r="A119" s="12" t="s">
        <v>325</v>
      </c>
      <c r="B119" s="6" t="s">
        <v>327</v>
      </c>
      <c r="C119" s="138">
        <v>500000</v>
      </c>
      <c r="D119" s="304" t="s">
        <v>431</v>
      </c>
      <c r="E119" s="304" t="s">
        <v>431</v>
      </c>
      <c r="F119" s="304" t="s">
        <v>431</v>
      </c>
      <c r="G119" s="84">
        <v>500000</v>
      </c>
    </row>
    <row r="120" spans="1:7" ht="12" customHeight="1" thickBot="1" x14ac:dyDescent="0.35">
      <c r="A120" s="16" t="s">
        <v>326</v>
      </c>
      <c r="B120" s="197" t="s">
        <v>328</v>
      </c>
      <c r="C120" s="329" t="s">
        <v>431</v>
      </c>
      <c r="D120" s="329" t="s">
        <v>431</v>
      </c>
      <c r="E120" s="329" t="s">
        <v>431</v>
      </c>
      <c r="F120" s="329" t="s">
        <v>431</v>
      </c>
      <c r="G120" s="330" t="s">
        <v>431</v>
      </c>
    </row>
    <row r="121" spans="1:7" ht="12" customHeight="1" thickBot="1" x14ac:dyDescent="0.35">
      <c r="A121" s="195" t="s">
        <v>8</v>
      </c>
      <c r="B121" s="196" t="s">
        <v>246</v>
      </c>
      <c r="C121" s="206">
        <f>+C122+C124+C126</f>
        <v>26681975</v>
      </c>
      <c r="D121" s="137">
        <f>+D122+D124+D126</f>
        <v>6170000</v>
      </c>
      <c r="E121" s="206">
        <v>29474121</v>
      </c>
      <c r="F121" s="206">
        <v>35644121</v>
      </c>
      <c r="G121" s="203">
        <f>+G122+G124+G126</f>
        <v>62326096</v>
      </c>
    </row>
    <row r="122" spans="1:7" ht="12" customHeight="1" x14ac:dyDescent="0.3">
      <c r="A122" s="13" t="s">
        <v>69</v>
      </c>
      <c r="B122" s="6" t="s">
        <v>123</v>
      </c>
      <c r="C122" s="139">
        <v>5371856</v>
      </c>
      <c r="D122" s="213">
        <v>-430000</v>
      </c>
      <c r="E122" s="139">
        <v>10835346</v>
      </c>
      <c r="F122" s="139">
        <v>10405346</v>
      </c>
      <c r="G122" s="85">
        <v>15777202</v>
      </c>
    </row>
    <row r="123" spans="1:7" ht="12" customHeight="1" x14ac:dyDescent="0.3">
      <c r="A123" s="13" t="s">
        <v>70</v>
      </c>
      <c r="B123" s="10" t="s">
        <v>250</v>
      </c>
      <c r="C123" s="306" t="s">
        <v>431</v>
      </c>
      <c r="D123" s="302" t="s">
        <v>431</v>
      </c>
      <c r="E123" s="306" t="s">
        <v>431</v>
      </c>
      <c r="F123" s="306" t="s">
        <v>431</v>
      </c>
      <c r="G123" s="307" t="s">
        <v>431</v>
      </c>
    </row>
    <row r="124" spans="1:7" ht="12" customHeight="1" x14ac:dyDescent="0.3">
      <c r="A124" s="13" t="s">
        <v>71</v>
      </c>
      <c r="B124" s="10" t="s">
        <v>111</v>
      </c>
      <c r="C124" s="138">
        <v>21310119</v>
      </c>
      <c r="D124" s="214">
        <v>6600000</v>
      </c>
      <c r="E124" s="138">
        <v>18638775</v>
      </c>
      <c r="F124" s="138">
        <v>25238775</v>
      </c>
      <c r="G124" s="84">
        <v>46548894</v>
      </c>
    </row>
    <row r="125" spans="1:7" ht="12" customHeight="1" x14ac:dyDescent="0.3">
      <c r="A125" s="13" t="s">
        <v>72</v>
      </c>
      <c r="B125" s="10" t="s">
        <v>251</v>
      </c>
      <c r="C125" s="304" t="s">
        <v>431</v>
      </c>
      <c r="D125" s="303" t="s">
        <v>431</v>
      </c>
      <c r="E125" s="304" t="s">
        <v>431</v>
      </c>
      <c r="F125" s="304" t="s">
        <v>431</v>
      </c>
      <c r="G125" s="305" t="s">
        <v>431</v>
      </c>
    </row>
    <row r="126" spans="1:7" ht="12" customHeight="1" x14ac:dyDescent="0.3">
      <c r="A126" s="13" t="s">
        <v>73</v>
      </c>
      <c r="B126" s="90" t="s">
        <v>125</v>
      </c>
      <c r="C126" s="304" t="s">
        <v>431</v>
      </c>
      <c r="D126" s="303" t="s">
        <v>431</v>
      </c>
      <c r="E126" s="304" t="s">
        <v>431</v>
      </c>
      <c r="F126" s="304" t="s">
        <v>431</v>
      </c>
      <c r="G126" s="305" t="s">
        <v>431</v>
      </c>
    </row>
    <row r="127" spans="1:7" ht="12" customHeight="1" x14ac:dyDescent="0.3">
      <c r="A127" s="13" t="s">
        <v>79</v>
      </c>
      <c r="B127" s="89" t="s">
        <v>312</v>
      </c>
      <c r="C127" s="304" t="s">
        <v>431</v>
      </c>
      <c r="D127" s="303" t="s">
        <v>431</v>
      </c>
      <c r="E127" s="304" t="s">
        <v>431</v>
      </c>
      <c r="F127" s="304" t="s">
        <v>431</v>
      </c>
      <c r="G127" s="305" t="s">
        <v>431</v>
      </c>
    </row>
    <row r="128" spans="1:7" ht="12" customHeight="1" x14ac:dyDescent="0.3">
      <c r="A128" s="13" t="s">
        <v>81</v>
      </c>
      <c r="B128" s="145" t="s">
        <v>256</v>
      </c>
      <c r="C128" s="304" t="s">
        <v>431</v>
      </c>
      <c r="D128" s="303" t="s">
        <v>431</v>
      </c>
      <c r="E128" s="304" t="s">
        <v>431</v>
      </c>
      <c r="F128" s="304" t="s">
        <v>431</v>
      </c>
      <c r="G128" s="305" t="s">
        <v>431</v>
      </c>
    </row>
    <row r="129" spans="1:7" x14ac:dyDescent="0.3">
      <c r="A129" s="13" t="s">
        <v>112</v>
      </c>
      <c r="B129" s="59" t="s">
        <v>239</v>
      </c>
      <c r="C129" s="304" t="s">
        <v>431</v>
      </c>
      <c r="D129" s="303" t="s">
        <v>431</v>
      </c>
      <c r="E129" s="304" t="s">
        <v>431</v>
      </c>
      <c r="F129" s="304" t="s">
        <v>431</v>
      </c>
      <c r="G129" s="305" t="s">
        <v>431</v>
      </c>
    </row>
    <row r="130" spans="1:7" ht="12" customHeight="1" x14ac:dyDescent="0.3">
      <c r="A130" s="13" t="s">
        <v>113</v>
      </c>
      <c r="B130" s="59" t="s">
        <v>255</v>
      </c>
      <c r="C130" s="304" t="s">
        <v>431</v>
      </c>
      <c r="D130" s="303" t="s">
        <v>431</v>
      </c>
      <c r="E130" s="304" t="s">
        <v>431</v>
      </c>
      <c r="F130" s="304" t="s">
        <v>431</v>
      </c>
      <c r="G130" s="305" t="s">
        <v>431</v>
      </c>
    </row>
    <row r="131" spans="1:7" ht="12" customHeight="1" x14ac:dyDescent="0.3">
      <c r="A131" s="13" t="s">
        <v>114</v>
      </c>
      <c r="B131" s="59" t="s">
        <v>254</v>
      </c>
      <c r="C131" s="304" t="s">
        <v>431</v>
      </c>
      <c r="D131" s="303" t="s">
        <v>431</v>
      </c>
      <c r="E131" s="304" t="s">
        <v>431</v>
      </c>
      <c r="F131" s="304" t="s">
        <v>431</v>
      </c>
      <c r="G131" s="305" t="s">
        <v>431</v>
      </c>
    </row>
    <row r="132" spans="1:7" ht="12" customHeight="1" x14ac:dyDescent="0.3">
      <c r="A132" s="13" t="s">
        <v>247</v>
      </c>
      <c r="B132" s="59" t="s">
        <v>242</v>
      </c>
      <c r="C132" s="304" t="s">
        <v>431</v>
      </c>
      <c r="D132" s="303" t="s">
        <v>431</v>
      </c>
      <c r="E132" s="304" t="s">
        <v>431</v>
      </c>
      <c r="F132" s="304" t="s">
        <v>431</v>
      </c>
      <c r="G132" s="305" t="s">
        <v>431</v>
      </c>
    </row>
    <row r="133" spans="1:7" ht="12" customHeight="1" x14ac:dyDescent="0.3">
      <c r="A133" s="13" t="s">
        <v>248</v>
      </c>
      <c r="B133" s="59" t="s">
        <v>253</v>
      </c>
      <c r="C133" s="304" t="s">
        <v>431</v>
      </c>
      <c r="D133" s="303" t="s">
        <v>431</v>
      </c>
      <c r="E133" s="304" t="s">
        <v>431</v>
      </c>
      <c r="F133" s="304" t="s">
        <v>431</v>
      </c>
      <c r="G133" s="305" t="s">
        <v>431</v>
      </c>
    </row>
    <row r="134" spans="1:7" ht="16.2" thickBot="1" x14ac:dyDescent="0.35">
      <c r="A134" s="11" t="s">
        <v>249</v>
      </c>
      <c r="B134" s="59" t="s">
        <v>252</v>
      </c>
      <c r="C134" s="308" t="s">
        <v>431</v>
      </c>
      <c r="D134" s="309" t="s">
        <v>431</v>
      </c>
      <c r="E134" s="308" t="s">
        <v>431</v>
      </c>
      <c r="F134" s="308" t="s">
        <v>431</v>
      </c>
      <c r="G134" s="310" t="s">
        <v>431</v>
      </c>
    </row>
    <row r="135" spans="1:7" ht="12" customHeight="1" thickBot="1" x14ac:dyDescent="0.35">
      <c r="A135" s="18" t="s">
        <v>9</v>
      </c>
      <c r="B135" s="52" t="s">
        <v>329</v>
      </c>
      <c r="C135" s="137">
        <f>+C100+C121</f>
        <v>149766690</v>
      </c>
      <c r="D135" s="212">
        <f>+D100+D121</f>
        <v>5599715</v>
      </c>
      <c r="E135" s="137">
        <v>44136427</v>
      </c>
      <c r="F135" s="137">
        <v>49736142</v>
      </c>
      <c r="G135" s="83">
        <f>+G100+G121</f>
        <v>199502832</v>
      </c>
    </row>
    <row r="136" spans="1:7" ht="12" customHeight="1" thickBot="1" x14ac:dyDescent="0.35">
      <c r="A136" s="18" t="s">
        <v>10</v>
      </c>
      <c r="B136" s="52" t="s">
        <v>402</v>
      </c>
      <c r="C136" s="319">
        <f>+C137+C138+C139</f>
        <v>0</v>
      </c>
      <c r="D136" s="301">
        <f>+D137+D138+D139</f>
        <v>0</v>
      </c>
      <c r="E136" s="319" t="s">
        <v>431</v>
      </c>
      <c r="F136" s="319" t="s">
        <v>431</v>
      </c>
      <c r="G136" s="320">
        <f>+G137+G138+G139</f>
        <v>0</v>
      </c>
    </row>
    <row r="137" spans="1:7" ht="12" customHeight="1" x14ac:dyDescent="0.3">
      <c r="A137" s="13" t="s">
        <v>156</v>
      </c>
      <c r="B137" s="10" t="s">
        <v>337</v>
      </c>
      <c r="C137" s="304" t="s">
        <v>431</v>
      </c>
      <c r="D137" s="303" t="s">
        <v>431</v>
      </c>
      <c r="E137" s="304" t="s">
        <v>431</v>
      </c>
      <c r="F137" s="304" t="s">
        <v>431</v>
      </c>
      <c r="G137" s="305" t="s">
        <v>431</v>
      </c>
    </row>
    <row r="138" spans="1:7" ht="12" customHeight="1" x14ac:dyDescent="0.3">
      <c r="A138" s="13" t="s">
        <v>157</v>
      </c>
      <c r="B138" s="10" t="s">
        <v>338</v>
      </c>
      <c r="C138" s="304" t="s">
        <v>431</v>
      </c>
      <c r="D138" s="303" t="s">
        <v>431</v>
      </c>
      <c r="E138" s="304" t="s">
        <v>431</v>
      </c>
      <c r="F138" s="304" t="s">
        <v>431</v>
      </c>
      <c r="G138" s="305" t="s">
        <v>431</v>
      </c>
    </row>
    <row r="139" spans="1:7" ht="12" customHeight="1" thickBot="1" x14ac:dyDescent="0.35">
      <c r="A139" s="11" t="s">
        <v>158</v>
      </c>
      <c r="B139" s="10" t="s">
        <v>339</v>
      </c>
      <c r="C139" s="304" t="s">
        <v>431</v>
      </c>
      <c r="D139" s="303" t="s">
        <v>431</v>
      </c>
      <c r="E139" s="304" t="s">
        <v>431</v>
      </c>
      <c r="F139" s="304" t="s">
        <v>431</v>
      </c>
      <c r="G139" s="305" t="s">
        <v>431</v>
      </c>
    </row>
    <row r="140" spans="1:7" ht="12" customHeight="1" thickBot="1" x14ac:dyDescent="0.35">
      <c r="A140" s="18" t="s">
        <v>11</v>
      </c>
      <c r="B140" s="52" t="s">
        <v>331</v>
      </c>
      <c r="C140" s="319">
        <f>SUM(C141:C146)</f>
        <v>0</v>
      </c>
      <c r="D140" s="301">
        <f>SUM(D141:D146)</f>
        <v>0</v>
      </c>
      <c r="E140" s="319" t="s">
        <v>431</v>
      </c>
      <c r="F140" s="319" t="s">
        <v>431</v>
      </c>
      <c r="G140" s="320">
        <f>SUM(G141:G146)</f>
        <v>0</v>
      </c>
    </row>
    <row r="141" spans="1:7" ht="12" customHeight="1" x14ac:dyDescent="0.3">
      <c r="A141" s="13" t="s">
        <v>56</v>
      </c>
      <c r="B141" s="7" t="s">
        <v>340</v>
      </c>
      <c r="C141" s="304" t="s">
        <v>431</v>
      </c>
      <c r="D141" s="303" t="s">
        <v>431</v>
      </c>
      <c r="E141" s="304" t="s">
        <v>431</v>
      </c>
      <c r="F141" s="304" t="s">
        <v>431</v>
      </c>
      <c r="G141" s="305" t="s">
        <v>431</v>
      </c>
    </row>
    <row r="142" spans="1:7" ht="12" customHeight="1" x14ac:dyDescent="0.3">
      <c r="A142" s="13" t="s">
        <v>57</v>
      </c>
      <c r="B142" s="7" t="s">
        <v>332</v>
      </c>
      <c r="C142" s="304" t="s">
        <v>431</v>
      </c>
      <c r="D142" s="303" t="s">
        <v>431</v>
      </c>
      <c r="E142" s="304" t="s">
        <v>431</v>
      </c>
      <c r="F142" s="304" t="s">
        <v>431</v>
      </c>
      <c r="G142" s="305" t="s">
        <v>431</v>
      </c>
    </row>
    <row r="143" spans="1:7" ht="12" customHeight="1" x14ac:dyDescent="0.3">
      <c r="A143" s="13" t="s">
        <v>58</v>
      </c>
      <c r="B143" s="7" t="s">
        <v>333</v>
      </c>
      <c r="C143" s="304" t="s">
        <v>431</v>
      </c>
      <c r="D143" s="303" t="s">
        <v>431</v>
      </c>
      <c r="E143" s="304" t="s">
        <v>431</v>
      </c>
      <c r="F143" s="304" t="s">
        <v>431</v>
      </c>
      <c r="G143" s="305" t="s">
        <v>431</v>
      </c>
    </row>
    <row r="144" spans="1:7" ht="12" customHeight="1" x14ac:dyDescent="0.3">
      <c r="A144" s="13" t="s">
        <v>99</v>
      </c>
      <c r="B144" s="7" t="s">
        <v>334</v>
      </c>
      <c r="C144" s="304" t="s">
        <v>431</v>
      </c>
      <c r="D144" s="303" t="s">
        <v>431</v>
      </c>
      <c r="E144" s="304" t="s">
        <v>431</v>
      </c>
      <c r="F144" s="304" t="s">
        <v>431</v>
      </c>
      <c r="G144" s="305" t="s">
        <v>431</v>
      </c>
    </row>
    <row r="145" spans="1:11" ht="12" customHeight="1" x14ac:dyDescent="0.3">
      <c r="A145" s="13" t="s">
        <v>100</v>
      </c>
      <c r="B145" s="7" t="s">
        <v>335</v>
      </c>
      <c r="C145" s="304" t="s">
        <v>431</v>
      </c>
      <c r="D145" s="303" t="s">
        <v>431</v>
      </c>
      <c r="E145" s="304" t="s">
        <v>431</v>
      </c>
      <c r="F145" s="304" t="s">
        <v>431</v>
      </c>
      <c r="G145" s="305" t="s">
        <v>431</v>
      </c>
    </row>
    <row r="146" spans="1:11" ht="12" customHeight="1" thickBot="1" x14ac:dyDescent="0.35">
      <c r="A146" s="16" t="s">
        <v>101</v>
      </c>
      <c r="B146" s="245" t="s">
        <v>336</v>
      </c>
      <c r="C146" s="329" t="s">
        <v>431</v>
      </c>
      <c r="D146" s="328" t="s">
        <v>431</v>
      </c>
      <c r="E146" s="329" t="s">
        <v>431</v>
      </c>
      <c r="F146" s="329" t="s">
        <v>431</v>
      </c>
      <c r="G146" s="330" t="s">
        <v>431</v>
      </c>
    </row>
    <row r="147" spans="1:11" ht="12" customHeight="1" thickBot="1" x14ac:dyDescent="0.35">
      <c r="A147" s="18" t="s">
        <v>12</v>
      </c>
      <c r="B147" s="52" t="s">
        <v>344</v>
      </c>
      <c r="C147" s="311">
        <f>+C148+C149+C150+C151</f>
        <v>0</v>
      </c>
      <c r="D147" s="216">
        <f>+D148+D149+D150+D151</f>
        <v>4640680</v>
      </c>
      <c r="E147" s="142">
        <v>3874510</v>
      </c>
      <c r="F147" s="142">
        <v>8515190</v>
      </c>
      <c r="G147" s="177">
        <f>+G148+G149+G150+G151</f>
        <v>8515190</v>
      </c>
    </row>
    <row r="148" spans="1:11" ht="12" customHeight="1" x14ac:dyDescent="0.3">
      <c r="A148" s="13" t="s">
        <v>59</v>
      </c>
      <c r="B148" s="7" t="s">
        <v>257</v>
      </c>
      <c r="C148" s="304" t="s">
        <v>431</v>
      </c>
      <c r="D148" s="303">
        <v>0</v>
      </c>
      <c r="E148" s="304" t="s">
        <v>431</v>
      </c>
      <c r="F148" s="304" t="s">
        <v>431</v>
      </c>
      <c r="G148" s="305">
        <v>0</v>
      </c>
    </row>
    <row r="149" spans="1:11" ht="12" customHeight="1" x14ac:dyDescent="0.3">
      <c r="A149" s="13" t="s">
        <v>60</v>
      </c>
      <c r="B149" s="7" t="s">
        <v>258</v>
      </c>
      <c r="C149" s="304" t="s">
        <v>431</v>
      </c>
      <c r="D149" s="214">
        <v>4640680</v>
      </c>
      <c r="E149" s="138">
        <v>3874510</v>
      </c>
      <c r="F149" s="138">
        <v>8515190</v>
      </c>
      <c r="G149" s="84">
        <v>8515190</v>
      </c>
    </row>
    <row r="150" spans="1:11" ht="12" customHeight="1" x14ac:dyDescent="0.3">
      <c r="A150" s="13" t="s">
        <v>174</v>
      </c>
      <c r="B150" s="7" t="s">
        <v>345</v>
      </c>
      <c r="C150" s="304" t="s">
        <v>431</v>
      </c>
      <c r="D150" s="303" t="s">
        <v>431</v>
      </c>
      <c r="E150" s="304" t="s">
        <v>431</v>
      </c>
      <c r="F150" s="304" t="s">
        <v>431</v>
      </c>
      <c r="G150" s="305" t="s">
        <v>431</v>
      </c>
    </row>
    <row r="151" spans="1:11" ht="12" customHeight="1" thickBot="1" x14ac:dyDescent="0.35">
      <c r="A151" s="11" t="s">
        <v>175</v>
      </c>
      <c r="B151" s="5" t="s">
        <v>276</v>
      </c>
      <c r="C151" s="304" t="s">
        <v>431</v>
      </c>
      <c r="D151" s="303" t="s">
        <v>431</v>
      </c>
      <c r="E151" s="304" t="s">
        <v>431</v>
      </c>
      <c r="F151" s="304" t="s">
        <v>431</v>
      </c>
      <c r="G151" s="305" t="s">
        <v>431</v>
      </c>
    </row>
    <row r="152" spans="1:11" ht="12" customHeight="1" thickBot="1" x14ac:dyDescent="0.35">
      <c r="A152" s="18" t="s">
        <v>13</v>
      </c>
      <c r="B152" s="52" t="s">
        <v>346</v>
      </c>
      <c r="C152" s="332">
        <f>SUM(C153:C157)</f>
        <v>0</v>
      </c>
      <c r="D152" s="331">
        <f>SUM(D153:D157)</f>
        <v>0</v>
      </c>
      <c r="E152" s="332" t="s">
        <v>431</v>
      </c>
      <c r="F152" s="332" t="s">
        <v>431</v>
      </c>
      <c r="G152" s="333">
        <f>SUM(G153:G157)</f>
        <v>0</v>
      </c>
    </row>
    <row r="153" spans="1:11" ht="12" customHeight="1" x14ac:dyDescent="0.3">
      <c r="A153" s="13" t="s">
        <v>61</v>
      </c>
      <c r="B153" s="7" t="s">
        <v>341</v>
      </c>
      <c r="C153" s="304" t="s">
        <v>431</v>
      </c>
      <c r="D153" s="303" t="s">
        <v>431</v>
      </c>
      <c r="E153" s="304" t="s">
        <v>431</v>
      </c>
      <c r="F153" s="304" t="s">
        <v>431</v>
      </c>
      <c r="G153" s="305" t="s">
        <v>431</v>
      </c>
    </row>
    <row r="154" spans="1:11" ht="12" customHeight="1" x14ac:dyDescent="0.3">
      <c r="A154" s="13" t="s">
        <v>62</v>
      </c>
      <c r="B154" s="7" t="s">
        <v>348</v>
      </c>
      <c r="C154" s="304" t="s">
        <v>431</v>
      </c>
      <c r="D154" s="303" t="s">
        <v>431</v>
      </c>
      <c r="E154" s="304" t="s">
        <v>431</v>
      </c>
      <c r="F154" s="304" t="s">
        <v>431</v>
      </c>
      <c r="G154" s="305" t="s">
        <v>431</v>
      </c>
    </row>
    <row r="155" spans="1:11" ht="12" customHeight="1" x14ac:dyDescent="0.3">
      <c r="A155" s="13" t="s">
        <v>186</v>
      </c>
      <c r="B155" s="7" t="s">
        <v>343</v>
      </c>
      <c r="C155" s="304" t="s">
        <v>431</v>
      </c>
      <c r="D155" s="303" t="s">
        <v>431</v>
      </c>
      <c r="E155" s="304" t="s">
        <v>431</v>
      </c>
      <c r="F155" s="304" t="s">
        <v>431</v>
      </c>
      <c r="G155" s="305" t="s">
        <v>431</v>
      </c>
    </row>
    <row r="156" spans="1:11" ht="12" customHeight="1" x14ac:dyDescent="0.3">
      <c r="A156" s="13" t="s">
        <v>187</v>
      </c>
      <c r="B156" s="7" t="s">
        <v>349</v>
      </c>
      <c r="C156" s="304" t="s">
        <v>431</v>
      </c>
      <c r="D156" s="303" t="s">
        <v>431</v>
      </c>
      <c r="E156" s="304" t="s">
        <v>431</v>
      </c>
      <c r="F156" s="304" t="s">
        <v>431</v>
      </c>
      <c r="G156" s="305" t="s">
        <v>431</v>
      </c>
    </row>
    <row r="157" spans="1:11" ht="12" customHeight="1" thickBot="1" x14ac:dyDescent="0.35">
      <c r="A157" s="13" t="s">
        <v>347</v>
      </c>
      <c r="B157" s="7" t="s">
        <v>350</v>
      </c>
      <c r="C157" s="304" t="s">
        <v>431</v>
      </c>
      <c r="D157" s="303" t="s">
        <v>431</v>
      </c>
      <c r="E157" s="304" t="s">
        <v>431</v>
      </c>
      <c r="F157" s="304" t="s">
        <v>431</v>
      </c>
      <c r="G157" s="305" t="s">
        <v>431</v>
      </c>
    </row>
    <row r="158" spans="1:11" ht="12" customHeight="1" thickBot="1" x14ac:dyDescent="0.35">
      <c r="A158" s="18" t="s">
        <v>14</v>
      </c>
      <c r="B158" s="52" t="s">
        <v>351</v>
      </c>
      <c r="C158" s="362" t="s">
        <v>431</v>
      </c>
      <c r="D158" s="363" t="s">
        <v>431</v>
      </c>
      <c r="E158" s="362" t="s">
        <v>431</v>
      </c>
      <c r="F158" s="362" t="s">
        <v>431</v>
      </c>
      <c r="G158" s="364" t="s">
        <v>431</v>
      </c>
    </row>
    <row r="159" spans="1:11" ht="12" customHeight="1" thickBot="1" x14ac:dyDescent="0.35">
      <c r="A159" s="18" t="s">
        <v>15</v>
      </c>
      <c r="B159" s="52" t="s">
        <v>352</v>
      </c>
      <c r="C159" s="362" t="s">
        <v>431</v>
      </c>
      <c r="D159" s="363" t="s">
        <v>431</v>
      </c>
      <c r="E159" s="362" t="s">
        <v>431</v>
      </c>
      <c r="F159" s="362" t="s">
        <v>431</v>
      </c>
      <c r="G159" s="364" t="s">
        <v>431</v>
      </c>
    </row>
    <row r="160" spans="1:11" ht="15.15" customHeight="1" thickBot="1" x14ac:dyDescent="0.35">
      <c r="A160" s="18" t="s">
        <v>16</v>
      </c>
      <c r="B160" s="52" t="s">
        <v>354</v>
      </c>
      <c r="C160" s="207">
        <v>0</v>
      </c>
      <c r="D160" s="217">
        <f>+D136+D140+D147+D152+D158+D159</f>
        <v>4640680</v>
      </c>
      <c r="E160" s="207">
        <v>3874510</v>
      </c>
      <c r="F160" s="207">
        <v>8515190</v>
      </c>
      <c r="G160" s="204">
        <f>+G136+G140+G147+G152+G158+G159</f>
        <v>8515190</v>
      </c>
      <c r="H160" s="158"/>
      <c r="I160" s="159"/>
      <c r="J160" s="159"/>
      <c r="K160" s="159"/>
    </row>
    <row r="161" spans="1:7" s="148" customFormat="1" ht="12.9" customHeight="1" thickBot="1" x14ac:dyDescent="0.3">
      <c r="A161" s="91" t="s">
        <v>17</v>
      </c>
      <c r="B161" s="125" t="s">
        <v>353</v>
      </c>
      <c r="C161" s="207">
        <f>+C135+C160</f>
        <v>149766690</v>
      </c>
      <c r="D161" s="217">
        <f>+D135+D160</f>
        <v>10240395</v>
      </c>
      <c r="E161" s="207">
        <v>48010937</v>
      </c>
      <c r="F161" s="207">
        <v>58251332</v>
      </c>
      <c r="G161" s="204">
        <f>+G135+G160</f>
        <v>208018022</v>
      </c>
    </row>
    <row r="162" spans="1:7" x14ac:dyDescent="0.3">
      <c r="C162" s="291"/>
      <c r="D162" s="291">
        <f>D93-D161</f>
        <v>0</v>
      </c>
      <c r="E162" s="291"/>
      <c r="F162" s="291"/>
    </row>
    <row r="163" spans="1:7" x14ac:dyDescent="0.3">
      <c r="A163" s="551" t="s">
        <v>259</v>
      </c>
      <c r="B163" s="551"/>
      <c r="C163" s="551"/>
      <c r="D163" s="551"/>
      <c r="E163" s="551"/>
      <c r="F163" s="551"/>
      <c r="G163" s="551"/>
    </row>
    <row r="164" spans="1:7" ht="15.15" customHeight="1" thickBot="1" x14ac:dyDescent="0.35">
      <c r="A164" s="540" t="s">
        <v>88</v>
      </c>
      <c r="B164" s="540"/>
      <c r="C164" s="93"/>
      <c r="G164" s="93" t="str">
        <f>G96</f>
        <v xml:space="preserve"> Forintban!</v>
      </c>
    </row>
    <row r="165" spans="1:7" ht="25.5" customHeight="1" thickBot="1" x14ac:dyDescent="0.35">
      <c r="A165" s="18">
        <v>1</v>
      </c>
      <c r="B165" s="22" t="s">
        <v>355</v>
      </c>
      <c r="C165" s="211">
        <f>+C68-C135</f>
        <v>-50005158</v>
      </c>
      <c r="D165" s="137">
        <f>+D68-D135</f>
        <v>12949282</v>
      </c>
      <c r="E165" s="137">
        <v>-2996132</v>
      </c>
      <c r="F165" s="212">
        <v>11446273</v>
      </c>
      <c r="G165" s="83">
        <f>+G68-G135</f>
        <v>-38558885</v>
      </c>
    </row>
    <row r="166" spans="1:7" ht="32.4" customHeight="1" thickBot="1" x14ac:dyDescent="0.35">
      <c r="A166" s="18" t="s">
        <v>8</v>
      </c>
      <c r="B166" s="22" t="s">
        <v>361</v>
      </c>
      <c r="C166" s="137">
        <f>+C92-C160</f>
        <v>48854174</v>
      </c>
      <c r="D166" s="137">
        <f>+D92-D160</f>
        <v>-12949282</v>
      </c>
      <c r="E166" s="137">
        <v>8863568</v>
      </c>
      <c r="F166" s="212">
        <v>-4085714</v>
      </c>
      <c r="G166" s="83">
        <f>+G92-G160</f>
        <v>44768460</v>
      </c>
    </row>
  </sheetData>
  <mergeCells count="16">
    <mergeCell ref="B1:G1"/>
    <mergeCell ref="A2:G2"/>
    <mergeCell ref="A3:G3"/>
    <mergeCell ref="A4:G4"/>
    <mergeCell ref="A6:G6"/>
    <mergeCell ref="A7:B7"/>
    <mergeCell ref="A163:G163"/>
    <mergeCell ref="A164:B164"/>
    <mergeCell ref="A8:A9"/>
    <mergeCell ref="B8:B9"/>
    <mergeCell ref="C8:G8"/>
    <mergeCell ref="A95:G95"/>
    <mergeCell ref="A96:B96"/>
    <mergeCell ref="A97:A98"/>
    <mergeCell ref="B97:B98"/>
    <mergeCell ref="C97:G97"/>
  </mergeCells>
  <printOptions horizontalCentered="1"/>
  <pageMargins left="0" right="0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66"/>
  <sheetViews>
    <sheetView topLeftCell="C1" zoomScale="120" zoomScaleNormal="120" zoomScaleSheetLayoutView="100" workbookViewId="0">
      <selection activeCell="J8" sqref="J8"/>
    </sheetView>
  </sheetViews>
  <sheetFormatPr defaultColWidth="9.33203125" defaultRowHeight="15.6" x14ac:dyDescent="0.3"/>
  <cols>
    <col min="1" max="1" width="9.44140625" style="126" customWidth="1"/>
    <col min="2" max="2" width="65.77734375" style="126" customWidth="1"/>
    <col min="3" max="5" width="12.77734375" style="127" customWidth="1"/>
    <col min="6" max="7" width="12.77734375" style="146" customWidth="1"/>
    <col min="8" max="16384" width="9.33203125" style="146"/>
  </cols>
  <sheetData>
    <row r="1" spans="1:7" x14ac:dyDescent="0.3">
      <c r="A1" s="246"/>
      <c r="B1" s="535" t="s">
        <v>488</v>
      </c>
      <c r="C1" s="535"/>
      <c r="D1" s="535"/>
      <c r="E1" s="535"/>
      <c r="F1" s="535"/>
      <c r="G1" s="535"/>
    </row>
    <row r="2" spans="1:7" x14ac:dyDescent="0.3">
      <c r="A2" s="538" t="s">
        <v>441</v>
      </c>
      <c r="B2" s="556"/>
      <c r="C2" s="556"/>
      <c r="D2" s="556"/>
      <c r="E2" s="556"/>
      <c r="F2" s="556"/>
      <c r="G2" s="556"/>
    </row>
    <row r="3" spans="1:7" x14ac:dyDescent="0.3">
      <c r="A3" s="538" t="str">
        <f>'KVI_MOD_1.1.sz.mell.'!A3</f>
        <v>2. SZ. MÓDOSÍTÁS UTÁNI KÖLTSÉGVETÉS ELŐIRÁNYZATAINAK ALAKULÁSÁRÓL</v>
      </c>
      <c r="B3" s="538"/>
      <c r="C3" s="539"/>
      <c r="D3" s="539"/>
      <c r="E3" s="539"/>
      <c r="F3" s="538"/>
      <c r="G3" s="538"/>
    </row>
    <row r="4" spans="1:7" x14ac:dyDescent="0.3">
      <c r="A4" s="538" t="s">
        <v>435</v>
      </c>
      <c r="B4" s="538"/>
      <c r="C4" s="539"/>
      <c r="D4" s="539"/>
      <c r="E4" s="539"/>
      <c r="F4" s="538"/>
      <c r="G4" s="538"/>
    </row>
    <row r="5" spans="1:7" x14ac:dyDescent="0.3">
      <c r="A5" s="246"/>
      <c r="B5" s="246"/>
      <c r="C5" s="247"/>
      <c r="D5" s="247"/>
      <c r="E5" s="247"/>
      <c r="F5" s="248"/>
      <c r="G5" s="248"/>
    </row>
    <row r="6" spans="1:7" ht="15.9" customHeight="1" x14ac:dyDescent="0.3">
      <c r="A6" s="552" t="s">
        <v>5</v>
      </c>
      <c r="B6" s="552"/>
      <c r="C6" s="552"/>
      <c r="D6" s="552"/>
      <c r="E6" s="552"/>
      <c r="F6" s="552"/>
      <c r="G6" s="552"/>
    </row>
    <row r="7" spans="1:7" ht="15.9" customHeight="1" thickBot="1" x14ac:dyDescent="0.35">
      <c r="A7" s="554" t="s">
        <v>86</v>
      </c>
      <c r="B7" s="554"/>
      <c r="C7" s="249"/>
      <c r="D7" s="249"/>
      <c r="E7" s="249"/>
      <c r="F7" s="248"/>
      <c r="G7" s="249" t="str">
        <f>CONCATENATE('KVI_MOD_1.2.sz.mell.'!G7)</f>
        <v xml:space="preserve"> Forintban!</v>
      </c>
    </row>
    <row r="8" spans="1:7" x14ac:dyDescent="0.3">
      <c r="A8" s="541" t="s">
        <v>51</v>
      </c>
      <c r="B8" s="543" t="s">
        <v>6</v>
      </c>
      <c r="C8" s="545" t="s">
        <v>542</v>
      </c>
      <c r="D8" s="546"/>
      <c r="E8" s="546"/>
      <c r="F8" s="546"/>
      <c r="G8" s="547"/>
    </row>
    <row r="9" spans="1:7" ht="23.4" thickBot="1" x14ac:dyDescent="0.35">
      <c r="A9" s="542"/>
      <c r="B9" s="544"/>
      <c r="C9" s="209" t="s">
        <v>400</v>
      </c>
      <c r="D9" s="208" t="s">
        <v>472</v>
      </c>
      <c r="E9" s="208" t="s">
        <v>473</v>
      </c>
      <c r="F9" s="208" t="s">
        <v>474</v>
      </c>
      <c r="G9" s="241" t="s">
        <v>406</v>
      </c>
    </row>
    <row r="10" spans="1:7" s="147" customFormat="1" ht="12" customHeight="1" thickBot="1" x14ac:dyDescent="0.25">
      <c r="A10" s="143" t="s">
        <v>368</v>
      </c>
      <c r="B10" s="144" t="s">
        <v>369</v>
      </c>
      <c r="C10" s="144" t="s">
        <v>370</v>
      </c>
      <c r="D10" s="144"/>
      <c r="E10" s="144"/>
      <c r="F10" s="144" t="s">
        <v>372</v>
      </c>
      <c r="G10" s="210" t="s">
        <v>371</v>
      </c>
    </row>
    <row r="11" spans="1:7" s="148" customFormat="1" ht="12" customHeight="1" thickBot="1" x14ac:dyDescent="0.3">
      <c r="A11" s="18" t="s">
        <v>7</v>
      </c>
      <c r="B11" s="19" t="s">
        <v>141</v>
      </c>
      <c r="C11" s="137">
        <f>+C12+C13+C14+C15+C16+C17</f>
        <v>55790480</v>
      </c>
      <c r="D11" s="319">
        <v>0</v>
      </c>
      <c r="E11" s="319">
        <v>0</v>
      </c>
      <c r="F11" s="319">
        <f>+F12+F13+F14+F15+F16+F17</f>
        <v>0</v>
      </c>
      <c r="G11" s="83">
        <f>+G12+G13+G14+G15+G16+G17</f>
        <v>55790480</v>
      </c>
    </row>
    <row r="12" spans="1:7" s="148" customFormat="1" ht="12" customHeight="1" x14ac:dyDescent="0.25">
      <c r="A12" s="13" t="s">
        <v>63</v>
      </c>
      <c r="B12" s="149" t="s">
        <v>142</v>
      </c>
      <c r="C12" s="306" t="s">
        <v>431</v>
      </c>
      <c r="D12" s="306" t="s">
        <v>431</v>
      </c>
      <c r="E12" s="306" t="s">
        <v>431</v>
      </c>
      <c r="F12" s="306" t="s">
        <v>431</v>
      </c>
      <c r="G12" s="307" t="s">
        <v>431</v>
      </c>
    </row>
    <row r="13" spans="1:7" s="148" customFormat="1" ht="12" customHeight="1" x14ac:dyDescent="0.25">
      <c r="A13" s="12" t="s">
        <v>64</v>
      </c>
      <c r="B13" s="150" t="s">
        <v>143</v>
      </c>
      <c r="C13" s="304" t="s">
        <v>431</v>
      </c>
      <c r="D13" s="304" t="s">
        <v>431</v>
      </c>
      <c r="E13" s="304" t="s">
        <v>431</v>
      </c>
      <c r="F13" s="304" t="s">
        <v>431</v>
      </c>
      <c r="G13" s="305" t="s">
        <v>431</v>
      </c>
    </row>
    <row r="14" spans="1:7" s="148" customFormat="1" ht="12" customHeight="1" x14ac:dyDescent="0.25">
      <c r="A14" s="12" t="s">
        <v>65</v>
      </c>
      <c r="B14" s="150" t="s">
        <v>144</v>
      </c>
      <c r="C14" s="138">
        <v>55790480</v>
      </c>
      <c r="D14" s="304">
        <v>0</v>
      </c>
      <c r="E14" s="304" t="s">
        <v>431</v>
      </c>
      <c r="F14" s="304" t="s">
        <v>431</v>
      </c>
      <c r="G14" s="84">
        <v>55790480</v>
      </c>
    </row>
    <row r="15" spans="1:7" s="148" customFormat="1" ht="12" customHeight="1" x14ac:dyDescent="0.25">
      <c r="A15" s="12" t="s">
        <v>66</v>
      </c>
      <c r="B15" s="150" t="s">
        <v>145</v>
      </c>
      <c r="C15" s="304" t="s">
        <v>431</v>
      </c>
      <c r="D15" s="304" t="s">
        <v>431</v>
      </c>
      <c r="E15" s="304" t="s">
        <v>431</v>
      </c>
      <c r="F15" s="304" t="s">
        <v>431</v>
      </c>
      <c r="G15" s="305" t="s">
        <v>431</v>
      </c>
    </row>
    <row r="16" spans="1:7" s="148" customFormat="1" ht="12" customHeight="1" x14ac:dyDescent="0.25">
      <c r="A16" s="12" t="s">
        <v>83</v>
      </c>
      <c r="B16" s="89" t="s">
        <v>313</v>
      </c>
      <c r="C16" s="304" t="s">
        <v>431</v>
      </c>
      <c r="D16" s="304" t="s">
        <v>431</v>
      </c>
      <c r="E16" s="304" t="s">
        <v>431</v>
      </c>
      <c r="F16" s="304" t="s">
        <v>431</v>
      </c>
      <c r="G16" s="305" t="s">
        <v>431</v>
      </c>
    </row>
    <row r="17" spans="1:7" s="148" customFormat="1" ht="12" customHeight="1" thickBot="1" x14ac:dyDescent="0.3">
      <c r="A17" s="14" t="s">
        <v>67</v>
      </c>
      <c r="B17" s="90" t="s">
        <v>314</v>
      </c>
      <c r="C17" s="304" t="s">
        <v>431</v>
      </c>
      <c r="D17" s="304" t="s">
        <v>431</v>
      </c>
      <c r="E17" s="304" t="s">
        <v>431</v>
      </c>
      <c r="F17" s="304" t="s">
        <v>431</v>
      </c>
      <c r="G17" s="305" t="s">
        <v>431</v>
      </c>
    </row>
    <row r="18" spans="1:7" s="148" customFormat="1" ht="12" customHeight="1" thickBot="1" x14ac:dyDescent="0.3">
      <c r="A18" s="18" t="s">
        <v>8</v>
      </c>
      <c r="B18" s="88" t="s">
        <v>146</v>
      </c>
      <c r="C18" s="319">
        <f>+C19+C20+C21+C22+C23</f>
        <v>0</v>
      </c>
      <c r="D18" s="319" t="s">
        <v>431</v>
      </c>
      <c r="E18" s="319" t="s">
        <v>431</v>
      </c>
      <c r="F18" s="319">
        <f>+F19+F20+F21+F22+F23</f>
        <v>0</v>
      </c>
      <c r="G18" s="320">
        <f>+G19+G20+G21+G22+G23</f>
        <v>0</v>
      </c>
    </row>
    <row r="19" spans="1:7" s="148" customFormat="1" ht="12" customHeight="1" x14ac:dyDescent="0.25">
      <c r="A19" s="13" t="s">
        <v>69</v>
      </c>
      <c r="B19" s="149" t="s">
        <v>147</v>
      </c>
      <c r="C19" s="306" t="s">
        <v>431</v>
      </c>
      <c r="D19" s="306" t="s">
        <v>431</v>
      </c>
      <c r="E19" s="306" t="s">
        <v>431</v>
      </c>
      <c r="F19" s="306" t="s">
        <v>431</v>
      </c>
      <c r="G19" s="307" t="s">
        <v>431</v>
      </c>
    </row>
    <row r="20" spans="1:7" s="148" customFormat="1" ht="12" customHeight="1" x14ac:dyDescent="0.25">
      <c r="A20" s="12" t="s">
        <v>70</v>
      </c>
      <c r="B20" s="150" t="s">
        <v>148</v>
      </c>
      <c r="C20" s="304" t="s">
        <v>431</v>
      </c>
      <c r="D20" s="304" t="s">
        <v>431</v>
      </c>
      <c r="E20" s="304" t="s">
        <v>431</v>
      </c>
      <c r="F20" s="304" t="s">
        <v>431</v>
      </c>
      <c r="G20" s="305" t="s">
        <v>431</v>
      </c>
    </row>
    <row r="21" spans="1:7" s="148" customFormat="1" ht="12" customHeight="1" x14ac:dyDescent="0.25">
      <c r="A21" s="12" t="s">
        <v>71</v>
      </c>
      <c r="B21" s="150" t="s">
        <v>306</v>
      </c>
      <c r="C21" s="304" t="s">
        <v>431</v>
      </c>
      <c r="D21" s="304" t="s">
        <v>431</v>
      </c>
      <c r="E21" s="304" t="s">
        <v>431</v>
      </c>
      <c r="F21" s="304" t="s">
        <v>431</v>
      </c>
      <c r="G21" s="305" t="s">
        <v>431</v>
      </c>
    </row>
    <row r="22" spans="1:7" s="148" customFormat="1" ht="12" customHeight="1" x14ac:dyDescent="0.25">
      <c r="A22" s="12" t="s">
        <v>72</v>
      </c>
      <c r="B22" s="150" t="s">
        <v>307</v>
      </c>
      <c r="C22" s="304" t="s">
        <v>431</v>
      </c>
      <c r="D22" s="304" t="s">
        <v>431</v>
      </c>
      <c r="E22" s="304" t="s">
        <v>431</v>
      </c>
      <c r="F22" s="304" t="s">
        <v>431</v>
      </c>
      <c r="G22" s="305" t="s">
        <v>431</v>
      </c>
    </row>
    <row r="23" spans="1:7" s="148" customFormat="1" ht="12" customHeight="1" x14ac:dyDescent="0.25">
      <c r="A23" s="12" t="s">
        <v>73</v>
      </c>
      <c r="B23" s="150" t="s">
        <v>149</v>
      </c>
      <c r="C23" s="304" t="s">
        <v>431</v>
      </c>
      <c r="D23" s="304" t="s">
        <v>431</v>
      </c>
      <c r="E23" s="304" t="s">
        <v>431</v>
      </c>
      <c r="F23" s="304" t="s">
        <v>431</v>
      </c>
      <c r="G23" s="305" t="s">
        <v>431</v>
      </c>
    </row>
    <row r="24" spans="1:7" s="148" customFormat="1" ht="12" customHeight="1" thickBot="1" x14ac:dyDescent="0.3">
      <c r="A24" s="14" t="s">
        <v>79</v>
      </c>
      <c r="B24" s="90" t="s">
        <v>150</v>
      </c>
      <c r="C24" s="308" t="s">
        <v>431</v>
      </c>
      <c r="D24" s="308" t="s">
        <v>431</v>
      </c>
      <c r="E24" s="308" t="s">
        <v>431</v>
      </c>
      <c r="F24" s="308" t="s">
        <v>431</v>
      </c>
      <c r="G24" s="310" t="s">
        <v>431</v>
      </c>
    </row>
    <row r="25" spans="1:7" s="148" customFormat="1" ht="12" customHeight="1" thickBot="1" x14ac:dyDescent="0.3">
      <c r="A25" s="18" t="s">
        <v>9</v>
      </c>
      <c r="B25" s="19" t="s">
        <v>151</v>
      </c>
      <c r="C25" s="319">
        <f>+C26+C27+C28+C29+C30</f>
        <v>0</v>
      </c>
      <c r="D25" s="319" t="s">
        <v>431</v>
      </c>
      <c r="E25" s="319" t="s">
        <v>431</v>
      </c>
      <c r="F25" s="319">
        <f>+F26+F27+F28+F29+F30</f>
        <v>0</v>
      </c>
      <c r="G25" s="320">
        <f>+G26+G27+G28+G29+G30</f>
        <v>0</v>
      </c>
    </row>
    <row r="26" spans="1:7" s="148" customFormat="1" ht="12" customHeight="1" x14ac:dyDescent="0.25">
      <c r="A26" s="13" t="s">
        <v>52</v>
      </c>
      <c r="B26" s="149" t="s">
        <v>152</v>
      </c>
      <c r="C26" s="306" t="s">
        <v>431</v>
      </c>
      <c r="D26" s="306" t="s">
        <v>431</v>
      </c>
      <c r="E26" s="306" t="s">
        <v>431</v>
      </c>
      <c r="F26" s="306" t="s">
        <v>431</v>
      </c>
      <c r="G26" s="307" t="s">
        <v>431</v>
      </c>
    </row>
    <row r="27" spans="1:7" s="148" customFormat="1" ht="12" customHeight="1" x14ac:dyDescent="0.25">
      <c r="A27" s="12" t="s">
        <v>53</v>
      </c>
      <c r="B27" s="150" t="s">
        <v>153</v>
      </c>
      <c r="C27" s="304" t="s">
        <v>431</v>
      </c>
      <c r="D27" s="304" t="s">
        <v>431</v>
      </c>
      <c r="E27" s="304" t="s">
        <v>431</v>
      </c>
      <c r="F27" s="304" t="s">
        <v>431</v>
      </c>
      <c r="G27" s="305" t="s">
        <v>431</v>
      </c>
    </row>
    <row r="28" spans="1:7" s="148" customFormat="1" ht="12" customHeight="1" x14ac:dyDescent="0.25">
      <c r="A28" s="12" t="s">
        <v>54</v>
      </c>
      <c r="B28" s="150" t="s">
        <v>308</v>
      </c>
      <c r="C28" s="304" t="s">
        <v>431</v>
      </c>
      <c r="D28" s="304" t="s">
        <v>431</v>
      </c>
      <c r="E28" s="304" t="s">
        <v>431</v>
      </c>
      <c r="F28" s="304" t="s">
        <v>431</v>
      </c>
      <c r="G28" s="305" t="s">
        <v>431</v>
      </c>
    </row>
    <row r="29" spans="1:7" s="148" customFormat="1" ht="12" customHeight="1" x14ac:dyDescent="0.25">
      <c r="A29" s="12" t="s">
        <v>55</v>
      </c>
      <c r="B29" s="150" t="s">
        <v>309</v>
      </c>
      <c r="C29" s="304" t="s">
        <v>431</v>
      </c>
      <c r="D29" s="304" t="s">
        <v>431</v>
      </c>
      <c r="E29" s="304" t="s">
        <v>431</v>
      </c>
      <c r="F29" s="304" t="s">
        <v>431</v>
      </c>
      <c r="G29" s="305" t="s">
        <v>431</v>
      </c>
    </row>
    <row r="30" spans="1:7" s="148" customFormat="1" ht="12" customHeight="1" x14ac:dyDescent="0.25">
      <c r="A30" s="12" t="s">
        <v>95</v>
      </c>
      <c r="B30" s="150" t="s">
        <v>154</v>
      </c>
      <c r="C30" s="304" t="s">
        <v>431</v>
      </c>
      <c r="D30" s="304" t="s">
        <v>431</v>
      </c>
      <c r="E30" s="304" t="s">
        <v>431</v>
      </c>
      <c r="F30" s="304" t="s">
        <v>431</v>
      </c>
      <c r="G30" s="305" t="s">
        <v>431</v>
      </c>
    </row>
    <row r="31" spans="1:7" s="148" customFormat="1" ht="12" customHeight="1" thickBot="1" x14ac:dyDescent="0.3">
      <c r="A31" s="14" t="s">
        <v>96</v>
      </c>
      <c r="B31" s="151" t="s">
        <v>155</v>
      </c>
      <c r="C31" s="308" t="s">
        <v>431</v>
      </c>
      <c r="D31" s="308" t="s">
        <v>431</v>
      </c>
      <c r="E31" s="308" t="s">
        <v>431</v>
      </c>
      <c r="F31" s="308" t="s">
        <v>431</v>
      </c>
      <c r="G31" s="310" t="s">
        <v>431</v>
      </c>
    </row>
    <row r="32" spans="1:7" s="148" customFormat="1" ht="12" customHeight="1" thickBot="1" x14ac:dyDescent="0.3">
      <c r="A32" s="18" t="s">
        <v>97</v>
      </c>
      <c r="B32" s="19" t="s">
        <v>408</v>
      </c>
      <c r="C32" s="311" t="s">
        <v>431</v>
      </c>
      <c r="D32" s="311" t="s">
        <v>431</v>
      </c>
      <c r="E32" s="311" t="s">
        <v>431</v>
      </c>
      <c r="F32" s="311">
        <f>SUM(F33:F39)</f>
        <v>0</v>
      </c>
      <c r="G32" s="335">
        <f>SUM(G33:G39)</f>
        <v>0</v>
      </c>
    </row>
    <row r="33" spans="1:7" s="148" customFormat="1" ht="12" customHeight="1" x14ac:dyDescent="0.25">
      <c r="A33" s="13" t="s">
        <v>156</v>
      </c>
      <c r="B33" s="149" t="str">
        <f>'KVI_MOD_1.1.sz.mell.'!B33</f>
        <v>Építményadó</v>
      </c>
      <c r="C33" s="306" t="s">
        <v>431</v>
      </c>
      <c r="D33" s="306" t="s">
        <v>431</v>
      </c>
      <c r="E33" s="306" t="s">
        <v>431</v>
      </c>
      <c r="F33" s="306" t="s">
        <v>431</v>
      </c>
      <c r="G33" s="307" t="s">
        <v>431</v>
      </c>
    </row>
    <row r="34" spans="1:7" s="148" customFormat="1" ht="12" customHeight="1" x14ac:dyDescent="0.25">
      <c r="A34" s="12" t="s">
        <v>157</v>
      </c>
      <c r="B34" s="150" t="str">
        <f>'KVI_MOD_1.1.sz.mell.'!B34</f>
        <v>Idegenforgalmi adó</v>
      </c>
      <c r="C34" s="304" t="s">
        <v>431</v>
      </c>
      <c r="D34" s="304" t="s">
        <v>431</v>
      </c>
      <c r="E34" s="304" t="s">
        <v>431</v>
      </c>
      <c r="F34" s="304" t="s">
        <v>431</v>
      </c>
      <c r="G34" s="305" t="s">
        <v>431</v>
      </c>
    </row>
    <row r="35" spans="1:7" s="148" customFormat="1" ht="12" customHeight="1" x14ac:dyDescent="0.25">
      <c r="A35" s="12" t="s">
        <v>158</v>
      </c>
      <c r="B35" s="150" t="str">
        <f>'KVI_MOD_1.1.sz.mell.'!B35</f>
        <v>Iparűzési adó</v>
      </c>
      <c r="C35" s="304" t="s">
        <v>431</v>
      </c>
      <c r="D35" s="304" t="s">
        <v>431</v>
      </c>
      <c r="E35" s="304" t="s">
        <v>431</v>
      </c>
      <c r="F35" s="304" t="s">
        <v>431</v>
      </c>
      <c r="G35" s="305" t="s">
        <v>431</v>
      </c>
    </row>
    <row r="36" spans="1:7" s="148" customFormat="1" ht="12" customHeight="1" x14ac:dyDescent="0.25">
      <c r="A36" s="12" t="s">
        <v>159</v>
      </c>
      <c r="B36" s="150" t="str">
        <f>'KVI_MOD_1.1.sz.mell.'!B36</f>
        <v xml:space="preserve">Talajterhelési díj </v>
      </c>
      <c r="C36" s="304" t="s">
        <v>431</v>
      </c>
      <c r="D36" s="304" t="s">
        <v>431</v>
      </c>
      <c r="E36" s="304" t="s">
        <v>431</v>
      </c>
      <c r="F36" s="304" t="s">
        <v>431</v>
      </c>
      <c r="G36" s="305" t="s">
        <v>431</v>
      </c>
    </row>
    <row r="37" spans="1:7" s="148" customFormat="1" ht="12" customHeight="1" x14ac:dyDescent="0.25">
      <c r="A37" s="12" t="s">
        <v>412</v>
      </c>
      <c r="B37" s="150" t="str">
        <f>'KVI_MOD_1.1.sz.mell.'!B37</f>
        <v>Gépjárműadó</v>
      </c>
      <c r="C37" s="304" t="s">
        <v>431</v>
      </c>
      <c r="D37" s="304" t="s">
        <v>431</v>
      </c>
      <c r="E37" s="304" t="s">
        <v>431</v>
      </c>
      <c r="F37" s="304" t="s">
        <v>431</v>
      </c>
      <c r="G37" s="305" t="s">
        <v>431</v>
      </c>
    </row>
    <row r="38" spans="1:7" s="148" customFormat="1" ht="12" customHeight="1" x14ac:dyDescent="0.25">
      <c r="A38" s="12" t="s">
        <v>413</v>
      </c>
      <c r="B38" s="150" t="str">
        <f>'KVI_MOD_1.1.sz.mell.'!B38</f>
        <v>Telekadó</v>
      </c>
      <c r="C38" s="304" t="s">
        <v>431</v>
      </c>
      <c r="D38" s="304" t="s">
        <v>431</v>
      </c>
      <c r="E38" s="304" t="s">
        <v>431</v>
      </c>
      <c r="F38" s="304" t="s">
        <v>431</v>
      </c>
      <c r="G38" s="305" t="s">
        <v>431</v>
      </c>
    </row>
    <row r="39" spans="1:7" s="148" customFormat="1" ht="12" customHeight="1" thickBot="1" x14ac:dyDescent="0.3">
      <c r="A39" s="14" t="s">
        <v>414</v>
      </c>
      <c r="B39" s="232" t="str">
        <f>'KVI_MOD_1.1.sz.mell.'!B39</f>
        <v>Kommunális adó</v>
      </c>
      <c r="C39" s="308" t="s">
        <v>431</v>
      </c>
      <c r="D39" s="308" t="s">
        <v>431</v>
      </c>
      <c r="E39" s="308" t="s">
        <v>431</v>
      </c>
      <c r="F39" s="308" t="s">
        <v>431</v>
      </c>
      <c r="G39" s="310" t="s">
        <v>431</v>
      </c>
    </row>
    <row r="40" spans="1:7" s="148" customFormat="1" ht="12" customHeight="1" thickBot="1" x14ac:dyDescent="0.3">
      <c r="A40" s="18" t="s">
        <v>11</v>
      </c>
      <c r="B40" s="19" t="s">
        <v>315</v>
      </c>
      <c r="C40" s="137">
        <f>SUM(C41:C51)</f>
        <v>41297357</v>
      </c>
      <c r="D40" s="319">
        <v>0</v>
      </c>
      <c r="E40" s="137">
        <v>-276505</v>
      </c>
      <c r="F40" s="319" t="s">
        <v>485</v>
      </c>
      <c r="G40" s="83">
        <f>SUM(G41:G51)</f>
        <v>41020852</v>
      </c>
    </row>
    <row r="41" spans="1:7" s="148" customFormat="1" ht="12" customHeight="1" x14ac:dyDescent="0.25">
      <c r="A41" s="13" t="s">
        <v>56</v>
      </c>
      <c r="B41" s="149" t="s">
        <v>163</v>
      </c>
      <c r="C41" s="306" t="s">
        <v>431</v>
      </c>
      <c r="D41" s="306" t="s">
        <v>431</v>
      </c>
      <c r="E41" s="306" t="s">
        <v>431</v>
      </c>
      <c r="F41" s="306" t="s">
        <v>431</v>
      </c>
      <c r="G41" s="307" t="s">
        <v>431</v>
      </c>
    </row>
    <row r="42" spans="1:7" s="148" customFormat="1" ht="12" customHeight="1" x14ac:dyDescent="0.25">
      <c r="A42" s="12" t="s">
        <v>57</v>
      </c>
      <c r="B42" s="150" t="s">
        <v>164</v>
      </c>
      <c r="C42" s="138">
        <v>3081594</v>
      </c>
      <c r="D42" s="304" t="s">
        <v>431</v>
      </c>
      <c r="E42" s="138">
        <v>789246</v>
      </c>
      <c r="F42" s="304" t="s">
        <v>483</v>
      </c>
      <c r="G42" s="84">
        <v>3870840</v>
      </c>
    </row>
    <row r="43" spans="1:7" s="148" customFormat="1" ht="12" customHeight="1" x14ac:dyDescent="0.25">
      <c r="A43" s="12" t="s">
        <v>58</v>
      </c>
      <c r="B43" s="150" t="s">
        <v>165</v>
      </c>
      <c r="C43" s="304">
        <v>0</v>
      </c>
      <c r="D43" s="304" t="s">
        <v>431</v>
      </c>
      <c r="E43" s="304" t="s">
        <v>431</v>
      </c>
      <c r="F43" s="304" t="s">
        <v>431</v>
      </c>
      <c r="G43" s="305">
        <v>0</v>
      </c>
    </row>
    <row r="44" spans="1:7" s="148" customFormat="1" ht="12" customHeight="1" x14ac:dyDescent="0.25">
      <c r="A44" s="12" t="s">
        <v>99</v>
      </c>
      <c r="B44" s="150" t="s">
        <v>166</v>
      </c>
      <c r="C44" s="138">
        <v>37383733</v>
      </c>
      <c r="D44" s="304" t="s">
        <v>431</v>
      </c>
      <c r="E44" s="138">
        <v>-1284363</v>
      </c>
      <c r="F44" s="304" t="s">
        <v>461</v>
      </c>
      <c r="G44" s="84">
        <v>36099370</v>
      </c>
    </row>
    <row r="45" spans="1:7" s="148" customFormat="1" ht="12" customHeight="1" x14ac:dyDescent="0.25">
      <c r="A45" s="12" t="s">
        <v>100</v>
      </c>
      <c r="B45" s="150" t="s">
        <v>167</v>
      </c>
      <c r="C45" s="138">
        <v>832030</v>
      </c>
      <c r="D45" s="304">
        <v>0</v>
      </c>
      <c r="E45" s="138">
        <v>218612</v>
      </c>
      <c r="F45" s="304" t="s">
        <v>484</v>
      </c>
      <c r="G45" s="84">
        <v>1050642</v>
      </c>
    </row>
    <row r="46" spans="1:7" s="148" customFormat="1" ht="12" customHeight="1" x14ac:dyDescent="0.25">
      <c r="A46" s="12" t="s">
        <v>101</v>
      </c>
      <c r="B46" s="150" t="s">
        <v>168</v>
      </c>
      <c r="C46" s="304" t="s">
        <v>431</v>
      </c>
      <c r="D46" s="304" t="s">
        <v>431</v>
      </c>
      <c r="E46" s="304" t="s">
        <v>431</v>
      </c>
      <c r="F46" s="304" t="s">
        <v>431</v>
      </c>
      <c r="G46" s="305" t="s">
        <v>431</v>
      </c>
    </row>
    <row r="47" spans="1:7" s="148" customFormat="1" ht="12" customHeight="1" x14ac:dyDescent="0.25">
      <c r="A47" s="12" t="s">
        <v>102</v>
      </c>
      <c r="B47" s="150" t="s">
        <v>169</v>
      </c>
      <c r="C47" s="304" t="s">
        <v>431</v>
      </c>
      <c r="D47" s="304" t="s">
        <v>431</v>
      </c>
      <c r="E47" s="304" t="s">
        <v>431</v>
      </c>
      <c r="F47" s="304" t="s">
        <v>431</v>
      </c>
      <c r="G47" s="305" t="s">
        <v>431</v>
      </c>
    </row>
    <row r="48" spans="1:7" s="148" customFormat="1" ht="12" customHeight="1" x14ac:dyDescent="0.25">
      <c r="A48" s="12" t="s">
        <v>103</v>
      </c>
      <c r="B48" s="150" t="s">
        <v>415</v>
      </c>
      <c r="C48" s="304" t="s">
        <v>431</v>
      </c>
      <c r="D48" s="304" t="s">
        <v>431</v>
      </c>
      <c r="E48" s="304" t="s">
        <v>431</v>
      </c>
      <c r="F48" s="304" t="s">
        <v>431</v>
      </c>
      <c r="G48" s="305" t="s">
        <v>431</v>
      </c>
    </row>
    <row r="49" spans="1:7" s="148" customFormat="1" ht="12" customHeight="1" x14ac:dyDescent="0.25">
      <c r="A49" s="12" t="s">
        <v>161</v>
      </c>
      <c r="B49" s="150" t="s">
        <v>171</v>
      </c>
      <c r="C49" s="315" t="s">
        <v>431</v>
      </c>
      <c r="D49" s="315" t="s">
        <v>431</v>
      </c>
      <c r="E49" s="315" t="s">
        <v>431</v>
      </c>
      <c r="F49" s="315" t="s">
        <v>431</v>
      </c>
      <c r="G49" s="316" t="s">
        <v>431</v>
      </c>
    </row>
    <row r="50" spans="1:7" s="148" customFormat="1" ht="12" customHeight="1" x14ac:dyDescent="0.25">
      <c r="A50" s="14" t="s">
        <v>162</v>
      </c>
      <c r="B50" s="151" t="s">
        <v>317</v>
      </c>
      <c r="C50" s="317" t="s">
        <v>431</v>
      </c>
      <c r="D50" s="317" t="s">
        <v>431</v>
      </c>
      <c r="E50" s="317" t="s">
        <v>431</v>
      </c>
      <c r="F50" s="317" t="s">
        <v>431</v>
      </c>
      <c r="G50" s="318" t="s">
        <v>431</v>
      </c>
    </row>
    <row r="51" spans="1:7" s="148" customFormat="1" ht="12" customHeight="1" thickBot="1" x14ac:dyDescent="0.3">
      <c r="A51" s="14" t="s">
        <v>316</v>
      </c>
      <c r="B51" s="90" t="s">
        <v>172</v>
      </c>
      <c r="C51" s="317" t="s">
        <v>431</v>
      </c>
      <c r="D51" s="317" t="s">
        <v>431</v>
      </c>
      <c r="E51" s="317" t="s">
        <v>431</v>
      </c>
      <c r="F51" s="317" t="s">
        <v>431</v>
      </c>
      <c r="G51" s="318" t="s">
        <v>431</v>
      </c>
    </row>
    <row r="52" spans="1:7" s="148" customFormat="1" ht="12" customHeight="1" thickBot="1" x14ac:dyDescent="0.3">
      <c r="A52" s="18" t="s">
        <v>12</v>
      </c>
      <c r="B52" s="19" t="s">
        <v>173</v>
      </c>
      <c r="C52" s="319">
        <f>SUM(C53:C57)</f>
        <v>0</v>
      </c>
      <c r="D52" s="319" t="s">
        <v>431</v>
      </c>
      <c r="E52" s="319" t="s">
        <v>431</v>
      </c>
      <c r="F52" s="319">
        <f>SUM(F53:F57)</f>
        <v>0</v>
      </c>
      <c r="G52" s="320">
        <f>SUM(G53:G57)</f>
        <v>0</v>
      </c>
    </row>
    <row r="53" spans="1:7" s="148" customFormat="1" ht="12" customHeight="1" x14ac:dyDescent="0.25">
      <c r="A53" s="13" t="s">
        <v>59</v>
      </c>
      <c r="B53" s="149" t="s">
        <v>177</v>
      </c>
      <c r="C53" s="321" t="s">
        <v>431</v>
      </c>
      <c r="D53" s="321" t="s">
        <v>431</v>
      </c>
      <c r="E53" s="321" t="s">
        <v>431</v>
      </c>
      <c r="F53" s="321" t="s">
        <v>431</v>
      </c>
      <c r="G53" s="322" t="s">
        <v>431</v>
      </c>
    </row>
    <row r="54" spans="1:7" s="148" customFormat="1" ht="12" customHeight="1" x14ac:dyDescent="0.25">
      <c r="A54" s="12" t="s">
        <v>60</v>
      </c>
      <c r="B54" s="150" t="s">
        <v>178</v>
      </c>
      <c r="C54" s="315" t="s">
        <v>431</v>
      </c>
      <c r="D54" s="315" t="s">
        <v>431</v>
      </c>
      <c r="E54" s="315" t="s">
        <v>431</v>
      </c>
      <c r="F54" s="315" t="s">
        <v>431</v>
      </c>
      <c r="G54" s="316" t="s">
        <v>431</v>
      </c>
    </row>
    <row r="55" spans="1:7" s="148" customFormat="1" ht="12" customHeight="1" x14ac:dyDescent="0.25">
      <c r="A55" s="12" t="s">
        <v>174</v>
      </c>
      <c r="B55" s="150" t="s">
        <v>179</v>
      </c>
      <c r="C55" s="315" t="s">
        <v>431</v>
      </c>
      <c r="D55" s="315" t="s">
        <v>431</v>
      </c>
      <c r="E55" s="315" t="s">
        <v>431</v>
      </c>
      <c r="F55" s="315" t="s">
        <v>431</v>
      </c>
      <c r="G55" s="316" t="s">
        <v>431</v>
      </c>
    </row>
    <row r="56" spans="1:7" s="148" customFormat="1" ht="12" customHeight="1" x14ac:dyDescent="0.25">
      <c r="A56" s="12" t="s">
        <v>175</v>
      </c>
      <c r="B56" s="150" t="s">
        <v>180</v>
      </c>
      <c r="C56" s="315" t="s">
        <v>431</v>
      </c>
      <c r="D56" s="315" t="s">
        <v>431</v>
      </c>
      <c r="E56" s="315" t="s">
        <v>431</v>
      </c>
      <c r="F56" s="315" t="s">
        <v>431</v>
      </c>
      <c r="G56" s="316" t="s">
        <v>431</v>
      </c>
    </row>
    <row r="57" spans="1:7" s="148" customFormat="1" ht="12" customHeight="1" thickBot="1" x14ac:dyDescent="0.3">
      <c r="A57" s="14" t="s">
        <v>176</v>
      </c>
      <c r="B57" s="90" t="s">
        <v>181</v>
      </c>
      <c r="C57" s="317" t="s">
        <v>431</v>
      </c>
      <c r="D57" s="317" t="s">
        <v>431</v>
      </c>
      <c r="E57" s="317" t="s">
        <v>431</v>
      </c>
      <c r="F57" s="317" t="s">
        <v>431</v>
      </c>
      <c r="G57" s="318" t="s">
        <v>431</v>
      </c>
    </row>
    <row r="58" spans="1:7" s="148" customFormat="1" ht="12" customHeight="1" thickBot="1" x14ac:dyDescent="0.3">
      <c r="A58" s="18" t="s">
        <v>104</v>
      </c>
      <c r="B58" s="19" t="s">
        <v>182</v>
      </c>
      <c r="C58" s="319">
        <f>SUM(C59:C61)</f>
        <v>0</v>
      </c>
      <c r="D58" s="319" t="s">
        <v>431</v>
      </c>
      <c r="E58" s="319" t="s">
        <v>431</v>
      </c>
      <c r="F58" s="319">
        <f>SUM(F59:F61)</f>
        <v>0</v>
      </c>
      <c r="G58" s="320">
        <f>SUM(G59:G61)</f>
        <v>0</v>
      </c>
    </row>
    <row r="59" spans="1:7" s="148" customFormat="1" ht="12" customHeight="1" x14ac:dyDescent="0.25">
      <c r="A59" s="13" t="s">
        <v>61</v>
      </c>
      <c r="B59" s="149" t="s">
        <v>183</v>
      </c>
      <c r="C59" s="306" t="s">
        <v>431</v>
      </c>
      <c r="D59" s="306" t="s">
        <v>431</v>
      </c>
      <c r="E59" s="306" t="s">
        <v>431</v>
      </c>
      <c r="F59" s="306" t="s">
        <v>431</v>
      </c>
      <c r="G59" s="307" t="s">
        <v>431</v>
      </c>
    </row>
    <row r="60" spans="1:7" s="148" customFormat="1" ht="12" customHeight="1" x14ac:dyDescent="0.25">
      <c r="A60" s="12" t="s">
        <v>62</v>
      </c>
      <c r="B60" s="150" t="s">
        <v>310</v>
      </c>
      <c r="C60" s="304" t="s">
        <v>431</v>
      </c>
      <c r="D60" s="304" t="s">
        <v>431</v>
      </c>
      <c r="E60" s="304" t="s">
        <v>431</v>
      </c>
      <c r="F60" s="304" t="s">
        <v>431</v>
      </c>
      <c r="G60" s="305" t="s">
        <v>431</v>
      </c>
    </row>
    <row r="61" spans="1:7" s="148" customFormat="1" ht="12" customHeight="1" x14ac:dyDescent="0.25">
      <c r="A61" s="12" t="s">
        <v>186</v>
      </c>
      <c r="B61" s="150" t="s">
        <v>184</v>
      </c>
      <c r="C61" s="304" t="s">
        <v>431</v>
      </c>
      <c r="D61" s="304" t="s">
        <v>431</v>
      </c>
      <c r="E61" s="304" t="s">
        <v>431</v>
      </c>
      <c r="F61" s="304" t="s">
        <v>431</v>
      </c>
      <c r="G61" s="305" t="s">
        <v>431</v>
      </c>
    </row>
    <row r="62" spans="1:7" s="148" customFormat="1" ht="12" customHeight="1" thickBot="1" x14ac:dyDescent="0.3">
      <c r="A62" s="14" t="s">
        <v>187</v>
      </c>
      <c r="B62" s="90" t="s">
        <v>185</v>
      </c>
      <c r="C62" s="308" t="s">
        <v>431</v>
      </c>
      <c r="D62" s="308" t="s">
        <v>431</v>
      </c>
      <c r="E62" s="308" t="s">
        <v>431</v>
      </c>
      <c r="F62" s="308" t="s">
        <v>431</v>
      </c>
      <c r="G62" s="310" t="s">
        <v>431</v>
      </c>
    </row>
    <row r="63" spans="1:7" s="148" customFormat="1" ht="12" customHeight="1" thickBot="1" x14ac:dyDescent="0.3">
      <c r="A63" s="18" t="s">
        <v>14</v>
      </c>
      <c r="B63" s="88" t="s">
        <v>188</v>
      </c>
      <c r="C63" s="319">
        <f>SUM(C64:C66)</f>
        <v>0</v>
      </c>
      <c r="D63" s="319" t="s">
        <v>431</v>
      </c>
      <c r="E63" s="319" t="s">
        <v>431</v>
      </c>
      <c r="F63" s="319">
        <f>SUM(F64:F66)</f>
        <v>0</v>
      </c>
      <c r="G63" s="320">
        <f>SUM(G64:G66)</f>
        <v>0</v>
      </c>
    </row>
    <row r="64" spans="1:7" s="148" customFormat="1" ht="12" customHeight="1" x14ac:dyDescent="0.25">
      <c r="A64" s="13" t="s">
        <v>105</v>
      </c>
      <c r="B64" s="149" t="s">
        <v>190</v>
      </c>
      <c r="C64" s="315" t="s">
        <v>431</v>
      </c>
      <c r="D64" s="315" t="s">
        <v>431</v>
      </c>
      <c r="E64" s="315" t="s">
        <v>431</v>
      </c>
      <c r="F64" s="315" t="s">
        <v>431</v>
      </c>
      <c r="G64" s="316" t="s">
        <v>431</v>
      </c>
    </row>
    <row r="65" spans="1:7" s="148" customFormat="1" ht="12" customHeight="1" x14ac:dyDescent="0.25">
      <c r="A65" s="12" t="s">
        <v>106</v>
      </c>
      <c r="B65" s="150" t="s">
        <v>311</v>
      </c>
      <c r="C65" s="315" t="s">
        <v>431</v>
      </c>
      <c r="D65" s="315" t="s">
        <v>431</v>
      </c>
      <c r="E65" s="315" t="s">
        <v>431</v>
      </c>
      <c r="F65" s="315" t="s">
        <v>431</v>
      </c>
      <c r="G65" s="316" t="s">
        <v>431</v>
      </c>
    </row>
    <row r="66" spans="1:7" s="148" customFormat="1" ht="12" customHeight="1" x14ac:dyDescent="0.25">
      <c r="A66" s="12" t="s">
        <v>124</v>
      </c>
      <c r="B66" s="150" t="s">
        <v>191</v>
      </c>
      <c r="C66" s="315" t="s">
        <v>431</v>
      </c>
      <c r="D66" s="315" t="s">
        <v>431</v>
      </c>
      <c r="E66" s="315" t="s">
        <v>431</v>
      </c>
      <c r="F66" s="315" t="s">
        <v>431</v>
      </c>
      <c r="G66" s="316" t="s">
        <v>431</v>
      </c>
    </row>
    <row r="67" spans="1:7" s="148" customFormat="1" ht="12" customHeight="1" thickBot="1" x14ac:dyDescent="0.3">
      <c r="A67" s="14" t="s">
        <v>189</v>
      </c>
      <c r="B67" s="90" t="s">
        <v>192</v>
      </c>
      <c r="C67" s="315" t="s">
        <v>431</v>
      </c>
      <c r="D67" s="315" t="s">
        <v>431</v>
      </c>
      <c r="E67" s="315" t="s">
        <v>431</v>
      </c>
      <c r="F67" s="315" t="s">
        <v>431</v>
      </c>
      <c r="G67" s="316" t="s">
        <v>431</v>
      </c>
    </row>
    <row r="68" spans="1:7" s="148" customFormat="1" ht="12" customHeight="1" thickBot="1" x14ac:dyDescent="0.3">
      <c r="A68" s="198" t="s">
        <v>357</v>
      </c>
      <c r="B68" s="19" t="s">
        <v>193</v>
      </c>
      <c r="C68" s="142">
        <f>+C11+C18+C25+C32+C40+C52+C58+C63</f>
        <v>97087837</v>
      </c>
      <c r="D68" s="311">
        <v>0</v>
      </c>
      <c r="E68" s="142">
        <v>-276505</v>
      </c>
      <c r="F68" s="311">
        <f>+F11+F18+F25+F32+F40+F52+F58+F63</f>
        <v>-276505</v>
      </c>
      <c r="G68" s="177">
        <f>+G11+G18+G25+G32+G40+G52+G58+G63</f>
        <v>96811332</v>
      </c>
    </row>
    <row r="69" spans="1:7" s="148" customFormat="1" ht="12" customHeight="1" thickBot="1" x14ac:dyDescent="0.3">
      <c r="A69" s="188" t="s">
        <v>194</v>
      </c>
      <c r="B69" s="88" t="s">
        <v>195</v>
      </c>
      <c r="C69" s="319">
        <f>SUM(C70:C72)</f>
        <v>0</v>
      </c>
      <c r="D69" s="319" t="s">
        <v>431</v>
      </c>
      <c r="E69" s="319" t="s">
        <v>431</v>
      </c>
      <c r="F69" s="319">
        <f>SUM(F70:F72)</f>
        <v>0</v>
      </c>
      <c r="G69" s="320">
        <f>SUM(G70:G72)</f>
        <v>0</v>
      </c>
    </row>
    <row r="70" spans="1:7" s="148" customFormat="1" ht="12" customHeight="1" x14ac:dyDescent="0.25">
      <c r="A70" s="13" t="s">
        <v>223</v>
      </c>
      <c r="B70" s="149" t="s">
        <v>196</v>
      </c>
      <c r="C70" s="315" t="s">
        <v>431</v>
      </c>
      <c r="D70" s="315" t="s">
        <v>431</v>
      </c>
      <c r="E70" s="315" t="s">
        <v>431</v>
      </c>
      <c r="F70" s="315" t="s">
        <v>431</v>
      </c>
      <c r="G70" s="316" t="s">
        <v>431</v>
      </c>
    </row>
    <row r="71" spans="1:7" s="148" customFormat="1" ht="12" customHeight="1" x14ac:dyDescent="0.25">
      <c r="A71" s="12" t="s">
        <v>232</v>
      </c>
      <c r="B71" s="150" t="s">
        <v>197</v>
      </c>
      <c r="C71" s="315" t="s">
        <v>431</v>
      </c>
      <c r="D71" s="315" t="s">
        <v>431</v>
      </c>
      <c r="E71" s="315" t="s">
        <v>431</v>
      </c>
      <c r="F71" s="315" t="s">
        <v>431</v>
      </c>
      <c r="G71" s="316" t="s">
        <v>431</v>
      </c>
    </row>
    <row r="72" spans="1:7" s="148" customFormat="1" ht="12" customHeight="1" thickBot="1" x14ac:dyDescent="0.3">
      <c r="A72" s="14" t="s">
        <v>233</v>
      </c>
      <c r="B72" s="194" t="s">
        <v>342</v>
      </c>
      <c r="C72" s="315" t="s">
        <v>431</v>
      </c>
      <c r="D72" s="315" t="s">
        <v>431</v>
      </c>
      <c r="E72" s="315" t="s">
        <v>431</v>
      </c>
      <c r="F72" s="315" t="s">
        <v>431</v>
      </c>
      <c r="G72" s="316" t="s">
        <v>431</v>
      </c>
    </row>
    <row r="73" spans="1:7" s="148" customFormat="1" ht="12" customHeight="1" thickBot="1" x14ac:dyDescent="0.3">
      <c r="A73" s="188" t="s">
        <v>199</v>
      </c>
      <c r="B73" s="88" t="s">
        <v>200</v>
      </c>
      <c r="C73" s="319">
        <f>SUM(C74:C77)</f>
        <v>0</v>
      </c>
      <c r="D73" s="319" t="s">
        <v>431</v>
      </c>
      <c r="E73" s="319" t="s">
        <v>431</v>
      </c>
      <c r="F73" s="319" t="s">
        <v>431</v>
      </c>
      <c r="G73" s="320">
        <f>SUM(G74:G77)</f>
        <v>0</v>
      </c>
    </row>
    <row r="74" spans="1:7" s="148" customFormat="1" ht="12" customHeight="1" x14ac:dyDescent="0.25">
      <c r="A74" s="13" t="s">
        <v>84</v>
      </c>
      <c r="B74" s="239" t="s">
        <v>201</v>
      </c>
      <c r="C74" s="315" t="s">
        <v>431</v>
      </c>
      <c r="D74" s="315" t="s">
        <v>431</v>
      </c>
      <c r="E74" s="315" t="s">
        <v>431</v>
      </c>
      <c r="F74" s="315" t="s">
        <v>431</v>
      </c>
      <c r="G74" s="316" t="s">
        <v>431</v>
      </c>
    </row>
    <row r="75" spans="1:7" s="148" customFormat="1" ht="12" customHeight="1" x14ac:dyDescent="0.25">
      <c r="A75" s="12" t="s">
        <v>85</v>
      </c>
      <c r="B75" s="239" t="s">
        <v>422</v>
      </c>
      <c r="C75" s="315" t="s">
        <v>431</v>
      </c>
      <c r="D75" s="315" t="s">
        <v>431</v>
      </c>
      <c r="E75" s="315" t="s">
        <v>431</v>
      </c>
      <c r="F75" s="315" t="s">
        <v>431</v>
      </c>
      <c r="G75" s="316" t="s">
        <v>431</v>
      </c>
    </row>
    <row r="76" spans="1:7" s="148" customFormat="1" ht="12" customHeight="1" x14ac:dyDescent="0.25">
      <c r="A76" s="12" t="s">
        <v>224</v>
      </c>
      <c r="B76" s="239" t="s">
        <v>202</v>
      </c>
      <c r="C76" s="315" t="s">
        <v>431</v>
      </c>
      <c r="D76" s="315" t="s">
        <v>431</v>
      </c>
      <c r="E76" s="315" t="s">
        <v>431</v>
      </c>
      <c r="F76" s="315" t="s">
        <v>431</v>
      </c>
      <c r="G76" s="316" t="s">
        <v>431</v>
      </c>
    </row>
    <row r="77" spans="1:7" s="148" customFormat="1" ht="12" customHeight="1" thickBot="1" x14ac:dyDescent="0.3">
      <c r="A77" s="14" t="s">
        <v>225</v>
      </c>
      <c r="B77" s="240" t="s">
        <v>423</v>
      </c>
      <c r="C77" s="315" t="s">
        <v>431</v>
      </c>
      <c r="D77" s="315" t="s">
        <v>431</v>
      </c>
      <c r="E77" s="315" t="s">
        <v>431</v>
      </c>
      <c r="F77" s="315" t="s">
        <v>431</v>
      </c>
      <c r="G77" s="316" t="s">
        <v>431</v>
      </c>
    </row>
    <row r="78" spans="1:7" s="148" customFormat="1" ht="12" customHeight="1" thickBot="1" x14ac:dyDescent="0.3">
      <c r="A78" s="188" t="s">
        <v>203</v>
      </c>
      <c r="B78" s="88" t="s">
        <v>204</v>
      </c>
      <c r="C78" s="137">
        <f>SUM(C79:C80)</f>
        <v>332313</v>
      </c>
      <c r="D78" s="137">
        <v>291691</v>
      </c>
      <c r="E78" s="137">
        <v>-275850</v>
      </c>
      <c r="F78" s="137">
        <f>SUM(F79:F80)</f>
        <v>15841</v>
      </c>
      <c r="G78" s="83">
        <f>SUM(G79:G80)</f>
        <v>348154</v>
      </c>
    </row>
    <row r="79" spans="1:7" s="148" customFormat="1" ht="12" customHeight="1" x14ac:dyDescent="0.25">
      <c r="A79" s="13" t="s">
        <v>226</v>
      </c>
      <c r="B79" s="149" t="s">
        <v>205</v>
      </c>
      <c r="C79" s="141">
        <v>332313</v>
      </c>
      <c r="D79" s="141">
        <v>291691</v>
      </c>
      <c r="E79" s="141">
        <v>-275850</v>
      </c>
      <c r="F79" s="141">
        <v>15841</v>
      </c>
      <c r="G79" s="87">
        <v>348154</v>
      </c>
    </row>
    <row r="80" spans="1:7" s="148" customFormat="1" ht="12" customHeight="1" thickBot="1" x14ac:dyDescent="0.3">
      <c r="A80" s="14" t="s">
        <v>227</v>
      </c>
      <c r="B80" s="90" t="s">
        <v>206</v>
      </c>
      <c r="C80" s="315" t="s">
        <v>431</v>
      </c>
      <c r="D80" s="315" t="s">
        <v>431</v>
      </c>
      <c r="E80" s="315" t="s">
        <v>431</v>
      </c>
      <c r="F80" s="315" t="s">
        <v>431</v>
      </c>
      <c r="G80" s="316" t="s">
        <v>431</v>
      </c>
    </row>
    <row r="81" spans="1:7" s="148" customFormat="1" ht="12" customHeight="1" thickBot="1" x14ac:dyDescent="0.3">
      <c r="A81" s="188" t="s">
        <v>207</v>
      </c>
      <c r="B81" s="88" t="s">
        <v>208</v>
      </c>
      <c r="C81" s="319">
        <f>SUM(C82:C84)</f>
        <v>0</v>
      </c>
      <c r="D81" s="319" t="s">
        <v>431</v>
      </c>
      <c r="E81" s="319" t="s">
        <v>431</v>
      </c>
      <c r="F81" s="319">
        <f>SUM(F82:F84)</f>
        <v>0</v>
      </c>
      <c r="G81" s="320">
        <f>SUM(G82:G84)</f>
        <v>0</v>
      </c>
    </row>
    <row r="82" spans="1:7" s="148" customFormat="1" ht="12" customHeight="1" x14ac:dyDescent="0.25">
      <c r="A82" s="13" t="s">
        <v>228</v>
      </c>
      <c r="B82" s="149" t="s">
        <v>209</v>
      </c>
      <c r="C82" s="315" t="s">
        <v>431</v>
      </c>
      <c r="D82" s="315" t="s">
        <v>431</v>
      </c>
      <c r="E82" s="315" t="s">
        <v>431</v>
      </c>
      <c r="F82" s="315" t="s">
        <v>431</v>
      </c>
      <c r="G82" s="316" t="s">
        <v>431</v>
      </c>
    </row>
    <row r="83" spans="1:7" s="148" customFormat="1" ht="12" customHeight="1" x14ac:dyDescent="0.25">
      <c r="A83" s="12" t="s">
        <v>229</v>
      </c>
      <c r="B83" s="150" t="s">
        <v>210</v>
      </c>
      <c r="C83" s="315" t="s">
        <v>431</v>
      </c>
      <c r="D83" s="315" t="s">
        <v>431</v>
      </c>
      <c r="E83" s="315" t="s">
        <v>431</v>
      </c>
      <c r="F83" s="315" t="s">
        <v>431</v>
      </c>
      <c r="G83" s="316" t="s">
        <v>431</v>
      </c>
    </row>
    <row r="84" spans="1:7" s="148" customFormat="1" ht="12" customHeight="1" thickBot="1" x14ac:dyDescent="0.3">
      <c r="A84" s="14" t="s">
        <v>230</v>
      </c>
      <c r="B84" s="90" t="s">
        <v>424</v>
      </c>
      <c r="C84" s="315" t="s">
        <v>431</v>
      </c>
      <c r="D84" s="315" t="s">
        <v>431</v>
      </c>
      <c r="E84" s="315" t="s">
        <v>431</v>
      </c>
      <c r="F84" s="315" t="s">
        <v>431</v>
      </c>
      <c r="G84" s="316" t="s">
        <v>431</v>
      </c>
    </row>
    <row r="85" spans="1:7" s="148" customFormat="1" ht="12" customHeight="1" thickBot="1" x14ac:dyDescent="0.3">
      <c r="A85" s="188" t="s">
        <v>211</v>
      </c>
      <c r="B85" s="88" t="s">
        <v>231</v>
      </c>
      <c r="C85" s="319">
        <f>SUM(C86:C89)</f>
        <v>0</v>
      </c>
      <c r="D85" s="319" t="s">
        <v>431</v>
      </c>
      <c r="E85" s="319" t="s">
        <v>431</v>
      </c>
      <c r="F85" s="319">
        <f>SUM(F86:F89)</f>
        <v>0</v>
      </c>
      <c r="G85" s="320">
        <f>SUM(G86:G89)</f>
        <v>0</v>
      </c>
    </row>
    <row r="86" spans="1:7" s="148" customFormat="1" ht="12" customHeight="1" x14ac:dyDescent="0.25">
      <c r="A86" s="152" t="s">
        <v>212</v>
      </c>
      <c r="B86" s="149" t="s">
        <v>213</v>
      </c>
      <c r="C86" s="315" t="s">
        <v>431</v>
      </c>
      <c r="D86" s="315" t="s">
        <v>431</v>
      </c>
      <c r="E86" s="315" t="s">
        <v>431</v>
      </c>
      <c r="F86" s="315" t="s">
        <v>431</v>
      </c>
      <c r="G86" s="316" t="s">
        <v>431</v>
      </c>
    </row>
    <row r="87" spans="1:7" s="148" customFormat="1" ht="12" customHeight="1" x14ac:dyDescent="0.25">
      <c r="A87" s="153" t="s">
        <v>214</v>
      </c>
      <c r="B87" s="150" t="s">
        <v>215</v>
      </c>
      <c r="C87" s="315" t="s">
        <v>431</v>
      </c>
      <c r="D87" s="315" t="s">
        <v>431</v>
      </c>
      <c r="E87" s="315" t="s">
        <v>431</v>
      </c>
      <c r="F87" s="315" t="s">
        <v>431</v>
      </c>
      <c r="G87" s="316" t="s">
        <v>431</v>
      </c>
    </row>
    <row r="88" spans="1:7" s="148" customFormat="1" ht="12" customHeight="1" x14ac:dyDescent="0.25">
      <c r="A88" s="153" t="s">
        <v>216</v>
      </c>
      <c r="B88" s="150" t="s">
        <v>217</v>
      </c>
      <c r="C88" s="315" t="s">
        <v>431</v>
      </c>
      <c r="D88" s="315" t="s">
        <v>431</v>
      </c>
      <c r="E88" s="315" t="s">
        <v>431</v>
      </c>
      <c r="F88" s="315" t="s">
        <v>431</v>
      </c>
      <c r="G88" s="316" t="s">
        <v>431</v>
      </c>
    </row>
    <row r="89" spans="1:7" s="148" customFormat="1" ht="12" customHeight="1" thickBot="1" x14ac:dyDescent="0.3">
      <c r="A89" s="154" t="s">
        <v>218</v>
      </c>
      <c r="B89" s="90" t="s">
        <v>219</v>
      </c>
      <c r="C89" s="315" t="s">
        <v>431</v>
      </c>
      <c r="D89" s="315" t="s">
        <v>431</v>
      </c>
      <c r="E89" s="315" t="s">
        <v>431</v>
      </c>
      <c r="F89" s="315" t="s">
        <v>431</v>
      </c>
      <c r="G89" s="316" t="s">
        <v>431</v>
      </c>
    </row>
    <row r="90" spans="1:7" s="148" customFormat="1" ht="12" customHeight="1" thickBot="1" x14ac:dyDescent="0.3">
      <c r="A90" s="188" t="s">
        <v>220</v>
      </c>
      <c r="B90" s="88" t="s">
        <v>356</v>
      </c>
      <c r="C90" s="326" t="s">
        <v>431</v>
      </c>
      <c r="D90" s="326" t="s">
        <v>431</v>
      </c>
      <c r="E90" s="326" t="s">
        <v>431</v>
      </c>
      <c r="F90" s="326" t="s">
        <v>431</v>
      </c>
      <c r="G90" s="327" t="s">
        <v>431</v>
      </c>
    </row>
    <row r="91" spans="1:7" s="148" customFormat="1" ht="13.5" customHeight="1" thickBot="1" x14ac:dyDescent="0.3">
      <c r="A91" s="188" t="s">
        <v>222</v>
      </c>
      <c r="B91" s="88" t="s">
        <v>221</v>
      </c>
      <c r="C91" s="326" t="s">
        <v>431</v>
      </c>
      <c r="D91" s="326" t="s">
        <v>431</v>
      </c>
      <c r="E91" s="326" t="s">
        <v>431</v>
      </c>
      <c r="F91" s="326" t="s">
        <v>431</v>
      </c>
      <c r="G91" s="327" t="s">
        <v>431</v>
      </c>
    </row>
    <row r="92" spans="1:7" s="148" customFormat="1" ht="15.75" customHeight="1" thickBot="1" x14ac:dyDescent="0.3">
      <c r="A92" s="188" t="s">
        <v>234</v>
      </c>
      <c r="B92" s="155" t="s">
        <v>359</v>
      </c>
      <c r="C92" s="142">
        <f>+C69+C73+C78+C81+C85+C91+C90</f>
        <v>332313</v>
      </c>
      <c r="D92" s="142">
        <v>291691</v>
      </c>
      <c r="E92" s="142">
        <v>-275850</v>
      </c>
      <c r="F92" s="142">
        <f>+F69+F73+F78+F81+F85+F91+F90</f>
        <v>15841</v>
      </c>
      <c r="G92" s="177">
        <f>+G69+G73+G78+G81+G85+G91+G90</f>
        <v>348154</v>
      </c>
    </row>
    <row r="93" spans="1:7" s="148" customFormat="1" ht="25.5" customHeight="1" thickBot="1" x14ac:dyDescent="0.3">
      <c r="A93" s="189" t="s">
        <v>358</v>
      </c>
      <c r="B93" s="156" t="s">
        <v>360</v>
      </c>
      <c r="C93" s="142">
        <f>+C68+C92</f>
        <v>97420150</v>
      </c>
      <c r="D93" s="142">
        <v>291691</v>
      </c>
      <c r="E93" s="142">
        <v>-552355</v>
      </c>
      <c r="F93" s="142">
        <f>+F68+F92</f>
        <v>-260664</v>
      </c>
      <c r="G93" s="177">
        <f>+G68+G92</f>
        <v>97159486</v>
      </c>
    </row>
    <row r="94" spans="1:7" s="148" customFormat="1" ht="15.15" customHeight="1" x14ac:dyDescent="0.25">
      <c r="A94" s="3"/>
      <c r="B94" s="4"/>
      <c r="C94" s="92"/>
      <c r="D94" s="92"/>
      <c r="E94" s="92"/>
    </row>
    <row r="95" spans="1:7" ht="16.5" customHeight="1" x14ac:dyDescent="0.3">
      <c r="A95" s="553" t="s">
        <v>35</v>
      </c>
      <c r="B95" s="553"/>
      <c r="C95" s="553"/>
      <c r="D95" s="553"/>
      <c r="E95" s="553"/>
      <c r="F95" s="553"/>
      <c r="G95" s="553"/>
    </row>
    <row r="96" spans="1:7" s="157" customFormat="1" ht="16.5" customHeight="1" thickBot="1" x14ac:dyDescent="0.35">
      <c r="A96" s="555" t="s">
        <v>87</v>
      </c>
      <c r="B96" s="555"/>
      <c r="C96" s="56"/>
      <c r="D96" s="383"/>
      <c r="E96" s="383"/>
      <c r="G96" s="56" t="str">
        <f>G7</f>
        <v xml:space="preserve"> Forintban!</v>
      </c>
    </row>
    <row r="97" spans="1:7" x14ac:dyDescent="0.3">
      <c r="A97" s="541" t="s">
        <v>51</v>
      </c>
      <c r="B97" s="543" t="s">
        <v>401</v>
      </c>
      <c r="C97" s="548" t="str">
        <f>C8</f>
        <v>2020. évi</v>
      </c>
      <c r="D97" s="548"/>
      <c r="E97" s="548"/>
      <c r="F97" s="549"/>
      <c r="G97" s="550"/>
    </row>
    <row r="98" spans="1:7" ht="23.4" thickBot="1" x14ac:dyDescent="0.35">
      <c r="A98" s="542"/>
      <c r="B98" s="544"/>
      <c r="C98" s="209" t="str">
        <f>C9</f>
        <v>Eredeti
előirányzat</v>
      </c>
      <c r="D98" s="209"/>
      <c r="E98" s="209"/>
      <c r="F98" s="208" t="str">
        <f>F9</f>
        <v>Módosítások összesen</v>
      </c>
      <c r="G98" s="241" t="str">
        <f>G9</f>
        <v>Módosított előirányzat</v>
      </c>
    </row>
    <row r="99" spans="1:7" s="147" customFormat="1" ht="12" customHeight="1" thickBot="1" x14ac:dyDescent="0.25">
      <c r="A99" s="24" t="s">
        <v>368</v>
      </c>
      <c r="B99" s="25" t="s">
        <v>369</v>
      </c>
      <c r="C99" s="25" t="s">
        <v>370</v>
      </c>
      <c r="D99" s="25"/>
      <c r="E99" s="25"/>
      <c r="F99" s="25" t="s">
        <v>372</v>
      </c>
      <c r="G99" s="218" t="s">
        <v>371</v>
      </c>
    </row>
    <row r="100" spans="1:7" ht="12" customHeight="1" thickBot="1" x14ac:dyDescent="0.35">
      <c r="A100" s="20" t="s">
        <v>7</v>
      </c>
      <c r="B100" s="23" t="s">
        <v>318</v>
      </c>
      <c r="C100" s="136">
        <f>C101+C102+C103+C104+C105+C118</f>
        <v>94999166</v>
      </c>
      <c r="D100" s="136">
        <v>291691</v>
      </c>
      <c r="E100" s="136">
        <v>7664054</v>
      </c>
      <c r="F100" s="136">
        <f>F101+F102+F103+F104+F105+F118</f>
        <v>7955745</v>
      </c>
      <c r="G100" s="201">
        <f>G101+G102+G103+G104+G105+G118</f>
        <v>102954911</v>
      </c>
    </row>
    <row r="101" spans="1:7" ht="12" customHeight="1" x14ac:dyDescent="0.3">
      <c r="A101" s="15" t="s">
        <v>63</v>
      </c>
      <c r="B101" s="8" t="s">
        <v>36</v>
      </c>
      <c r="C101" s="205">
        <v>53368766</v>
      </c>
      <c r="D101" s="205">
        <v>39691</v>
      </c>
      <c r="E101" s="205">
        <v>5368235</v>
      </c>
      <c r="F101" s="205">
        <v>5759926</v>
      </c>
      <c r="G101" s="202">
        <v>59128692</v>
      </c>
    </row>
    <row r="102" spans="1:7" ht="12" customHeight="1" x14ac:dyDescent="0.3">
      <c r="A102" s="12" t="s">
        <v>64</v>
      </c>
      <c r="B102" s="6" t="s">
        <v>107</v>
      </c>
      <c r="C102" s="138">
        <v>9558400</v>
      </c>
      <c r="D102" s="304">
        <v>0</v>
      </c>
      <c r="E102" s="138">
        <v>563599</v>
      </c>
      <c r="F102" s="304" t="s">
        <v>486</v>
      </c>
      <c r="G102" s="84">
        <v>10121999</v>
      </c>
    </row>
    <row r="103" spans="1:7" ht="12" customHeight="1" x14ac:dyDescent="0.3">
      <c r="A103" s="12" t="s">
        <v>65</v>
      </c>
      <c r="B103" s="6" t="s">
        <v>82</v>
      </c>
      <c r="C103" s="140">
        <v>32072000</v>
      </c>
      <c r="D103" s="140">
        <v>-100000</v>
      </c>
      <c r="E103" s="140">
        <v>1732220</v>
      </c>
      <c r="F103" s="140">
        <v>1632220</v>
      </c>
      <c r="G103" s="86">
        <v>33704220</v>
      </c>
    </row>
    <row r="104" spans="1:7" ht="12" customHeight="1" x14ac:dyDescent="0.3">
      <c r="A104" s="12" t="s">
        <v>66</v>
      </c>
      <c r="B104" s="9" t="s">
        <v>108</v>
      </c>
      <c r="C104" s="308" t="s">
        <v>431</v>
      </c>
      <c r="D104" s="308" t="s">
        <v>431</v>
      </c>
      <c r="E104" s="308" t="s">
        <v>431</v>
      </c>
      <c r="F104" s="308" t="s">
        <v>431</v>
      </c>
      <c r="G104" s="308" t="s">
        <v>431</v>
      </c>
    </row>
    <row r="105" spans="1:7" ht="12" customHeight="1" x14ac:dyDescent="0.3">
      <c r="A105" s="12" t="s">
        <v>74</v>
      </c>
      <c r="B105" s="17" t="s">
        <v>109</v>
      </c>
      <c r="C105" s="308" t="s">
        <v>431</v>
      </c>
      <c r="D105" s="308" t="s">
        <v>431</v>
      </c>
      <c r="E105" s="308" t="s">
        <v>431</v>
      </c>
      <c r="F105" s="308" t="s">
        <v>431</v>
      </c>
      <c r="G105" s="308" t="s">
        <v>431</v>
      </c>
    </row>
    <row r="106" spans="1:7" ht="12" customHeight="1" x14ac:dyDescent="0.3">
      <c r="A106" s="12" t="s">
        <v>67</v>
      </c>
      <c r="B106" s="6" t="s">
        <v>323</v>
      </c>
      <c r="C106" s="308" t="s">
        <v>431</v>
      </c>
      <c r="D106" s="308" t="s">
        <v>431</v>
      </c>
      <c r="E106" s="308" t="s">
        <v>431</v>
      </c>
      <c r="F106" s="308" t="s">
        <v>431</v>
      </c>
      <c r="G106" s="308" t="s">
        <v>431</v>
      </c>
    </row>
    <row r="107" spans="1:7" ht="12" customHeight="1" x14ac:dyDescent="0.3">
      <c r="A107" s="12" t="s">
        <v>68</v>
      </c>
      <c r="B107" s="60" t="s">
        <v>322</v>
      </c>
      <c r="C107" s="308" t="s">
        <v>431</v>
      </c>
      <c r="D107" s="308" t="s">
        <v>431</v>
      </c>
      <c r="E107" s="308" t="s">
        <v>431</v>
      </c>
      <c r="F107" s="308" t="s">
        <v>431</v>
      </c>
      <c r="G107" s="308" t="s">
        <v>431</v>
      </c>
    </row>
    <row r="108" spans="1:7" ht="12" customHeight="1" x14ac:dyDescent="0.3">
      <c r="A108" s="12" t="s">
        <v>75</v>
      </c>
      <c r="B108" s="60" t="s">
        <v>321</v>
      </c>
      <c r="C108" s="308" t="s">
        <v>431</v>
      </c>
      <c r="D108" s="308" t="s">
        <v>431</v>
      </c>
      <c r="E108" s="308" t="s">
        <v>431</v>
      </c>
      <c r="F108" s="308" t="s">
        <v>431</v>
      </c>
      <c r="G108" s="308" t="s">
        <v>431</v>
      </c>
    </row>
    <row r="109" spans="1:7" ht="12" customHeight="1" x14ac:dyDescent="0.3">
      <c r="A109" s="12" t="s">
        <v>76</v>
      </c>
      <c r="B109" s="58" t="s">
        <v>237</v>
      </c>
      <c r="C109" s="308" t="s">
        <v>431</v>
      </c>
      <c r="D109" s="308" t="s">
        <v>431</v>
      </c>
      <c r="E109" s="308" t="s">
        <v>431</v>
      </c>
      <c r="F109" s="308" t="s">
        <v>431</v>
      </c>
      <c r="G109" s="308" t="s">
        <v>431</v>
      </c>
    </row>
    <row r="110" spans="1:7" ht="12" customHeight="1" x14ac:dyDescent="0.3">
      <c r="A110" s="12" t="s">
        <v>77</v>
      </c>
      <c r="B110" s="59" t="s">
        <v>238</v>
      </c>
      <c r="C110" s="308" t="s">
        <v>431</v>
      </c>
      <c r="D110" s="308" t="s">
        <v>431</v>
      </c>
      <c r="E110" s="308" t="s">
        <v>431</v>
      </c>
      <c r="F110" s="308" t="s">
        <v>431</v>
      </c>
      <c r="G110" s="308" t="s">
        <v>431</v>
      </c>
    </row>
    <row r="111" spans="1:7" ht="12" customHeight="1" x14ac:dyDescent="0.3">
      <c r="A111" s="12" t="s">
        <v>78</v>
      </c>
      <c r="B111" s="59" t="s">
        <v>239</v>
      </c>
      <c r="C111" s="308" t="s">
        <v>431</v>
      </c>
      <c r="D111" s="308" t="s">
        <v>431</v>
      </c>
      <c r="E111" s="308" t="s">
        <v>431</v>
      </c>
      <c r="F111" s="308" t="s">
        <v>431</v>
      </c>
      <c r="G111" s="308" t="s">
        <v>431</v>
      </c>
    </row>
    <row r="112" spans="1:7" ht="12" customHeight="1" x14ac:dyDescent="0.3">
      <c r="A112" s="12" t="s">
        <v>80</v>
      </c>
      <c r="B112" s="58" t="s">
        <v>240</v>
      </c>
      <c r="C112" s="308" t="s">
        <v>431</v>
      </c>
      <c r="D112" s="308" t="s">
        <v>431</v>
      </c>
      <c r="E112" s="308" t="s">
        <v>431</v>
      </c>
      <c r="F112" s="308" t="s">
        <v>431</v>
      </c>
      <c r="G112" s="308" t="s">
        <v>431</v>
      </c>
    </row>
    <row r="113" spans="1:7" ht="12" customHeight="1" x14ac:dyDescent="0.3">
      <c r="A113" s="12" t="s">
        <v>110</v>
      </c>
      <c r="B113" s="58" t="s">
        <v>241</v>
      </c>
      <c r="C113" s="308" t="s">
        <v>431</v>
      </c>
      <c r="D113" s="308" t="s">
        <v>431</v>
      </c>
      <c r="E113" s="308" t="s">
        <v>431</v>
      </c>
      <c r="F113" s="308" t="s">
        <v>431</v>
      </c>
      <c r="G113" s="308" t="s">
        <v>431</v>
      </c>
    </row>
    <row r="114" spans="1:7" ht="12" customHeight="1" x14ac:dyDescent="0.3">
      <c r="A114" s="12" t="s">
        <v>235</v>
      </c>
      <c r="B114" s="59" t="s">
        <v>242</v>
      </c>
      <c r="C114" s="308" t="s">
        <v>431</v>
      </c>
      <c r="D114" s="308" t="s">
        <v>431</v>
      </c>
      <c r="E114" s="308" t="s">
        <v>431</v>
      </c>
      <c r="F114" s="308" t="s">
        <v>431</v>
      </c>
      <c r="G114" s="308" t="s">
        <v>431</v>
      </c>
    </row>
    <row r="115" spans="1:7" ht="12" customHeight="1" x14ac:dyDescent="0.3">
      <c r="A115" s="11" t="s">
        <v>236</v>
      </c>
      <c r="B115" s="60" t="s">
        <v>243</v>
      </c>
      <c r="C115" s="308" t="s">
        <v>431</v>
      </c>
      <c r="D115" s="308" t="s">
        <v>431</v>
      </c>
      <c r="E115" s="308" t="s">
        <v>431</v>
      </c>
      <c r="F115" s="308" t="s">
        <v>431</v>
      </c>
      <c r="G115" s="308" t="s">
        <v>431</v>
      </c>
    </row>
    <row r="116" spans="1:7" ht="12" customHeight="1" x14ac:dyDescent="0.3">
      <c r="A116" s="12" t="s">
        <v>319</v>
      </c>
      <c r="B116" s="60" t="s">
        <v>244</v>
      </c>
      <c r="C116" s="308" t="s">
        <v>431</v>
      </c>
      <c r="D116" s="308" t="s">
        <v>431</v>
      </c>
      <c r="E116" s="308" t="s">
        <v>431</v>
      </c>
      <c r="F116" s="308" t="s">
        <v>431</v>
      </c>
      <c r="G116" s="308" t="s">
        <v>431</v>
      </c>
    </row>
    <row r="117" spans="1:7" ht="12" customHeight="1" x14ac:dyDescent="0.3">
      <c r="A117" s="14" t="s">
        <v>320</v>
      </c>
      <c r="B117" s="60" t="s">
        <v>245</v>
      </c>
      <c r="C117" s="308" t="s">
        <v>431</v>
      </c>
      <c r="D117" s="308" t="s">
        <v>431</v>
      </c>
      <c r="E117" s="308" t="s">
        <v>431</v>
      </c>
      <c r="F117" s="308" t="s">
        <v>431</v>
      </c>
      <c r="G117" s="308" t="s">
        <v>431</v>
      </c>
    </row>
    <row r="118" spans="1:7" ht="12" customHeight="1" x14ac:dyDescent="0.3">
      <c r="A118" s="12" t="s">
        <v>324</v>
      </c>
      <c r="B118" s="9" t="s">
        <v>37</v>
      </c>
      <c r="C118" s="304" t="s">
        <v>431</v>
      </c>
      <c r="D118" s="304" t="s">
        <v>431</v>
      </c>
      <c r="E118" s="304" t="s">
        <v>431</v>
      </c>
      <c r="F118" s="304" t="s">
        <v>431</v>
      </c>
      <c r="G118" s="304" t="s">
        <v>431</v>
      </c>
    </row>
    <row r="119" spans="1:7" ht="12" customHeight="1" x14ac:dyDescent="0.3">
      <c r="A119" s="12" t="s">
        <v>325</v>
      </c>
      <c r="B119" s="6" t="s">
        <v>327</v>
      </c>
      <c r="C119" s="304" t="s">
        <v>431</v>
      </c>
      <c r="D119" s="304" t="s">
        <v>431</v>
      </c>
      <c r="E119" s="304" t="s">
        <v>431</v>
      </c>
      <c r="F119" s="304" t="s">
        <v>431</v>
      </c>
      <c r="G119" s="304" t="s">
        <v>431</v>
      </c>
    </row>
    <row r="120" spans="1:7" ht="12" customHeight="1" thickBot="1" x14ac:dyDescent="0.35">
      <c r="A120" s="16" t="s">
        <v>326</v>
      </c>
      <c r="B120" s="197" t="s">
        <v>328</v>
      </c>
      <c r="C120" s="329" t="s">
        <v>431</v>
      </c>
      <c r="D120" s="329" t="s">
        <v>431</v>
      </c>
      <c r="E120" s="329" t="s">
        <v>431</v>
      </c>
      <c r="F120" s="329" t="s">
        <v>431</v>
      </c>
      <c r="G120" s="329" t="s">
        <v>431</v>
      </c>
    </row>
    <row r="121" spans="1:7" ht="12" customHeight="1" thickBot="1" x14ac:dyDescent="0.35">
      <c r="A121" s="195" t="s">
        <v>8</v>
      </c>
      <c r="B121" s="196" t="s">
        <v>246</v>
      </c>
      <c r="C121" s="206">
        <f>+C122+C124+C126</f>
        <v>1270000</v>
      </c>
      <c r="D121" s="410">
        <v>0</v>
      </c>
      <c r="E121" s="206">
        <v>-855850</v>
      </c>
      <c r="F121" s="319">
        <f>+F122+F124+F126</f>
        <v>-855850</v>
      </c>
      <c r="G121" s="203">
        <f>+G122+G124+G126</f>
        <v>414150</v>
      </c>
    </row>
    <row r="122" spans="1:7" ht="12" customHeight="1" x14ac:dyDescent="0.3">
      <c r="A122" s="13" t="s">
        <v>69</v>
      </c>
      <c r="B122" s="6" t="s">
        <v>123</v>
      </c>
      <c r="C122" s="139">
        <v>1270000</v>
      </c>
      <c r="D122" s="302" t="s">
        <v>431</v>
      </c>
      <c r="E122" s="213">
        <v>-855850</v>
      </c>
      <c r="F122" s="302" t="s">
        <v>487</v>
      </c>
      <c r="G122" s="85">
        <v>414150</v>
      </c>
    </row>
    <row r="123" spans="1:7" ht="12" customHeight="1" x14ac:dyDescent="0.3">
      <c r="A123" s="13" t="s">
        <v>70</v>
      </c>
      <c r="B123" s="10" t="s">
        <v>250</v>
      </c>
      <c r="C123" s="306" t="s">
        <v>431</v>
      </c>
      <c r="D123" s="306" t="s">
        <v>431</v>
      </c>
      <c r="E123" s="306" t="s">
        <v>431</v>
      </c>
      <c r="F123" s="306" t="s">
        <v>431</v>
      </c>
      <c r="G123" s="306" t="s">
        <v>431</v>
      </c>
    </row>
    <row r="124" spans="1:7" ht="12" customHeight="1" x14ac:dyDescent="0.3">
      <c r="A124" s="13" t="s">
        <v>71</v>
      </c>
      <c r="B124" s="10" t="s">
        <v>111</v>
      </c>
      <c r="C124" s="304" t="s">
        <v>431</v>
      </c>
      <c r="D124" s="304" t="s">
        <v>431</v>
      </c>
      <c r="E124" s="304" t="s">
        <v>431</v>
      </c>
      <c r="F124" s="304" t="s">
        <v>431</v>
      </c>
      <c r="G124" s="304" t="s">
        <v>431</v>
      </c>
    </row>
    <row r="125" spans="1:7" ht="12" customHeight="1" x14ac:dyDescent="0.3">
      <c r="A125" s="13" t="s">
        <v>72</v>
      </c>
      <c r="B125" s="10" t="s">
        <v>251</v>
      </c>
      <c r="C125" s="304" t="s">
        <v>431</v>
      </c>
      <c r="D125" s="304" t="s">
        <v>431</v>
      </c>
      <c r="E125" s="304" t="s">
        <v>431</v>
      </c>
      <c r="F125" s="304" t="s">
        <v>431</v>
      </c>
      <c r="G125" s="304" t="s">
        <v>431</v>
      </c>
    </row>
    <row r="126" spans="1:7" ht="12" customHeight="1" x14ac:dyDescent="0.3">
      <c r="A126" s="13" t="s">
        <v>73</v>
      </c>
      <c r="B126" s="90" t="s">
        <v>125</v>
      </c>
      <c r="C126" s="304" t="s">
        <v>431</v>
      </c>
      <c r="D126" s="304" t="s">
        <v>431</v>
      </c>
      <c r="E126" s="304" t="s">
        <v>431</v>
      </c>
      <c r="F126" s="304" t="s">
        <v>431</v>
      </c>
      <c r="G126" s="304" t="s">
        <v>431</v>
      </c>
    </row>
    <row r="127" spans="1:7" ht="12" customHeight="1" x14ac:dyDescent="0.3">
      <c r="A127" s="13" t="s">
        <v>79</v>
      </c>
      <c r="B127" s="89" t="s">
        <v>312</v>
      </c>
      <c r="C127" s="304" t="s">
        <v>431</v>
      </c>
      <c r="D127" s="304" t="s">
        <v>431</v>
      </c>
      <c r="E127" s="304" t="s">
        <v>431</v>
      </c>
      <c r="F127" s="304" t="s">
        <v>431</v>
      </c>
      <c r="G127" s="304" t="s">
        <v>431</v>
      </c>
    </row>
    <row r="128" spans="1:7" ht="12" customHeight="1" x14ac:dyDescent="0.3">
      <c r="A128" s="13" t="s">
        <v>81</v>
      </c>
      <c r="B128" s="145" t="s">
        <v>256</v>
      </c>
      <c r="C128" s="304" t="s">
        <v>431</v>
      </c>
      <c r="D128" s="304" t="s">
        <v>431</v>
      </c>
      <c r="E128" s="304" t="s">
        <v>431</v>
      </c>
      <c r="F128" s="304" t="s">
        <v>431</v>
      </c>
      <c r="G128" s="304" t="s">
        <v>431</v>
      </c>
    </row>
    <row r="129" spans="1:7" x14ac:dyDescent="0.3">
      <c r="A129" s="13" t="s">
        <v>112</v>
      </c>
      <c r="B129" s="59" t="s">
        <v>239</v>
      </c>
      <c r="C129" s="304" t="s">
        <v>431</v>
      </c>
      <c r="D129" s="304" t="s">
        <v>431</v>
      </c>
      <c r="E129" s="304" t="s">
        <v>431</v>
      </c>
      <c r="F129" s="304" t="s">
        <v>431</v>
      </c>
      <c r="G129" s="304" t="s">
        <v>431</v>
      </c>
    </row>
    <row r="130" spans="1:7" ht="12" customHeight="1" x14ac:dyDescent="0.3">
      <c r="A130" s="13" t="s">
        <v>113</v>
      </c>
      <c r="B130" s="59" t="s">
        <v>255</v>
      </c>
      <c r="C130" s="304" t="s">
        <v>431</v>
      </c>
      <c r="D130" s="304" t="s">
        <v>431</v>
      </c>
      <c r="E130" s="304" t="s">
        <v>431</v>
      </c>
      <c r="F130" s="304" t="s">
        <v>431</v>
      </c>
      <c r="G130" s="304" t="s">
        <v>431</v>
      </c>
    </row>
    <row r="131" spans="1:7" ht="12" customHeight="1" x14ac:dyDescent="0.3">
      <c r="A131" s="13" t="s">
        <v>114</v>
      </c>
      <c r="B131" s="59" t="s">
        <v>254</v>
      </c>
      <c r="C131" s="304" t="s">
        <v>431</v>
      </c>
      <c r="D131" s="304" t="s">
        <v>431</v>
      </c>
      <c r="E131" s="304" t="s">
        <v>431</v>
      </c>
      <c r="F131" s="304" t="s">
        <v>431</v>
      </c>
      <c r="G131" s="304" t="s">
        <v>431</v>
      </c>
    </row>
    <row r="132" spans="1:7" ht="12" customHeight="1" x14ac:dyDescent="0.3">
      <c r="A132" s="13" t="s">
        <v>247</v>
      </c>
      <c r="B132" s="59" t="s">
        <v>242</v>
      </c>
      <c r="C132" s="304" t="s">
        <v>431</v>
      </c>
      <c r="D132" s="304" t="s">
        <v>431</v>
      </c>
      <c r="E132" s="304" t="s">
        <v>431</v>
      </c>
      <c r="F132" s="304" t="s">
        <v>431</v>
      </c>
      <c r="G132" s="304" t="s">
        <v>431</v>
      </c>
    </row>
    <row r="133" spans="1:7" ht="12" customHeight="1" x14ac:dyDescent="0.3">
      <c r="A133" s="13" t="s">
        <v>248</v>
      </c>
      <c r="B133" s="59" t="s">
        <v>253</v>
      </c>
      <c r="C133" s="304" t="s">
        <v>431</v>
      </c>
      <c r="D133" s="304" t="s">
        <v>431</v>
      </c>
      <c r="E133" s="304" t="s">
        <v>431</v>
      </c>
      <c r="F133" s="304" t="s">
        <v>431</v>
      </c>
      <c r="G133" s="304" t="s">
        <v>431</v>
      </c>
    </row>
    <row r="134" spans="1:7" ht="16.2" thickBot="1" x14ac:dyDescent="0.35">
      <c r="A134" s="11" t="s">
        <v>249</v>
      </c>
      <c r="B134" s="59" t="s">
        <v>252</v>
      </c>
      <c r="C134" s="308" t="s">
        <v>431</v>
      </c>
      <c r="D134" s="309" t="s">
        <v>431</v>
      </c>
      <c r="E134" s="309" t="s">
        <v>431</v>
      </c>
      <c r="F134" s="309" t="s">
        <v>431</v>
      </c>
      <c r="G134" s="310" t="s">
        <v>431</v>
      </c>
    </row>
    <row r="135" spans="1:7" ht="12" customHeight="1" thickBot="1" x14ac:dyDescent="0.35">
      <c r="A135" s="18" t="s">
        <v>9</v>
      </c>
      <c r="B135" s="52" t="s">
        <v>329</v>
      </c>
      <c r="C135" s="137">
        <f>+C100+C121</f>
        <v>96269166</v>
      </c>
      <c r="D135" s="212">
        <v>291691</v>
      </c>
      <c r="E135" s="212">
        <v>6808204</v>
      </c>
      <c r="F135" s="212">
        <f>+F100+F121</f>
        <v>7099895</v>
      </c>
      <c r="G135" s="83">
        <f>+G100+G121</f>
        <v>103369061</v>
      </c>
    </row>
    <row r="136" spans="1:7" ht="12" customHeight="1" thickBot="1" x14ac:dyDescent="0.35">
      <c r="A136" s="18" t="s">
        <v>10</v>
      </c>
      <c r="B136" s="52" t="s">
        <v>402</v>
      </c>
      <c r="C136" s="319">
        <f>+C137+C138+C139</f>
        <v>0</v>
      </c>
      <c r="D136" s="301" t="s">
        <v>431</v>
      </c>
      <c r="E136" s="301" t="s">
        <v>431</v>
      </c>
      <c r="F136" s="301">
        <f>+F137+F138+F139</f>
        <v>0</v>
      </c>
      <c r="G136" s="320">
        <f>+G137+G138+G139</f>
        <v>0</v>
      </c>
    </row>
    <row r="137" spans="1:7" ht="12" customHeight="1" x14ac:dyDescent="0.3">
      <c r="A137" s="13" t="s">
        <v>156</v>
      </c>
      <c r="B137" s="10" t="s">
        <v>337</v>
      </c>
      <c r="C137" s="304" t="s">
        <v>431</v>
      </c>
      <c r="D137" s="303" t="s">
        <v>431</v>
      </c>
      <c r="E137" s="303" t="s">
        <v>431</v>
      </c>
      <c r="F137" s="303" t="s">
        <v>431</v>
      </c>
      <c r="G137" s="305" t="s">
        <v>431</v>
      </c>
    </row>
    <row r="138" spans="1:7" ht="12" customHeight="1" x14ac:dyDescent="0.3">
      <c r="A138" s="13" t="s">
        <v>157</v>
      </c>
      <c r="B138" s="10" t="s">
        <v>338</v>
      </c>
      <c r="C138" s="304" t="s">
        <v>431</v>
      </c>
      <c r="D138" s="303" t="s">
        <v>431</v>
      </c>
      <c r="E138" s="303" t="s">
        <v>431</v>
      </c>
      <c r="F138" s="303" t="s">
        <v>431</v>
      </c>
      <c r="G138" s="305" t="s">
        <v>431</v>
      </c>
    </row>
    <row r="139" spans="1:7" ht="12" customHeight="1" thickBot="1" x14ac:dyDescent="0.35">
      <c r="A139" s="11" t="s">
        <v>158</v>
      </c>
      <c r="B139" s="10" t="s">
        <v>339</v>
      </c>
      <c r="C139" s="304" t="s">
        <v>431</v>
      </c>
      <c r="D139" s="303" t="s">
        <v>431</v>
      </c>
      <c r="E139" s="303" t="s">
        <v>431</v>
      </c>
      <c r="F139" s="303" t="s">
        <v>431</v>
      </c>
      <c r="G139" s="305" t="s">
        <v>431</v>
      </c>
    </row>
    <row r="140" spans="1:7" ht="12" customHeight="1" thickBot="1" x14ac:dyDescent="0.35">
      <c r="A140" s="18" t="s">
        <v>11</v>
      </c>
      <c r="B140" s="52" t="s">
        <v>331</v>
      </c>
      <c r="C140" s="319">
        <f>SUM(C141:C146)</f>
        <v>0</v>
      </c>
      <c r="D140" s="301" t="s">
        <v>431</v>
      </c>
      <c r="E140" s="301" t="s">
        <v>431</v>
      </c>
      <c r="F140" s="301">
        <f>SUM(F141:F146)</f>
        <v>0</v>
      </c>
      <c r="G140" s="320">
        <f>SUM(G141:G146)</f>
        <v>0</v>
      </c>
    </row>
    <row r="141" spans="1:7" ht="12" customHeight="1" x14ac:dyDescent="0.3">
      <c r="A141" s="13" t="s">
        <v>56</v>
      </c>
      <c r="B141" s="7" t="s">
        <v>340</v>
      </c>
      <c r="C141" s="304" t="s">
        <v>431</v>
      </c>
      <c r="D141" s="303" t="s">
        <v>431</v>
      </c>
      <c r="E141" s="303" t="s">
        <v>431</v>
      </c>
      <c r="F141" s="303" t="s">
        <v>431</v>
      </c>
      <c r="G141" s="305" t="s">
        <v>431</v>
      </c>
    </row>
    <row r="142" spans="1:7" ht="12" customHeight="1" x14ac:dyDescent="0.3">
      <c r="A142" s="13" t="s">
        <v>57</v>
      </c>
      <c r="B142" s="7" t="s">
        <v>332</v>
      </c>
      <c r="C142" s="304" t="s">
        <v>431</v>
      </c>
      <c r="D142" s="303" t="s">
        <v>431</v>
      </c>
      <c r="E142" s="303" t="s">
        <v>431</v>
      </c>
      <c r="F142" s="303" t="s">
        <v>431</v>
      </c>
      <c r="G142" s="305" t="s">
        <v>431</v>
      </c>
    </row>
    <row r="143" spans="1:7" ht="12" customHeight="1" x14ac:dyDescent="0.3">
      <c r="A143" s="13" t="s">
        <v>58</v>
      </c>
      <c r="B143" s="7" t="s">
        <v>333</v>
      </c>
      <c r="C143" s="304" t="s">
        <v>431</v>
      </c>
      <c r="D143" s="303" t="s">
        <v>431</v>
      </c>
      <c r="E143" s="303" t="s">
        <v>431</v>
      </c>
      <c r="F143" s="303" t="s">
        <v>431</v>
      </c>
      <c r="G143" s="305" t="s">
        <v>431</v>
      </c>
    </row>
    <row r="144" spans="1:7" ht="12" customHeight="1" x14ac:dyDescent="0.3">
      <c r="A144" s="13" t="s">
        <v>99</v>
      </c>
      <c r="B144" s="7" t="s">
        <v>334</v>
      </c>
      <c r="C144" s="304" t="s">
        <v>431</v>
      </c>
      <c r="D144" s="303" t="s">
        <v>431</v>
      </c>
      <c r="E144" s="303" t="s">
        <v>431</v>
      </c>
      <c r="F144" s="303" t="s">
        <v>431</v>
      </c>
      <c r="G144" s="305" t="s">
        <v>431</v>
      </c>
    </row>
    <row r="145" spans="1:11" ht="12" customHeight="1" x14ac:dyDescent="0.3">
      <c r="A145" s="13" t="s">
        <v>100</v>
      </c>
      <c r="B145" s="7" t="s">
        <v>335</v>
      </c>
      <c r="C145" s="304" t="s">
        <v>431</v>
      </c>
      <c r="D145" s="303" t="s">
        <v>431</v>
      </c>
      <c r="E145" s="303" t="s">
        <v>431</v>
      </c>
      <c r="F145" s="303" t="s">
        <v>431</v>
      </c>
      <c r="G145" s="305" t="s">
        <v>431</v>
      </c>
    </row>
    <row r="146" spans="1:11" ht="12" customHeight="1" thickBot="1" x14ac:dyDescent="0.35">
      <c r="A146" s="16" t="s">
        <v>101</v>
      </c>
      <c r="B146" s="245" t="s">
        <v>336</v>
      </c>
      <c r="C146" s="329" t="s">
        <v>431</v>
      </c>
      <c r="D146" s="328" t="s">
        <v>431</v>
      </c>
      <c r="E146" s="328" t="s">
        <v>431</v>
      </c>
      <c r="F146" s="328" t="s">
        <v>431</v>
      </c>
      <c r="G146" s="330" t="s">
        <v>431</v>
      </c>
    </row>
    <row r="147" spans="1:11" ht="12" customHeight="1" thickBot="1" x14ac:dyDescent="0.35">
      <c r="A147" s="18" t="s">
        <v>12</v>
      </c>
      <c r="B147" s="52" t="s">
        <v>344</v>
      </c>
      <c r="C147" s="311">
        <f>+C148+C149+C150+C151</f>
        <v>0</v>
      </c>
      <c r="D147" s="334" t="s">
        <v>431</v>
      </c>
      <c r="E147" s="334" t="s">
        <v>431</v>
      </c>
      <c r="F147" s="334">
        <f>+F148+F149+F150+F151</f>
        <v>0</v>
      </c>
      <c r="G147" s="335">
        <f>+G148+G149+G150+G151</f>
        <v>0</v>
      </c>
    </row>
    <row r="148" spans="1:11" ht="12" customHeight="1" x14ac:dyDescent="0.3">
      <c r="A148" s="13" t="s">
        <v>59</v>
      </c>
      <c r="B148" s="7" t="s">
        <v>257</v>
      </c>
      <c r="C148" s="304" t="s">
        <v>431</v>
      </c>
      <c r="D148" s="303" t="s">
        <v>431</v>
      </c>
      <c r="E148" s="303" t="s">
        <v>431</v>
      </c>
      <c r="F148" s="303" t="s">
        <v>431</v>
      </c>
      <c r="G148" s="305" t="s">
        <v>431</v>
      </c>
    </row>
    <row r="149" spans="1:11" ht="12" customHeight="1" x14ac:dyDescent="0.3">
      <c r="A149" s="13" t="s">
        <v>60</v>
      </c>
      <c r="B149" s="7" t="s">
        <v>258</v>
      </c>
      <c r="C149" s="304" t="s">
        <v>431</v>
      </c>
      <c r="D149" s="303" t="s">
        <v>431</v>
      </c>
      <c r="E149" s="303" t="s">
        <v>431</v>
      </c>
      <c r="F149" s="303" t="s">
        <v>431</v>
      </c>
      <c r="G149" s="305" t="s">
        <v>431</v>
      </c>
    </row>
    <row r="150" spans="1:11" ht="12" customHeight="1" x14ac:dyDescent="0.3">
      <c r="A150" s="13" t="s">
        <v>174</v>
      </c>
      <c r="B150" s="7" t="s">
        <v>345</v>
      </c>
      <c r="C150" s="304" t="s">
        <v>431</v>
      </c>
      <c r="D150" s="303" t="s">
        <v>431</v>
      </c>
      <c r="E150" s="303" t="s">
        <v>431</v>
      </c>
      <c r="F150" s="303" t="s">
        <v>431</v>
      </c>
      <c r="G150" s="305" t="s">
        <v>431</v>
      </c>
    </row>
    <row r="151" spans="1:11" ht="12" customHeight="1" thickBot="1" x14ac:dyDescent="0.35">
      <c r="A151" s="11" t="s">
        <v>175</v>
      </c>
      <c r="B151" s="5" t="s">
        <v>276</v>
      </c>
      <c r="C151" s="304" t="s">
        <v>431</v>
      </c>
      <c r="D151" s="303" t="s">
        <v>431</v>
      </c>
      <c r="E151" s="303" t="s">
        <v>431</v>
      </c>
      <c r="F151" s="303" t="s">
        <v>431</v>
      </c>
      <c r="G151" s="305" t="s">
        <v>431</v>
      </c>
    </row>
    <row r="152" spans="1:11" ht="12" customHeight="1" thickBot="1" x14ac:dyDescent="0.35">
      <c r="A152" s="18" t="s">
        <v>13</v>
      </c>
      <c r="B152" s="52" t="s">
        <v>346</v>
      </c>
      <c r="C152" s="332">
        <f>SUM(C153:C157)</f>
        <v>0</v>
      </c>
      <c r="D152" s="331" t="s">
        <v>431</v>
      </c>
      <c r="E152" s="331" t="s">
        <v>431</v>
      </c>
      <c r="F152" s="331">
        <f>SUM(F153:F157)</f>
        <v>0</v>
      </c>
      <c r="G152" s="333">
        <f>SUM(G153:G157)</f>
        <v>0</v>
      </c>
    </row>
    <row r="153" spans="1:11" ht="12" customHeight="1" x14ac:dyDescent="0.3">
      <c r="A153" s="13" t="s">
        <v>61</v>
      </c>
      <c r="B153" s="7" t="s">
        <v>341</v>
      </c>
      <c r="C153" s="304" t="s">
        <v>431</v>
      </c>
      <c r="D153" s="303" t="s">
        <v>431</v>
      </c>
      <c r="E153" s="303" t="s">
        <v>431</v>
      </c>
      <c r="F153" s="303" t="s">
        <v>431</v>
      </c>
      <c r="G153" s="305" t="s">
        <v>431</v>
      </c>
    </row>
    <row r="154" spans="1:11" ht="12" customHeight="1" x14ac:dyDescent="0.3">
      <c r="A154" s="13" t="s">
        <v>62</v>
      </c>
      <c r="B154" s="7" t="s">
        <v>348</v>
      </c>
      <c r="C154" s="304" t="s">
        <v>431</v>
      </c>
      <c r="D154" s="303" t="s">
        <v>431</v>
      </c>
      <c r="E154" s="303" t="s">
        <v>431</v>
      </c>
      <c r="F154" s="303" t="s">
        <v>431</v>
      </c>
      <c r="G154" s="305" t="s">
        <v>431</v>
      </c>
    </row>
    <row r="155" spans="1:11" ht="12" customHeight="1" x14ac:dyDescent="0.3">
      <c r="A155" s="13" t="s">
        <v>186</v>
      </c>
      <c r="B155" s="7" t="s">
        <v>343</v>
      </c>
      <c r="C155" s="304" t="s">
        <v>431</v>
      </c>
      <c r="D155" s="303" t="s">
        <v>431</v>
      </c>
      <c r="E155" s="303" t="s">
        <v>431</v>
      </c>
      <c r="F155" s="303" t="s">
        <v>431</v>
      </c>
      <c r="G155" s="305" t="s">
        <v>431</v>
      </c>
    </row>
    <row r="156" spans="1:11" ht="12" customHeight="1" x14ac:dyDescent="0.3">
      <c r="A156" s="13" t="s">
        <v>187</v>
      </c>
      <c r="B156" s="7" t="s">
        <v>349</v>
      </c>
      <c r="C156" s="304" t="s">
        <v>431</v>
      </c>
      <c r="D156" s="303" t="s">
        <v>431</v>
      </c>
      <c r="E156" s="303" t="s">
        <v>431</v>
      </c>
      <c r="F156" s="303" t="s">
        <v>431</v>
      </c>
      <c r="G156" s="305" t="s">
        <v>431</v>
      </c>
    </row>
    <row r="157" spans="1:11" ht="12" customHeight="1" thickBot="1" x14ac:dyDescent="0.35">
      <c r="A157" s="13" t="s">
        <v>347</v>
      </c>
      <c r="B157" s="7" t="s">
        <v>350</v>
      </c>
      <c r="C157" s="304" t="s">
        <v>431</v>
      </c>
      <c r="D157" s="303" t="s">
        <v>431</v>
      </c>
      <c r="E157" s="303" t="s">
        <v>431</v>
      </c>
      <c r="F157" s="303" t="s">
        <v>431</v>
      </c>
      <c r="G157" s="305" t="s">
        <v>431</v>
      </c>
    </row>
    <row r="158" spans="1:11" ht="12" customHeight="1" thickBot="1" x14ac:dyDescent="0.35">
      <c r="A158" s="18" t="s">
        <v>14</v>
      </c>
      <c r="B158" s="52" t="s">
        <v>351</v>
      </c>
      <c r="C158" s="362" t="s">
        <v>431</v>
      </c>
      <c r="D158" s="363" t="s">
        <v>431</v>
      </c>
      <c r="E158" s="363" t="s">
        <v>431</v>
      </c>
      <c r="F158" s="363" t="s">
        <v>431</v>
      </c>
      <c r="G158" s="364" t="s">
        <v>431</v>
      </c>
    </row>
    <row r="159" spans="1:11" ht="12" customHeight="1" thickBot="1" x14ac:dyDescent="0.35">
      <c r="A159" s="18" t="s">
        <v>15</v>
      </c>
      <c r="B159" s="52" t="s">
        <v>352</v>
      </c>
      <c r="C159" s="362" t="s">
        <v>431</v>
      </c>
      <c r="D159" s="363" t="s">
        <v>431</v>
      </c>
      <c r="E159" s="363" t="s">
        <v>431</v>
      </c>
      <c r="F159" s="363" t="s">
        <v>431</v>
      </c>
      <c r="G159" s="364" t="s">
        <v>431</v>
      </c>
    </row>
    <row r="160" spans="1:11" ht="15.15" customHeight="1" thickBot="1" x14ac:dyDescent="0.35">
      <c r="A160" s="18" t="s">
        <v>16</v>
      </c>
      <c r="B160" s="52" t="s">
        <v>354</v>
      </c>
      <c r="C160" s="337" t="s">
        <v>431</v>
      </c>
      <c r="D160" s="336" t="s">
        <v>431</v>
      </c>
      <c r="E160" s="336" t="s">
        <v>431</v>
      </c>
      <c r="F160" s="336">
        <f>+F136+F140+F147+F152+F158+F159</f>
        <v>0</v>
      </c>
      <c r="G160" s="365">
        <f>+G136+G140+G147+G152+G158+G159</f>
        <v>0</v>
      </c>
      <c r="H160" s="158"/>
      <c r="I160" s="159"/>
      <c r="J160" s="159"/>
      <c r="K160" s="159"/>
    </row>
    <row r="161" spans="1:7" s="148" customFormat="1" ht="12.9" customHeight="1" thickBot="1" x14ac:dyDescent="0.3">
      <c r="A161" s="91" t="s">
        <v>17</v>
      </c>
      <c r="B161" s="125" t="s">
        <v>353</v>
      </c>
      <c r="C161" s="207">
        <f>+C135+C160</f>
        <v>96269166</v>
      </c>
      <c r="D161" s="217">
        <v>291691</v>
      </c>
      <c r="E161" s="217">
        <v>6808204</v>
      </c>
      <c r="F161" s="217">
        <f>+F135+F160</f>
        <v>7099895</v>
      </c>
      <c r="G161" s="204">
        <f>+G135+G160</f>
        <v>103369061</v>
      </c>
    </row>
    <row r="162" spans="1:7" x14ac:dyDescent="0.3">
      <c r="C162" s="291"/>
      <c r="D162" s="291"/>
      <c r="E162" s="291"/>
      <c r="F162" s="291"/>
    </row>
    <row r="163" spans="1:7" x14ac:dyDescent="0.3">
      <c r="A163" s="551" t="s">
        <v>259</v>
      </c>
      <c r="B163" s="551"/>
      <c r="C163" s="551"/>
      <c r="D163" s="551"/>
      <c r="E163" s="551"/>
      <c r="F163" s="551"/>
      <c r="G163" s="551"/>
    </row>
    <row r="164" spans="1:7" ht="15.15" customHeight="1" thickBot="1" x14ac:dyDescent="0.35">
      <c r="A164" s="540" t="s">
        <v>88</v>
      </c>
      <c r="B164" s="540"/>
      <c r="C164" s="93"/>
      <c r="D164" s="384"/>
      <c r="E164" s="384"/>
      <c r="G164" s="93" t="str">
        <f>G96</f>
        <v xml:space="preserve"> Forintban!</v>
      </c>
    </row>
    <row r="165" spans="1:7" ht="25.5" customHeight="1" thickBot="1" x14ac:dyDescent="0.35">
      <c r="A165" s="18">
        <v>1</v>
      </c>
      <c r="B165" s="22" t="s">
        <v>355</v>
      </c>
      <c r="C165" s="211">
        <f>+C68-C135</f>
        <v>818671</v>
      </c>
      <c r="D165" s="211">
        <v>-291691</v>
      </c>
      <c r="E165" s="211">
        <v>-7084709</v>
      </c>
      <c r="F165" s="137">
        <f>+F68-F135</f>
        <v>-7376400</v>
      </c>
      <c r="G165" s="83">
        <f>+G68-G135</f>
        <v>-6557729</v>
      </c>
    </row>
    <row r="166" spans="1:7" ht="32.4" customHeight="1" thickBot="1" x14ac:dyDescent="0.35">
      <c r="A166" s="18" t="s">
        <v>8</v>
      </c>
      <c r="B166" s="22" t="s">
        <v>361</v>
      </c>
      <c r="C166" s="137">
        <f>+C92-C160</f>
        <v>332313</v>
      </c>
      <c r="D166" s="137">
        <v>291691</v>
      </c>
      <c r="E166" s="137">
        <v>-275850</v>
      </c>
      <c r="F166" s="137">
        <f>+F92-F160</f>
        <v>15841</v>
      </c>
      <c r="G166" s="83">
        <f>+G92-G160</f>
        <v>348154</v>
      </c>
    </row>
  </sheetData>
  <mergeCells count="16">
    <mergeCell ref="B1:G1"/>
    <mergeCell ref="A2:G2"/>
    <mergeCell ref="A3:G3"/>
    <mergeCell ref="A4:G4"/>
    <mergeCell ref="A6:G6"/>
    <mergeCell ref="A7:B7"/>
    <mergeCell ref="A163:G163"/>
    <mergeCell ref="A164:B164"/>
    <mergeCell ref="A8:A9"/>
    <mergeCell ref="B8:B9"/>
    <mergeCell ref="C8:G8"/>
    <mergeCell ref="A95:G95"/>
    <mergeCell ref="A96:B96"/>
    <mergeCell ref="A97:A98"/>
    <mergeCell ref="B97:B98"/>
    <mergeCell ref="C97:G97"/>
  </mergeCells>
  <printOptions horizontalCentered="1"/>
  <pageMargins left="0" right="0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33"/>
  <sheetViews>
    <sheetView topLeftCell="D1" zoomScale="120" zoomScaleNormal="120" zoomScaleSheetLayoutView="85" workbookViewId="0">
      <selection activeCell="H31" sqref="H31"/>
    </sheetView>
  </sheetViews>
  <sheetFormatPr defaultColWidth="9.33203125" defaultRowHeight="13.2" x14ac:dyDescent="0.25"/>
  <cols>
    <col min="1" max="1" width="6.77734375" style="30" customWidth="1"/>
    <col min="2" max="2" width="48" style="62" customWidth="1"/>
    <col min="3" max="6" width="12.77734375" style="30" customWidth="1"/>
    <col min="7" max="7" width="55.109375" style="30" customWidth="1"/>
    <col min="8" max="11" width="12.77734375" style="30" customWidth="1"/>
    <col min="12" max="12" width="4.77734375" style="30" customWidth="1"/>
    <col min="13" max="16384" width="9.33203125" style="30"/>
  </cols>
  <sheetData>
    <row r="1" spans="1:12" ht="39.75" customHeight="1" x14ac:dyDescent="0.25">
      <c r="A1" s="265"/>
      <c r="B1" s="271" t="s">
        <v>91</v>
      </c>
      <c r="C1" s="272"/>
      <c r="D1" s="272"/>
      <c r="E1" s="272"/>
      <c r="F1" s="272"/>
      <c r="G1" s="272"/>
      <c r="H1" s="272"/>
      <c r="I1" s="272"/>
      <c r="J1" s="272"/>
      <c r="K1" s="272"/>
      <c r="L1" s="560" t="s">
        <v>494</v>
      </c>
    </row>
    <row r="2" spans="1:12" ht="14.4" thickBot="1" x14ac:dyDescent="0.3">
      <c r="A2" s="265"/>
      <c r="B2" s="264"/>
      <c r="C2" s="265"/>
      <c r="D2" s="265"/>
      <c r="E2" s="265"/>
      <c r="F2" s="265"/>
      <c r="G2" s="265"/>
      <c r="H2" s="273"/>
      <c r="I2" s="273"/>
      <c r="J2" s="273"/>
      <c r="K2" s="273" t="s">
        <v>446</v>
      </c>
      <c r="L2" s="560"/>
    </row>
    <row r="3" spans="1:12" ht="18" customHeight="1" thickBot="1" x14ac:dyDescent="0.3">
      <c r="A3" s="557" t="s">
        <v>51</v>
      </c>
      <c r="B3" s="274" t="s">
        <v>39</v>
      </c>
      <c r="C3" s="275"/>
      <c r="D3" s="276"/>
      <c r="E3" s="276"/>
      <c r="F3" s="276"/>
      <c r="G3" s="274" t="s">
        <v>40</v>
      </c>
      <c r="H3" s="277"/>
      <c r="I3" s="413"/>
      <c r="J3" s="278"/>
      <c r="K3" s="279"/>
      <c r="L3" s="560"/>
    </row>
    <row r="4" spans="1:12" s="97" customFormat="1" ht="35.25" customHeight="1" thickBot="1" x14ac:dyDescent="0.3">
      <c r="A4" s="558"/>
      <c r="B4" s="267" t="s">
        <v>44</v>
      </c>
      <c r="C4" s="209" t="s">
        <v>400</v>
      </c>
      <c r="D4" s="209" t="s">
        <v>472</v>
      </c>
      <c r="E4" s="208" t="s">
        <v>473</v>
      </c>
      <c r="F4" s="241" t="s">
        <v>406</v>
      </c>
      <c r="G4" s="267" t="s">
        <v>44</v>
      </c>
      <c r="H4" s="209" t="s">
        <v>400</v>
      </c>
      <c r="I4" s="412" t="s">
        <v>472</v>
      </c>
      <c r="J4" s="242" t="str">
        <f>+E4</f>
        <v>2.sz. módosítás</v>
      </c>
      <c r="K4" s="297" t="str">
        <f>+F4</f>
        <v>Módosított előirányzat</v>
      </c>
      <c r="L4" s="560"/>
    </row>
    <row r="5" spans="1:12" s="98" customFormat="1" ht="12" customHeight="1" thickBot="1" x14ac:dyDescent="0.3">
      <c r="A5" s="280" t="s">
        <v>368</v>
      </c>
      <c r="B5" s="281" t="s">
        <v>369</v>
      </c>
      <c r="C5" s="282" t="s">
        <v>370</v>
      </c>
      <c r="D5" s="285"/>
      <c r="E5" s="285" t="s">
        <v>372</v>
      </c>
      <c r="F5" s="285" t="s">
        <v>371</v>
      </c>
      <c r="G5" s="281" t="s">
        <v>403</v>
      </c>
      <c r="H5" s="282" t="s">
        <v>374</v>
      </c>
      <c r="I5" s="411"/>
      <c r="J5" s="282" t="s">
        <v>375</v>
      </c>
      <c r="K5" s="286" t="s">
        <v>404</v>
      </c>
      <c r="L5" s="560"/>
    </row>
    <row r="6" spans="1:12" ht="12.9" customHeight="1" x14ac:dyDescent="0.25">
      <c r="A6" s="99" t="s">
        <v>7</v>
      </c>
      <c r="B6" s="100" t="s">
        <v>260</v>
      </c>
      <c r="C6" s="94">
        <v>93407512</v>
      </c>
      <c r="D6" s="377">
        <v>0</v>
      </c>
      <c r="E6" s="377" t="s">
        <v>475</v>
      </c>
      <c r="F6" s="94">
        <v>107275533</v>
      </c>
      <c r="G6" s="100" t="s">
        <v>45</v>
      </c>
      <c r="H6" s="94">
        <v>108052070</v>
      </c>
      <c r="I6" s="94">
        <v>742387</v>
      </c>
      <c r="J6" s="94">
        <v>19009189</v>
      </c>
      <c r="K6" s="220">
        <v>127803646</v>
      </c>
      <c r="L6" s="560"/>
    </row>
    <row r="7" spans="1:12" ht="12.9" customHeight="1" x14ac:dyDescent="0.25">
      <c r="A7" s="101" t="s">
        <v>8</v>
      </c>
      <c r="B7" s="102" t="s">
        <v>261</v>
      </c>
      <c r="C7" s="95">
        <v>47559610</v>
      </c>
      <c r="D7" s="95">
        <v>17648997</v>
      </c>
      <c r="E7" s="95">
        <v>-22485903</v>
      </c>
      <c r="F7" s="95">
        <v>42722704</v>
      </c>
      <c r="G7" s="102" t="s">
        <v>107</v>
      </c>
      <c r="H7" s="95">
        <v>17700871</v>
      </c>
      <c r="I7" s="340">
        <v>0</v>
      </c>
      <c r="J7" s="340" t="s">
        <v>468</v>
      </c>
      <c r="K7" s="221">
        <v>18094050</v>
      </c>
      <c r="L7" s="560"/>
    </row>
    <row r="8" spans="1:12" ht="12.9" customHeight="1" x14ac:dyDescent="0.25">
      <c r="A8" s="101" t="s">
        <v>9</v>
      </c>
      <c r="B8" s="102" t="s">
        <v>281</v>
      </c>
      <c r="C8" s="340" t="s">
        <v>431</v>
      </c>
      <c r="D8" s="340" t="s">
        <v>431</v>
      </c>
      <c r="E8" s="340" t="s">
        <v>431</v>
      </c>
      <c r="F8" s="340" t="s">
        <v>431</v>
      </c>
      <c r="G8" s="102" t="s">
        <v>127</v>
      </c>
      <c r="H8" s="95">
        <v>79222545</v>
      </c>
      <c r="I8" s="95">
        <v>-1155721</v>
      </c>
      <c r="J8" s="95">
        <v>9269768</v>
      </c>
      <c r="K8" s="221">
        <v>87336592</v>
      </c>
      <c r="L8" s="560"/>
    </row>
    <row r="9" spans="1:12" ht="12.9" customHeight="1" x14ac:dyDescent="0.25">
      <c r="A9" s="101" t="s">
        <v>10</v>
      </c>
      <c r="B9" s="102" t="s">
        <v>98</v>
      </c>
      <c r="C9" s="95">
        <v>8100000</v>
      </c>
      <c r="D9" s="340">
        <v>0</v>
      </c>
      <c r="E9" s="340" t="s">
        <v>476</v>
      </c>
      <c r="F9" s="95">
        <v>16213892</v>
      </c>
      <c r="G9" s="102" t="s">
        <v>108</v>
      </c>
      <c r="H9" s="95">
        <v>8500000</v>
      </c>
      <c r="I9" s="340">
        <v>0</v>
      </c>
      <c r="J9" s="340" t="s">
        <v>469</v>
      </c>
      <c r="K9" s="221">
        <v>4829232</v>
      </c>
      <c r="L9" s="560"/>
    </row>
    <row r="10" spans="1:12" ht="12.9" customHeight="1" x14ac:dyDescent="0.25">
      <c r="A10" s="101" t="s">
        <v>11</v>
      </c>
      <c r="B10" s="103" t="s">
        <v>305</v>
      </c>
      <c r="C10" s="95">
        <v>46812057</v>
      </c>
      <c r="D10" s="340">
        <v>0</v>
      </c>
      <c r="E10" s="340" t="s">
        <v>465</v>
      </c>
      <c r="F10" s="95">
        <v>50441915</v>
      </c>
      <c r="G10" s="102" t="s">
        <v>109</v>
      </c>
      <c r="H10" s="95">
        <v>4108395</v>
      </c>
      <c r="I10" s="95">
        <v>134740</v>
      </c>
      <c r="J10" s="95">
        <v>-2675008</v>
      </c>
      <c r="K10" s="221">
        <v>1568127</v>
      </c>
      <c r="L10" s="560"/>
    </row>
    <row r="11" spans="1:12" ht="12.9" customHeight="1" x14ac:dyDescent="0.25">
      <c r="A11" s="101" t="s">
        <v>12</v>
      </c>
      <c r="B11" s="102" t="s">
        <v>262</v>
      </c>
      <c r="C11" s="378" t="s">
        <v>431</v>
      </c>
      <c r="D11" s="378" t="s">
        <v>431</v>
      </c>
      <c r="E11" s="378" t="s">
        <v>466</v>
      </c>
      <c r="F11" s="378" t="s">
        <v>466</v>
      </c>
      <c r="G11" s="102" t="s">
        <v>37</v>
      </c>
      <c r="H11" s="95">
        <v>500000</v>
      </c>
      <c r="I11" s="340">
        <v>0</v>
      </c>
      <c r="J11" s="340" t="s">
        <v>431</v>
      </c>
      <c r="K11" s="221">
        <v>500000</v>
      </c>
      <c r="L11" s="560"/>
    </row>
    <row r="12" spans="1:12" ht="12.9" customHeight="1" x14ac:dyDescent="0.25">
      <c r="A12" s="101" t="s">
        <v>13</v>
      </c>
      <c r="B12" s="102" t="s">
        <v>362</v>
      </c>
      <c r="C12" s="340" t="s">
        <v>431</v>
      </c>
      <c r="D12" s="340" t="s">
        <v>431</v>
      </c>
      <c r="E12" s="340" t="s">
        <v>431</v>
      </c>
      <c r="F12" s="340" t="s">
        <v>431</v>
      </c>
      <c r="G12" s="29"/>
      <c r="H12" s="340" t="s">
        <v>431</v>
      </c>
      <c r="I12" s="340" t="s">
        <v>431</v>
      </c>
      <c r="J12" s="340" t="s">
        <v>431</v>
      </c>
      <c r="K12" s="348" t="s">
        <v>431</v>
      </c>
      <c r="L12" s="560"/>
    </row>
    <row r="13" spans="1:12" ht="12.9" customHeight="1" x14ac:dyDescent="0.25">
      <c r="A13" s="101" t="s">
        <v>14</v>
      </c>
      <c r="B13" s="29"/>
      <c r="C13" s="340" t="s">
        <v>431</v>
      </c>
      <c r="D13" s="340" t="s">
        <v>431</v>
      </c>
      <c r="E13" s="340" t="s">
        <v>431</v>
      </c>
      <c r="F13" s="340" t="s">
        <v>431</v>
      </c>
      <c r="G13" s="29"/>
      <c r="H13" s="340" t="s">
        <v>431</v>
      </c>
      <c r="I13" s="340" t="s">
        <v>431</v>
      </c>
      <c r="J13" s="340" t="s">
        <v>431</v>
      </c>
      <c r="K13" s="348" t="s">
        <v>431</v>
      </c>
      <c r="L13" s="560"/>
    </row>
    <row r="14" spans="1:12" ht="12.9" customHeight="1" x14ac:dyDescent="0.25">
      <c r="A14" s="101" t="s">
        <v>15</v>
      </c>
      <c r="B14" s="160"/>
      <c r="C14" s="378" t="s">
        <v>431</v>
      </c>
      <c r="D14" s="378" t="s">
        <v>431</v>
      </c>
      <c r="E14" s="378" t="s">
        <v>431</v>
      </c>
      <c r="F14" s="378" t="s">
        <v>431</v>
      </c>
      <c r="G14" s="29"/>
      <c r="H14" s="340" t="s">
        <v>431</v>
      </c>
      <c r="I14" s="340" t="s">
        <v>431</v>
      </c>
      <c r="J14" s="340" t="s">
        <v>431</v>
      </c>
      <c r="K14" s="348" t="s">
        <v>431</v>
      </c>
      <c r="L14" s="560"/>
    </row>
    <row r="15" spans="1:12" ht="12.9" customHeight="1" x14ac:dyDescent="0.25">
      <c r="A15" s="101" t="s">
        <v>16</v>
      </c>
      <c r="B15" s="29"/>
      <c r="C15" s="340" t="s">
        <v>431</v>
      </c>
      <c r="D15" s="340" t="s">
        <v>431</v>
      </c>
      <c r="E15" s="340" t="s">
        <v>431</v>
      </c>
      <c r="F15" s="340" t="s">
        <v>431</v>
      </c>
      <c r="G15" s="29"/>
      <c r="H15" s="340" t="s">
        <v>431</v>
      </c>
      <c r="I15" s="340" t="s">
        <v>431</v>
      </c>
      <c r="J15" s="340" t="s">
        <v>431</v>
      </c>
      <c r="K15" s="348" t="s">
        <v>431</v>
      </c>
      <c r="L15" s="560"/>
    </row>
    <row r="16" spans="1:12" ht="12.9" customHeight="1" x14ac:dyDescent="0.25">
      <c r="A16" s="101" t="s">
        <v>17</v>
      </c>
      <c r="B16" s="29"/>
      <c r="C16" s="340" t="s">
        <v>431</v>
      </c>
      <c r="D16" s="340" t="s">
        <v>431</v>
      </c>
      <c r="E16" s="340" t="s">
        <v>431</v>
      </c>
      <c r="F16" s="340" t="s">
        <v>431</v>
      </c>
      <c r="G16" s="29"/>
      <c r="H16" s="340" t="s">
        <v>431</v>
      </c>
      <c r="I16" s="340" t="s">
        <v>431</v>
      </c>
      <c r="J16" s="340" t="s">
        <v>431</v>
      </c>
      <c r="K16" s="348" t="s">
        <v>431</v>
      </c>
      <c r="L16" s="560"/>
    </row>
    <row r="17" spans="1:12" ht="12.9" customHeight="1" thickBot="1" x14ac:dyDescent="0.3">
      <c r="A17" s="101" t="s">
        <v>18</v>
      </c>
      <c r="B17" s="32"/>
      <c r="C17" s="342" t="s">
        <v>431</v>
      </c>
      <c r="D17" s="342" t="s">
        <v>431</v>
      </c>
      <c r="E17" s="342" t="s">
        <v>431</v>
      </c>
      <c r="F17" s="342" t="s">
        <v>431</v>
      </c>
      <c r="G17" s="29"/>
      <c r="H17" s="342" t="s">
        <v>431</v>
      </c>
      <c r="I17" s="342" t="s">
        <v>431</v>
      </c>
      <c r="J17" s="342" t="s">
        <v>431</v>
      </c>
      <c r="K17" s="350" t="s">
        <v>431</v>
      </c>
      <c r="L17" s="560"/>
    </row>
    <row r="18" spans="1:12" ht="13.8" thickBot="1" x14ac:dyDescent="0.3">
      <c r="A18" s="104" t="s">
        <v>19</v>
      </c>
      <c r="B18" s="53" t="s">
        <v>363</v>
      </c>
      <c r="C18" s="96">
        <f>C6+C7+C9+C10+C11+C13+C14+C15+C16+C17</f>
        <v>195879179</v>
      </c>
      <c r="D18" s="96">
        <v>17648997</v>
      </c>
      <c r="E18" s="96">
        <f>E6+E7+E9+E10+E11+E13+E14+E15+E16+E17</f>
        <v>3339054</v>
      </c>
      <c r="F18" s="96">
        <f>F6+F7+F9+F10+F11+F13+F14+F15+F16+F17</f>
        <v>216867230</v>
      </c>
      <c r="G18" s="53" t="s">
        <v>267</v>
      </c>
      <c r="H18" s="96">
        <f>SUM(H6:H17)</f>
        <v>218083881</v>
      </c>
      <c r="I18" s="96">
        <v>-278594</v>
      </c>
      <c r="J18" s="96">
        <f>SUM(J6:J17)</f>
        <v>25603949</v>
      </c>
      <c r="K18" s="119">
        <f>SUM(K6:K17)</f>
        <v>240131647</v>
      </c>
      <c r="L18" s="560"/>
    </row>
    <row r="19" spans="1:12" ht="12.9" customHeight="1" x14ac:dyDescent="0.25">
      <c r="A19" s="105" t="s">
        <v>20</v>
      </c>
      <c r="B19" s="106" t="s">
        <v>264</v>
      </c>
      <c r="C19" s="199">
        <f>+C20+C21+C22+C23</f>
        <v>22204702</v>
      </c>
      <c r="D19" s="199">
        <v>-8016911</v>
      </c>
      <c r="E19" s="199">
        <v>39444013</v>
      </c>
      <c r="F19" s="199">
        <v>53631804</v>
      </c>
      <c r="G19" s="107" t="s">
        <v>115</v>
      </c>
      <c r="H19" s="346" t="s">
        <v>431</v>
      </c>
      <c r="I19" s="346" t="s">
        <v>431</v>
      </c>
      <c r="J19" s="346" t="s">
        <v>431</v>
      </c>
      <c r="K19" s="355" t="s">
        <v>431</v>
      </c>
      <c r="L19" s="560"/>
    </row>
    <row r="20" spans="1:12" ht="12.9" customHeight="1" x14ac:dyDescent="0.25">
      <c r="A20" s="108" t="s">
        <v>21</v>
      </c>
      <c r="B20" s="107" t="s">
        <v>121</v>
      </c>
      <c r="C20" s="42">
        <v>22204702</v>
      </c>
      <c r="D20" s="42">
        <v>-8921291</v>
      </c>
      <c r="E20" s="42">
        <v>35569503</v>
      </c>
      <c r="F20" s="42">
        <v>48852914</v>
      </c>
      <c r="G20" s="107" t="s">
        <v>266</v>
      </c>
      <c r="H20" s="356" t="s">
        <v>431</v>
      </c>
      <c r="I20" s="356" t="s">
        <v>431</v>
      </c>
      <c r="J20" s="356" t="s">
        <v>431</v>
      </c>
      <c r="K20" s="357" t="s">
        <v>431</v>
      </c>
      <c r="L20" s="560"/>
    </row>
    <row r="21" spans="1:12" ht="12.9" customHeight="1" x14ac:dyDescent="0.25">
      <c r="A21" s="108" t="s">
        <v>22</v>
      </c>
      <c r="B21" s="107" t="s">
        <v>122</v>
      </c>
      <c r="C21" s="356" t="s">
        <v>431</v>
      </c>
      <c r="D21" s="356" t="s">
        <v>431</v>
      </c>
      <c r="E21" s="356" t="s">
        <v>431</v>
      </c>
      <c r="F21" s="356" t="s">
        <v>431</v>
      </c>
      <c r="G21" s="107" t="s">
        <v>89</v>
      </c>
      <c r="H21" s="356" t="s">
        <v>431</v>
      </c>
      <c r="I21" s="356" t="s">
        <v>431</v>
      </c>
      <c r="J21" s="356" t="s">
        <v>431</v>
      </c>
      <c r="K21" s="357" t="s">
        <v>431</v>
      </c>
      <c r="L21" s="560"/>
    </row>
    <row r="22" spans="1:12" ht="12.9" customHeight="1" x14ac:dyDescent="0.25">
      <c r="A22" s="108" t="s">
        <v>23</v>
      </c>
      <c r="B22" s="107" t="s">
        <v>126</v>
      </c>
      <c r="C22" s="356" t="s">
        <v>431</v>
      </c>
      <c r="D22" s="356" t="s">
        <v>431</v>
      </c>
      <c r="E22" s="356" t="s">
        <v>431</v>
      </c>
      <c r="F22" s="356" t="s">
        <v>431</v>
      </c>
      <c r="G22" s="107" t="s">
        <v>491</v>
      </c>
      <c r="H22" s="356" t="s">
        <v>431</v>
      </c>
      <c r="I22" s="356" t="s">
        <v>431</v>
      </c>
      <c r="J22" s="356" t="s">
        <v>492</v>
      </c>
      <c r="K22" s="357" t="s">
        <v>492</v>
      </c>
      <c r="L22" s="560"/>
    </row>
    <row r="23" spans="1:12" ht="12.9" customHeight="1" x14ac:dyDescent="0.25">
      <c r="A23" s="108" t="s">
        <v>24</v>
      </c>
      <c r="B23" s="112" t="s">
        <v>209</v>
      </c>
      <c r="C23" s="356"/>
      <c r="D23" s="356" t="s">
        <v>489</v>
      </c>
      <c r="E23" s="42">
        <v>3874590</v>
      </c>
      <c r="F23" s="42">
        <v>4778890</v>
      </c>
      <c r="G23" s="106" t="s">
        <v>128</v>
      </c>
      <c r="H23" s="356" t="s">
        <v>431</v>
      </c>
      <c r="I23" s="356" t="s">
        <v>431</v>
      </c>
      <c r="J23" s="356" t="s">
        <v>431</v>
      </c>
      <c r="K23" s="357" t="s">
        <v>431</v>
      </c>
      <c r="L23" s="560"/>
    </row>
    <row r="24" spans="1:12" ht="12.9" customHeight="1" x14ac:dyDescent="0.25">
      <c r="A24" s="108" t="s">
        <v>25</v>
      </c>
      <c r="B24" s="107" t="s">
        <v>265</v>
      </c>
      <c r="C24" s="379">
        <f>+C25+C26</f>
        <v>0</v>
      </c>
      <c r="D24" s="379" t="s">
        <v>431</v>
      </c>
      <c r="E24" s="379">
        <f>+E25+E26</f>
        <v>0</v>
      </c>
      <c r="F24" s="379">
        <f>+F25+F26</f>
        <v>0</v>
      </c>
      <c r="G24" s="107" t="s">
        <v>116</v>
      </c>
      <c r="H24" s="356" t="s">
        <v>431</v>
      </c>
      <c r="I24" s="356" t="s">
        <v>431</v>
      </c>
      <c r="J24" s="356" t="s">
        <v>431</v>
      </c>
      <c r="K24" s="357" t="s">
        <v>431</v>
      </c>
      <c r="L24" s="560"/>
    </row>
    <row r="25" spans="1:12" ht="12.9" customHeight="1" x14ac:dyDescent="0.25">
      <c r="A25" s="105" t="s">
        <v>26</v>
      </c>
      <c r="B25" s="106" t="s">
        <v>263</v>
      </c>
      <c r="C25" s="346" t="s">
        <v>431</v>
      </c>
      <c r="D25" s="346" t="s">
        <v>431</v>
      </c>
      <c r="E25" s="346" t="s">
        <v>431</v>
      </c>
      <c r="F25" s="346" t="s">
        <v>431</v>
      </c>
      <c r="G25" s="100" t="s">
        <v>345</v>
      </c>
      <c r="H25" s="346" t="s">
        <v>431</v>
      </c>
      <c r="I25" s="346" t="s">
        <v>431</v>
      </c>
      <c r="J25" s="346" t="s">
        <v>431</v>
      </c>
      <c r="K25" s="355" t="s">
        <v>431</v>
      </c>
      <c r="L25" s="560"/>
    </row>
    <row r="26" spans="1:12" ht="12.9" customHeight="1" x14ac:dyDescent="0.25">
      <c r="A26" s="108" t="s">
        <v>27</v>
      </c>
      <c r="B26" s="107" t="s">
        <v>426</v>
      </c>
      <c r="C26" s="356" t="s">
        <v>431</v>
      </c>
      <c r="D26" s="356" t="s">
        <v>431</v>
      </c>
      <c r="E26" s="356" t="s">
        <v>431</v>
      </c>
      <c r="F26" s="356" t="s">
        <v>431</v>
      </c>
      <c r="G26" s="102" t="s">
        <v>351</v>
      </c>
      <c r="H26" s="356" t="s">
        <v>431</v>
      </c>
      <c r="I26" s="356" t="s">
        <v>431</v>
      </c>
      <c r="J26" s="356" t="s">
        <v>431</v>
      </c>
      <c r="K26" s="357" t="s">
        <v>431</v>
      </c>
      <c r="L26" s="560"/>
    </row>
    <row r="27" spans="1:12" ht="12.9" customHeight="1" x14ac:dyDescent="0.25">
      <c r="A27" s="101" t="s">
        <v>28</v>
      </c>
      <c r="B27" s="107" t="s">
        <v>356</v>
      </c>
      <c r="C27" s="356" t="s">
        <v>431</v>
      </c>
      <c r="D27" s="356" t="s">
        <v>431</v>
      </c>
      <c r="E27" s="356" t="s">
        <v>431</v>
      </c>
      <c r="F27" s="356" t="s">
        <v>431</v>
      </c>
      <c r="G27" s="102" t="s">
        <v>352</v>
      </c>
      <c r="H27" s="356" t="s">
        <v>431</v>
      </c>
      <c r="I27" s="356" t="s">
        <v>431</v>
      </c>
      <c r="J27" s="356" t="s">
        <v>431</v>
      </c>
      <c r="K27" s="357" t="s">
        <v>431</v>
      </c>
      <c r="L27" s="560"/>
    </row>
    <row r="28" spans="1:12" ht="12.9" customHeight="1" thickBot="1" x14ac:dyDescent="0.3">
      <c r="A28" s="134" t="s">
        <v>29</v>
      </c>
      <c r="B28" s="106" t="s">
        <v>221</v>
      </c>
      <c r="C28" s="346" t="s">
        <v>431</v>
      </c>
      <c r="D28" s="346" t="s">
        <v>431</v>
      </c>
      <c r="E28" s="346" t="s">
        <v>431</v>
      </c>
      <c r="F28" s="346" t="s">
        <v>431</v>
      </c>
      <c r="G28" s="162"/>
      <c r="H28" s="346" t="s">
        <v>431</v>
      </c>
      <c r="I28" s="346" t="s">
        <v>431</v>
      </c>
      <c r="J28" s="346" t="s">
        <v>431</v>
      </c>
      <c r="K28" s="355" t="s">
        <v>431</v>
      </c>
      <c r="L28" s="560"/>
    </row>
    <row r="29" spans="1:12" ht="24" customHeight="1" thickBot="1" x14ac:dyDescent="0.3">
      <c r="A29" s="104" t="s">
        <v>30</v>
      </c>
      <c r="B29" s="53" t="s">
        <v>364</v>
      </c>
      <c r="C29" s="96">
        <f>+C19+C24+C27+C28</f>
        <v>22204702</v>
      </c>
      <c r="D29" s="96">
        <v>-8016911</v>
      </c>
      <c r="E29" s="96">
        <f>+E19+E24+E27+E28</f>
        <v>39444013</v>
      </c>
      <c r="F29" s="219">
        <f>+F19+F24+F27+F28</f>
        <v>53631804</v>
      </c>
      <c r="G29" s="53" t="s">
        <v>366</v>
      </c>
      <c r="H29" s="338">
        <f>SUM(H19:H28)</f>
        <v>0</v>
      </c>
      <c r="I29" s="338" t="s">
        <v>431</v>
      </c>
      <c r="J29" s="338" t="s">
        <v>492</v>
      </c>
      <c r="K29" s="351" t="s">
        <v>492</v>
      </c>
      <c r="L29" s="560"/>
    </row>
    <row r="30" spans="1:12" ht="13.8" thickBot="1" x14ac:dyDescent="0.3">
      <c r="A30" s="104" t="s">
        <v>31</v>
      </c>
      <c r="B30" s="109" t="s">
        <v>365</v>
      </c>
      <c r="C30" s="237">
        <f>+C18+C29</f>
        <v>218083881</v>
      </c>
      <c r="D30" s="237">
        <v>9632086</v>
      </c>
      <c r="E30" s="237">
        <f>+E18+E29</f>
        <v>42783067</v>
      </c>
      <c r="F30" s="238">
        <f>+F18+F29</f>
        <v>270499034</v>
      </c>
      <c r="G30" s="109" t="s">
        <v>367</v>
      </c>
      <c r="H30" s="237">
        <f>+H18+H29</f>
        <v>218083881</v>
      </c>
      <c r="I30" s="237">
        <v>-278594</v>
      </c>
      <c r="J30" s="237">
        <f>+J18+J29</f>
        <v>34119139</v>
      </c>
      <c r="K30" s="238">
        <f>+K18+K29</f>
        <v>248646837</v>
      </c>
      <c r="L30" s="560"/>
    </row>
    <row r="31" spans="1:12" ht="13.8" thickBot="1" x14ac:dyDescent="0.3">
      <c r="A31" s="104" t="s">
        <v>32</v>
      </c>
      <c r="B31" s="109" t="s">
        <v>93</v>
      </c>
      <c r="C31" s="237">
        <f>IF(C18-H18&lt;0,H18-C18,"-")</f>
        <v>22204702</v>
      </c>
      <c r="D31" s="237" t="s">
        <v>490</v>
      </c>
      <c r="E31" s="237">
        <f>IF(E18-J18&lt;0,J18-E18,"-")</f>
        <v>22264895</v>
      </c>
      <c r="F31" s="238">
        <f>IF(F18-K18&lt;0,K18-F18,"-")</f>
        <v>23264417</v>
      </c>
      <c r="G31" s="109" t="s">
        <v>94</v>
      </c>
      <c r="H31" s="237" t="str">
        <f>IF(C18-H18&gt;0,C18-H18,"-")</f>
        <v>-</v>
      </c>
      <c r="I31" s="237">
        <v>0</v>
      </c>
      <c r="J31" s="237" t="str">
        <f>IF(E18-J18&gt;0,E18-J18,"-")</f>
        <v>-</v>
      </c>
      <c r="K31" s="238" t="str">
        <f>IF(F18-K18&gt;0,F18-K18,"-")</f>
        <v>-</v>
      </c>
      <c r="L31" s="560"/>
    </row>
    <row r="32" spans="1:12" ht="13.8" thickBot="1" x14ac:dyDescent="0.3">
      <c r="A32" s="104" t="s">
        <v>33</v>
      </c>
      <c r="B32" s="109" t="s">
        <v>420</v>
      </c>
      <c r="C32" s="237" t="str">
        <f>IF(C30-H30&lt;0,H30-C30,"-")</f>
        <v>-</v>
      </c>
      <c r="D32" s="237" t="s">
        <v>490</v>
      </c>
      <c r="E32" s="237" t="str">
        <f>IF(E30-J30&lt;0,J30-E30,"-")</f>
        <v>-</v>
      </c>
      <c r="F32" s="237" t="str">
        <f>IF(F30-K30&lt;0,K30-F30,"-")</f>
        <v>-</v>
      </c>
      <c r="G32" s="109" t="s">
        <v>421</v>
      </c>
      <c r="H32" s="237" t="str">
        <f>IF(C30-H30&gt;0,C30-H30,"-")</f>
        <v>-</v>
      </c>
      <c r="I32" s="237">
        <v>0</v>
      </c>
      <c r="J32" s="237">
        <f>IF(E30-J30&gt;0,E30-J30,"-")</f>
        <v>8663928</v>
      </c>
      <c r="K32" s="237">
        <f>IF(F30-K30&gt;0,F30-K30,"-")</f>
        <v>21852197</v>
      </c>
      <c r="L32" s="560"/>
    </row>
    <row r="33" spans="2:12" ht="17.399999999999999" x14ac:dyDescent="0.25">
      <c r="B33" s="559"/>
      <c r="C33" s="559"/>
      <c r="D33" s="559"/>
      <c r="E33" s="559"/>
      <c r="F33" s="559"/>
      <c r="G33" s="559"/>
      <c r="L33" s="560"/>
    </row>
  </sheetData>
  <mergeCells count="3">
    <mergeCell ref="A3:A4"/>
    <mergeCell ref="B33:G33"/>
    <mergeCell ref="L1:L33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33"/>
  <sheetViews>
    <sheetView topLeftCell="D1" zoomScale="120" zoomScaleNormal="120" zoomScaleSheetLayoutView="70" workbookViewId="0">
      <selection activeCell="K2" sqref="K2"/>
    </sheetView>
  </sheetViews>
  <sheetFormatPr defaultColWidth="9.33203125" defaultRowHeight="13.2" x14ac:dyDescent="0.25"/>
  <cols>
    <col min="1" max="1" width="6.77734375" style="30" customWidth="1"/>
    <col min="2" max="2" width="49.77734375" style="62" customWidth="1"/>
    <col min="3" max="6" width="12.77734375" style="30" customWidth="1"/>
    <col min="7" max="7" width="49.77734375" style="30" customWidth="1"/>
    <col min="8" max="11" width="12.77734375" style="30" customWidth="1"/>
    <col min="12" max="12" width="4.77734375" style="30" customWidth="1"/>
    <col min="13" max="16384" width="9.33203125" style="30"/>
  </cols>
  <sheetData>
    <row r="1" spans="1:12" ht="31.2" x14ac:dyDescent="0.25">
      <c r="A1" s="265"/>
      <c r="B1" s="271" t="s">
        <v>92</v>
      </c>
      <c r="C1" s="272"/>
      <c r="D1" s="272"/>
      <c r="E1" s="272"/>
      <c r="F1" s="272"/>
      <c r="G1" s="272"/>
      <c r="H1" s="272"/>
      <c r="I1" s="272"/>
      <c r="J1" s="272"/>
      <c r="K1" s="272"/>
      <c r="L1" s="560" t="s">
        <v>493</v>
      </c>
    </row>
    <row r="2" spans="1:12" ht="14.4" thickBot="1" x14ac:dyDescent="0.3">
      <c r="A2" s="265"/>
      <c r="B2" s="264"/>
      <c r="C2" s="265"/>
      <c r="D2" s="265"/>
      <c r="E2" s="265"/>
      <c r="F2" s="265"/>
      <c r="G2" s="265"/>
      <c r="H2" s="273"/>
      <c r="I2" s="273"/>
      <c r="J2" s="273"/>
      <c r="K2" s="273" t="str">
        <f>'KVI_MOD_2.1.sz.mell'!K2</f>
        <v>Forintban!</v>
      </c>
      <c r="L2" s="560"/>
    </row>
    <row r="3" spans="1:12" ht="13.5" customHeight="1" thickBot="1" x14ac:dyDescent="0.3">
      <c r="A3" s="557" t="s">
        <v>51</v>
      </c>
      <c r="B3" s="274" t="s">
        <v>39</v>
      </c>
      <c r="C3" s="275"/>
      <c r="D3" s="276"/>
      <c r="E3" s="276"/>
      <c r="F3" s="276"/>
      <c r="G3" s="274" t="s">
        <v>40</v>
      </c>
      <c r="H3" s="277"/>
      <c r="I3" s="413"/>
      <c r="J3" s="278"/>
      <c r="K3" s="279"/>
      <c r="L3" s="560"/>
    </row>
    <row r="4" spans="1:12" s="97" customFormat="1" ht="23.4" thickBot="1" x14ac:dyDescent="0.3">
      <c r="A4" s="558"/>
      <c r="B4" s="267" t="s">
        <v>44</v>
      </c>
      <c r="C4" s="209" t="s">
        <v>400</v>
      </c>
      <c r="D4" s="209" t="s">
        <v>472</v>
      </c>
      <c r="E4" s="208" t="s">
        <v>473</v>
      </c>
      <c r="F4" s="241" t="s">
        <v>406</v>
      </c>
      <c r="G4" s="267" t="s">
        <v>44</v>
      </c>
      <c r="H4" s="209" t="s">
        <v>400</v>
      </c>
      <c r="I4" s="412" t="s">
        <v>472</v>
      </c>
      <c r="J4" s="242" t="str">
        <f>+E4</f>
        <v>2.sz. módosítás</v>
      </c>
      <c r="K4" s="297" t="str">
        <f>+F4</f>
        <v>Módosított előirányzat</v>
      </c>
      <c r="L4" s="560"/>
    </row>
    <row r="5" spans="1:12" s="97" customFormat="1" ht="13.8" thickBot="1" x14ac:dyDescent="0.3">
      <c r="A5" s="280" t="s">
        <v>368</v>
      </c>
      <c r="B5" s="281" t="s">
        <v>369</v>
      </c>
      <c r="C5" s="282" t="s">
        <v>370</v>
      </c>
      <c r="D5" s="282"/>
      <c r="E5" s="282" t="s">
        <v>372</v>
      </c>
      <c r="F5" s="282" t="s">
        <v>371</v>
      </c>
      <c r="G5" s="281" t="s">
        <v>373</v>
      </c>
      <c r="H5" s="282" t="s">
        <v>374</v>
      </c>
      <c r="I5" s="282"/>
      <c r="J5" s="283" t="s">
        <v>375</v>
      </c>
      <c r="K5" s="284" t="s">
        <v>404</v>
      </c>
      <c r="L5" s="560"/>
    </row>
    <row r="6" spans="1:12" ht="12.9" customHeight="1" x14ac:dyDescent="0.25">
      <c r="A6" s="99" t="s">
        <v>7</v>
      </c>
      <c r="B6" s="100" t="s">
        <v>268</v>
      </c>
      <c r="C6" s="94">
        <v>590190</v>
      </c>
      <c r="D6" s="94">
        <v>900000</v>
      </c>
      <c r="E6" s="94">
        <v>39397859</v>
      </c>
      <c r="F6" s="94">
        <v>40888049</v>
      </c>
      <c r="G6" s="100" t="s">
        <v>123</v>
      </c>
      <c r="H6" s="94">
        <v>6641856</v>
      </c>
      <c r="I6" s="94">
        <v>-430000</v>
      </c>
      <c r="J6" s="225">
        <v>9979496</v>
      </c>
      <c r="K6" s="118">
        <v>16191352</v>
      </c>
      <c r="L6" s="560"/>
    </row>
    <row r="7" spans="1:12" x14ac:dyDescent="0.25">
      <c r="A7" s="101" t="s">
        <v>8</v>
      </c>
      <c r="B7" s="102" t="s">
        <v>269</v>
      </c>
      <c r="C7" s="340">
        <v>0</v>
      </c>
      <c r="D7" s="340" t="s">
        <v>431</v>
      </c>
      <c r="E7" s="340" t="s">
        <v>431</v>
      </c>
      <c r="F7" s="340" t="s">
        <v>431</v>
      </c>
      <c r="G7" s="102" t="s">
        <v>274</v>
      </c>
      <c r="H7" s="340" t="s">
        <v>431</v>
      </c>
      <c r="I7" s="340" t="s">
        <v>431</v>
      </c>
      <c r="J7" s="340" t="s">
        <v>431</v>
      </c>
      <c r="K7" s="348" t="s">
        <v>431</v>
      </c>
      <c r="L7" s="560"/>
    </row>
    <row r="8" spans="1:12" ht="12.9" customHeight="1" x14ac:dyDescent="0.25">
      <c r="A8" s="101" t="s">
        <v>9</v>
      </c>
      <c r="B8" s="102" t="s">
        <v>3</v>
      </c>
      <c r="C8" s="340">
        <v>0</v>
      </c>
      <c r="D8" s="340" t="s">
        <v>431</v>
      </c>
      <c r="E8" s="340" t="s">
        <v>431</v>
      </c>
      <c r="F8" s="340" t="s">
        <v>431</v>
      </c>
      <c r="G8" s="102" t="s">
        <v>111</v>
      </c>
      <c r="H8" s="95">
        <v>21310119</v>
      </c>
      <c r="I8" s="95">
        <v>6600000</v>
      </c>
      <c r="J8" s="95">
        <v>18638775</v>
      </c>
      <c r="K8" s="221">
        <v>46548894</v>
      </c>
      <c r="L8" s="560"/>
    </row>
    <row r="9" spans="1:12" ht="12.9" customHeight="1" x14ac:dyDescent="0.25">
      <c r="A9" s="101" t="s">
        <v>10</v>
      </c>
      <c r="B9" s="102" t="s">
        <v>270</v>
      </c>
      <c r="C9" s="95">
        <v>380000</v>
      </c>
      <c r="D9" s="340" t="s">
        <v>431</v>
      </c>
      <c r="E9" s="95">
        <v>-380000</v>
      </c>
      <c r="F9" s="340">
        <v>0</v>
      </c>
      <c r="G9" s="102" t="s">
        <v>275</v>
      </c>
      <c r="H9" s="340" t="s">
        <v>431</v>
      </c>
      <c r="I9" s="340" t="s">
        <v>431</v>
      </c>
      <c r="J9" s="340" t="s">
        <v>431</v>
      </c>
      <c r="K9" s="348" t="s">
        <v>431</v>
      </c>
      <c r="L9" s="560"/>
    </row>
    <row r="10" spans="1:12" ht="12.75" customHeight="1" x14ac:dyDescent="0.25">
      <c r="A10" s="101" t="s">
        <v>11</v>
      </c>
      <c r="B10" s="102" t="s">
        <v>271</v>
      </c>
      <c r="C10" s="340" t="s">
        <v>431</v>
      </c>
      <c r="D10" s="340" t="s">
        <v>431</v>
      </c>
      <c r="E10" s="340" t="s">
        <v>431</v>
      </c>
      <c r="F10" s="340" t="s">
        <v>431</v>
      </c>
      <c r="G10" s="102" t="s">
        <v>125</v>
      </c>
      <c r="H10" s="340" t="s">
        <v>431</v>
      </c>
      <c r="I10" s="340" t="s">
        <v>431</v>
      </c>
      <c r="J10" s="340" t="s">
        <v>431</v>
      </c>
      <c r="K10" s="348" t="s">
        <v>431</v>
      </c>
      <c r="L10" s="560"/>
    </row>
    <row r="11" spans="1:12" ht="12.9" customHeight="1" x14ac:dyDescent="0.25">
      <c r="A11" s="101" t="s">
        <v>12</v>
      </c>
      <c r="B11" s="102" t="s">
        <v>272</v>
      </c>
      <c r="C11" s="378" t="s">
        <v>431</v>
      </c>
      <c r="D11" s="378" t="s">
        <v>431</v>
      </c>
      <c r="E11" s="378" t="s">
        <v>431</v>
      </c>
      <c r="F11" s="378" t="s">
        <v>431</v>
      </c>
      <c r="G11" s="163"/>
      <c r="H11" s="340" t="s">
        <v>431</v>
      </c>
      <c r="I11" s="340" t="s">
        <v>431</v>
      </c>
      <c r="J11" s="340" t="s">
        <v>431</v>
      </c>
      <c r="K11" s="348" t="s">
        <v>431</v>
      </c>
      <c r="L11" s="560"/>
    </row>
    <row r="12" spans="1:12" ht="12.9" customHeight="1" x14ac:dyDescent="0.25">
      <c r="A12" s="101" t="s">
        <v>13</v>
      </c>
      <c r="B12" s="29"/>
      <c r="C12" s="340" t="s">
        <v>431</v>
      </c>
      <c r="D12" s="340" t="s">
        <v>431</v>
      </c>
      <c r="E12" s="340" t="s">
        <v>431</v>
      </c>
      <c r="F12" s="340" t="s">
        <v>431</v>
      </c>
      <c r="G12" s="163"/>
      <c r="H12" s="340" t="s">
        <v>431</v>
      </c>
      <c r="I12" s="340" t="s">
        <v>431</v>
      </c>
      <c r="J12" s="340" t="s">
        <v>431</v>
      </c>
      <c r="K12" s="348" t="s">
        <v>431</v>
      </c>
      <c r="L12" s="560"/>
    </row>
    <row r="13" spans="1:12" ht="12.9" customHeight="1" x14ac:dyDescent="0.25">
      <c r="A13" s="101" t="s">
        <v>14</v>
      </c>
      <c r="B13" s="29"/>
      <c r="C13" s="340">
        <v>0</v>
      </c>
      <c r="D13" s="340" t="s">
        <v>431</v>
      </c>
      <c r="E13" s="340" t="s">
        <v>431</v>
      </c>
      <c r="F13" s="340" t="s">
        <v>431</v>
      </c>
      <c r="G13" s="164"/>
      <c r="H13" s="340" t="s">
        <v>431</v>
      </c>
      <c r="I13" s="340" t="s">
        <v>431</v>
      </c>
      <c r="J13" s="340" t="s">
        <v>431</v>
      </c>
      <c r="K13" s="348" t="s">
        <v>431</v>
      </c>
      <c r="L13" s="560"/>
    </row>
    <row r="14" spans="1:12" ht="12.9" customHeight="1" x14ac:dyDescent="0.25">
      <c r="A14" s="101" t="s">
        <v>15</v>
      </c>
      <c r="B14" s="161"/>
      <c r="C14" s="378" t="s">
        <v>431</v>
      </c>
      <c r="D14" s="378" t="s">
        <v>431</v>
      </c>
      <c r="E14" s="378" t="s">
        <v>431</v>
      </c>
      <c r="F14" s="378" t="s">
        <v>431</v>
      </c>
      <c r="G14" s="163"/>
      <c r="H14" s="340" t="s">
        <v>431</v>
      </c>
      <c r="I14" s="340" t="s">
        <v>431</v>
      </c>
      <c r="J14" s="340" t="s">
        <v>431</v>
      </c>
      <c r="K14" s="348" t="s">
        <v>431</v>
      </c>
      <c r="L14" s="560"/>
    </row>
    <row r="15" spans="1:12" x14ac:dyDescent="0.25">
      <c r="A15" s="101" t="s">
        <v>16</v>
      </c>
      <c r="B15" s="29"/>
      <c r="C15" s="378" t="s">
        <v>431</v>
      </c>
      <c r="D15" s="378" t="s">
        <v>431</v>
      </c>
      <c r="E15" s="378" t="s">
        <v>431</v>
      </c>
      <c r="F15" s="378" t="s">
        <v>431</v>
      </c>
      <c r="G15" s="163"/>
      <c r="H15" s="340" t="s">
        <v>431</v>
      </c>
      <c r="I15" s="340" t="s">
        <v>431</v>
      </c>
      <c r="J15" s="340" t="s">
        <v>431</v>
      </c>
      <c r="K15" s="348" t="s">
        <v>431</v>
      </c>
      <c r="L15" s="560"/>
    </row>
    <row r="16" spans="1:12" ht="12.9" customHeight="1" thickBot="1" x14ac:dyDescent="0.3">
      <c r="A16" s="134" t="s">
        <v>17</v>
      </c>
      <c r="B16" s="162"/>
      <c r="C16" s="389" t="s">
        <v>431</v>
      </c>
      <c r="D16" s="389" t="s">
        <v>431</v>
      </c>
      <c r="E16" s="389" t="s">
        <v>431</v>
      </c>
      <c r="F16" s="389" t="s">
        <v>431</v>
      </c>
      <c r="G16" s="135" t="s">
        <v>37</v>
      </c>
      <c r="H16" s="341" t="s">
        <v>431</v>
      </c>
      <c r="I16" s="341" t="s">
        <v>431</v>
      </c>
      <c r="J16" s="341" t="s">
        <v>431</v>
      </c>
      <c r="K16" s="349" t="s">
        <v>431</v>
      </c>
      <c r="L16" s="560"/>
    </row>
    <row r="17" spans="1:12" ht="15.9" customHeight="1" thickBot="1" x14ac:dyDescent="0.3">
      <c r="A17" s="104" t="s">
        <v>18</v>
      </c>
      <c r="B17" s="53" t="s">
        <v>282</v>
      </c>
      <c r="C17" s="96">
        <f>+C6+C8+C9+C11+C12+C13+C14+C15+C16</f>
        <v>970190</v>
      </c>
      <c r="D17" s="96">
        <v>900000</v>
      </c>
      <c r="E17" s="96">
        <f>+E6+E8+E9+E11+E12+E13+E14+E15+E16</f>
        <v>39017859</v>
      </c>
      <c r="F17" s="96">
        <f>+F6+F8+F9+F11+F12+F13+F14+F15+F16</f>
        <v>40888049</v>
      </c>
      <c r="G17" s="53" t="s">
        <v>283</v>
      </c>
      <c r="H17" s="96">
        <f>+H6+H8+H10+H11+H12+H13+H14+H15+H16</f>
        <v>27951975</v>
      </c>
      <c r="I17" s="96">
        <v>6170000</v>
      </c>
      <c r="J17" s="96">
        <f>+J6+J8+J10+J11+J12+J13+J14+J15+J16</f>
        <v>28618271</v>
      </c>
      <c r="K17" s="119">
        <f>+K6+K8+K10+K11+K12+K13+K14+K15+K16</f>
        <v>62740246</v>
      </c>
      <c r="L17" s="560"/>
    </row>
    <row r="18" spans="1:12" ht="12.9" customHeight="1" x14ac:dyDescent="0.25">
      <c r="A18" s="99" t="s">
        <v>19</v>
      </c>
      <c r="B18" s="111" t="s">
        <v>140</v>
      </c>
      <c r="C18" s="390" t="s">
        <v>431</v>
      </c>
      <c r="D18" s="390" t="s">
        <v>431</v>
      </c>
      <c r="E18" s="390">
        <f>+E19+E20+E21+E22+E23</f>
        <v>0</v>
      </c>
      <c r="F18" s="390" t="s">
        <v>431</v>
      </c>
      <c r="G18" s="107" t="s">
        <v>115</v>
      </c>
      <c r="H18" s="344" t="s">
        <v>431</v>
      </c>
      <c r="I18" s="344" t="s">
        <v>431</v>
      </c>
      <c r="J18" s="344" t="s">
        <v>431</v>
      </c>
      <c r="K18" s="353" t="s">
        <v>431</v>
      </c>
      <c r="L18" s="560"/>
    </row>
    <row r="19" spans="1:12" ht="12.9" customHeight="1" x14ac:dyDescent="0.25">
      <c r="A19" s="101" t="s">
        <v>20</v>
      </c>
      <c r="B19" s="112" t="s">
        <v>129</v>
      </c>
      <c r="C19" s="356" t="s">
        <v>431</v>
      </c>
      <c r="D19" s="356" t="s">
        <v>431</v>
      </c>
      <c r="E19" s="356" t="s">
        <v>431</v>
      </c>
      <c r="F19" s="356" t="s">
        <v>431</v>
      </c>
      <c r="G19" s="107" t="s">
        <v>118</v>
      </c>
      <c r="H19" s="356" t="s">
        <v>431</v>
      </c>
      <c r="I19" s="356" t="s">
        <v>431</v>
      </c>
      <c r="J19" s="356" t="s">
        <v>431</v>
      </c>
      <c r="K19" s="357" t="s">
        <v>431</v>
      </c>
      <c r="L19" s="560"/>
    </row>
    <row r="20" spans="1:12" ht="12.9" customHeight="1" x14ac:dyDescent="0.25">
      <c r="A20" s="99" t="s">
        <v>21</v>
      </c>
      <c r="B20" s="112" t="s">
        <v>130</v>
      </c>
      <c r="C20" s="356" t="s">
        <v>431</v>
      </c>
      <c r="D20" s="356" t="s">
        <v>431</v>
      </c>
      <c r="E20" s="356" t="s">
        <v>431</v>
      </c>
      <c r="F20" s="356" t="s">
        <v>431</v>
      </c>
      <c r="G20" s="107" t="s">
        <v>89</v>
      </c>
      <c r="H20" s="356" t="s">
        <v>431</v>
      </c>
      <c r="I20" s="356" t="s">
        <v>431</v>
      </c>
      <c r="J20" s="356" t="s">
        <v>431</v>
      </c>
      <c r="K20" s="357" t="s">
        <v>431</v>
      </c>
      <c r="L20" s="560"/>
    </row>
    <row r="21" spans="1:12" ht="12.9" customHeight="1" x14ac:dyDescent="0.25">
      <c r="A21" s="101" t="s">
        <v>22</v>
      </c>
      <c r="B21" s="112" t="s">
        <v>131</v>
      </c>
      <c r="C21" s="356" t="s">
        <v>431</v>
      </c>
      <c r="D21" s="356" t="s">
        <v>431</v>
      </c>
      <c r="E21" s="356" t="s">
        <v>431</v>
      </c>
      <c r="F21" s="356" t="s">
        <v>431</v>
      </c>
      <c r="G21" s="107" t="s">
        <v>90</v>
      </c>
      <c r="H21" s="356" t="s">
        <v>431</v>
      </c>
      <c r="I21" s="356" t="s">
        <v>431</v>
      </c>
      <c r="J21" s="356" t="s">
        <v>431</v>
      </c>
      <c r="K21" s="357" t="s">
        <v>431</v>
      </c>
      <c r="L21" s="560"/>
    </row>
    <row r="22" spans="1:12" ht="12.9" customHeight="1" x14ac:dyDescent="0.25">
      <c r="A22" s="99" t="s">
        <v>23</v>
      </c>
      <c r="B22" s="112" t="s">
        <v>132</v>
      </c>
      <c r="C22" s="356" t="s">
        <v>431</v>
      </c>
      <c r="D22" s="356" t="s">
        <v>431</v>
      </c>
      <c r="E22" s="356" t="s">
        <v>431</v>
      </c>
      <c r="F22" s="356" t="s">
        <v>431</v>
      </c>
      <c r="G22" s="106" t="s">
        <v>128</v>
      </c>
      <c r="H22" s="356" t="s">
        <v>431</v>
      </c>
      <c r="I22" s="356" t="s">
        <v>431</v>
      </c>
      <c r="J22" s="356" t="s">
        <v>431</v>
      </c>
      <c r="K22" s="357" t="s">
        <v>431</v>
      </c>
      <c r="L22" s="560"/>
    </row>
    <row r="23" spans="1:12" ht="12.9" customHeight="1" x14ac:dyDescent="0.25">
      <c r="A23" s="101" t="s">
        <v>24</v>
      </c>
      <c r="B23" s="113" t="s">
        <v>133</v>
      </c>
      <c r="C23" s="356" t="s">
        <v>431</v>
      </c>
      <c r="D23" s="356" t="s">
        <v>431</v>
      </c>
      <c r="E23" s="356" t="s">
        <v>431</v>
      </c>
      <c r="F23" s="356" t="s">
        <v>431</v>
      </c>
      <c r="G23" s="107" t="s">
        <v>258</v>
      </c>
      <c r="H23" s="356" t="s">
        <v>431</v>
      </c>
      <c r="I23" s="356" t="s">
        <v>431</v>
      </c>
      <c r="J23" s="356">
        <v>0</v>
      </c>
      <c r="K23" s="357">
        <v>0</v>
      </c>
      <c r="L23" s="560"/>
    </row>
    <row r="24" spans="1:12" ht="12.9" customHeight="1" x14ac:dyDescent="0.25">
      <c r="A24" s="99" t="s">
        <v>25</v>
      </c>
      <c r="B24" s="114" t="s">
        <v>134</v>
      </c>
      <c r="C24" s="379">
        <f>+C25+C26+C27+C28+C29</f>
        <v>0</v>
      </c>
      <c r="D24" s="379" t="s">
        <v>431</v>
      </c>
      <c r="E24" s="379">
        <f>+E25+E26+E27+E28+E29</f>
        <v>0</v>
      </c>
      <c r="F24" s="379" t="s">
        <v>431</v>
      </c>
      <c r="G24" s="115" t="s">
        <v>117</v>
      </c>
      <c r="H24" s="356" t="s">
        <v>431</v>
      </c>
      <c r="I24" s="356" t="s">
        <v>431</v>
      </c>
      <c r="J24" s="356" t="s">
        <v>431</v>
      </c>
      <c r="K24" s="357" t="s">
        <v>431</v>
      </c>
      <c r="L24" s="560"/>
    </row>
    <row r="25" spans="1:12" ht="12.9" customHeight="1" x14ac:dyDescent="0.25">
      <c r="A25" s="101" t="s">
        <v>26</v>
      </c>
      <c r="B25" s="113" t="s">
        <v>135</v>
      </c>
      <c r="C25" s="356" t="s">
        <v>431</v>
      </c>
      <c r="D25" s="356" t="s">
        <v>431</v>
      </c>
      <c r="E25" s="356" t="s">
        <v>431</v>
      </c>
      <c r="F25" s="356" t="s">
        <v>431</v>
      </c>
      <c r="G25" s="115" t="s">
        <v>276</v>
      </c>
      <c r="H25" s="356" t="s">
        <v>431</v>
      </c>
      <c r="I25" s="356" t="s">
        <v>431</v>
      </c>
      <c r="J25" s="356" t="s">
        <v>431</v>
      </c>
      <c r="K25" s="357" t="s">
        <v>431</v>
      </c>
      <c r="L25" s="560"/>
    </row>
    <row r="26" spans="1:12" ht="12.9" customHeight="1" x14ac:dyDescent="0.25">
      <c r="A26" s="99" t="s">
        <v>27</v>
      </c>
      <c r="B26" s="113" t="s">
        <v>136</v>
      </c>
      <c r="C26" s="356" t="s">
        <v>431</v>
      </c>
      <c r="D26" s="356" t="s">
        <v>431</v>
      </c>
      <c r="E26" s="356" t="s">
        <v>431</v>
      </c>
      <c r="F26" s="356" t="s">
        <v>431</v>
      </c>
      <c r="G26" s="110"/>
      <c r="H26" s="356" t="s">
        <v>431</v>
      </c>
      <c r="I26" s="356" t="s">
        <v>431</v>
      </c>
      <c r="J26" s="356" t="s">
        <v>431</v>
      </c>
      <c r="K26" s="357" t="s">
        <v>431</v>
      </c>
      <c r="L26" s="560"/>
    </row>
    <row r="27" spans="1:12" ht="12.9" customHeight="1" x14ac:dyDescent="0.25">
      <c r="A27" s="101" t="s">
        <v>28</v>
      </c>
      <c r="B27" s="112" t="s">
        <v>137</v>
      </c>
      <c r="C27" s="356" t="s">
        <v>431</v>
      </c>
      <c r="D27" s="356" t="s">
        <v>431</v>
      </c>
      <c r="E27" s="356" t="s">
        <v>431</v>
      </c>
      <c r="F27" s="356" t="s">
        <v>431</v>
      </c>
      <c r="G27" s="51"/>
      <c r="H27" s="356" t="s">
        <v>431</v>
      </c>
      <c r="I27" s="356" t="s">
        <v>431</v>
      </c>
      <c r="J27" s="356" t="s">
        <v>431</v>
      </c>
      <c r="K27" s="357" t="s">
        <v>431</v>
      </c>
      <c r="L27" s="560"/>
    </row>
    <row r="28" spans="1:12" ht="12.9" customHeight="1" x14ac:dyDescent="0.25">
      <c r="A28" s="99" t="s">
        <v>29</v>
      </c>
      <c r="B28" s="116" t="s">
        <v>138</v>
      </c>
      <c r="C28" s="356" t="s">
        <v>431</v>
      </c>
      <c r="D28" s="356" t="s">
        <v>431</v>
      </c>
      <c r="E28" s="356" t="s">
        <v>431</v>
      </c>
      <c r="F28" s="356" t="s">
        <v>431</v>
      </c>
      <c r="G28" s="29"/>
      <c r="H28" s="356" t="s">
        <v>431</v>
      </c>
      <c r="I28" s="356" t="s">
        <v>431</v>
      </c>
      <c r="J28" s="356" t="s">
        <v>431</v>
      </c>
      <c r="K28" s="357" t="s">
        <v>431</v>
      </c>
      <c r="L28" s="560"/>
    </row>
    <row r="29" spans="1:12" ht="12.9" customHeight="1" thickBot="1" x14ac:dyDescent="0.3">
      <c r="A29" s="101" t="s">
        <v>30</v>
      </c>
      <c r="B29" s="117" t="s">
        <v>139</v>
      </c>
      <c r="C29" s="356" t="s">
        <v>431</v>
      </c>
      <c r="D29" s="356" t="s">
        <v>431</v>
      </c>
      <c r="E29" s="356" t="s">
        <v>431</v>
      </c>
      <c r="F29" s="356" t="s">
        <v>431</v>
      </c>
      <c r="G29" s="51"/>
      <c r="H29" s="356" t="s">
        <v>431</v>
      </c>
      <c r="I29" s="356" t="s">
        <v>431</v>
      </c>
      <c r="J29" s="356" t="s">
        <v>431</v>
      </c>
      <c r="K29" s="357" t="s">
        <v>431</v>
      </c>
      <c r="L29" s="560"/>
    </row>
    <row r="30" spans="1:12" ht="21.75" customHeight="1" thickBot="1" x14ac:dyDescent="0.3">
      <c r="A30" s="104" t="s">
        <v>31</v>
      </c>
      <c r="B30" s="53" t="s">
        <v>273</v>
      </c>
      <c r="C30" s="338">
        <f>+C18+C24</f>
        <v>0</v>
      </c>
      <c r="D30" s="338" t="s">
        <v>431</v>
      </c>
      <c r="E30" s="338">
        <f>+E18+E24</f>
        <v>0</v>
      </c>
      <c r="F30" s="338">
        <f>+F18+F24</f>
        <v>0</v>
      </c>
      <c r="G30" s="53" t="s">
        <v>277</v>
      </c>
      <c r="H30" s="338">
        <f>SUM(H18:H29)</f>
        <v>0</v>
      </c>
      <c r="I30" s="338" t="s">
        <v>431</v>
      </c>
      <c r="J30" s="338">
        <v>0</v>
      </c>
      <c r="K30" s="351">
        <v>0</v>
      </c>
      <c r="L30" s="560"/>
    </row>
    <row r="31" spans="1:12" ht="13.8" thickBot="1" x14ac:dyDescent="0.3">
      <c r="A31" s="104" t="s">
        <v>32</v>
      </c>
      <c r="B31" s="109" t="s">
        <v>278</v>
      </c>
      <c r="C31" s="237">
        <f>+C17+C30</f>
        <v>970190</v>
      </c>
      <c r="D31" s="237">
        <v>900000</v>
      </c>
      <c r="E31" s="237">
        <f>+E17+E30</f>
        <v>39017859</v>
      </c>
      <c r="F31" s="238">
        <f>+F17+F30</f>
        <v>40888049</v>
      </c>
      <c r="G31" s="109" t="s">
        <v>279</v>
      </c>
      <c r="H31" s="237">
        <f>+H17+H30</f>
        <v>27951975</v>
      </c>
      <c r="I31" s="237">
        <v>6170000</v>
      </c>
      <c r="J31" s="237">
        <f>+J17+J30</f>
        <v>28618271</v>
      </c>
      <c r="K31" s="238">
        <f>+K17+K30</f>
        <v>62740246</v>
      </c>
      <c r="L31" s="560"/>
    </row>
    <row r="32" spans="1:12" ht="13.8" thickBot="1" x14ac:dyDescent="0.3">
      <c r="A32" s="104" t="s">
        <v>33</v>
      </c>
      <c r="B32" s="109" t="s">
        <v>93</v>
      </c>
      <c r="C32" s="237">
        <f>IF(C17-H17&lt;0,H17-C17,"-")</f>
        <v>26981785</v>
      </c>
      <c r="D32" s="237">
        <v>0</v>
      </c>
      <c r="E32" s="237" t="str">
        <f>IF(E17-J17&lt;0,J17-E17,"-")</f>
        <v>-</v>
      </c>
      <c r="F32" s="238">
        <f>IF(F17-K17&lt;0,K17-F17,"-")</f>
        <v>21852197</v>
      </c>
      <c r="G32" s="109" t="s">
        <v>94</v>
      </c>
      <c r="H32" s="237" t="str">
        <f>IF(C17-H17&gt;0,C17-H17,"-")</f>
        <v>-</v>
      </c>
      <c r="I32" s="237"/>
      <c r="J32" s="237">
        <f>IF(E17-J17&gt;0,E17-J17,"-")</f>
        <v>10399588</v>
      </c>
      <c r="K32" s="238" t="str">
        <f>IF(F17-K17&gt;0,F17-K17,"-")</f>
        <v>-</v>
      </c>
      <c r="L32" s="560"/>
    </row>
    <row r="33" spans="1:12" ht="13.8" thickBot="1" x14ac:dyDescent="0.3">
      <c r="A33" s="104" t="s">
        <v>34</v>
      </c>
      <c r="B33" s="109" t="s">
        <v>420</v>
      </c>
      <c r="C33" s="237">
        <f>IF(C31-H31&lt;0,H31-C31,"-")</f>
        <v>26981785</v>
      </c>
      <c r="D33" s="237">
        <v>0</v>
      </c>
      <c r="E33" s="237" t="str">
        <f>IF(E31-J31&lt;0,J31-E31,"-")</f>
        <v>-</v>
      </c>
      <c r="F33" s="237">
        <f>IF(F31-K31&lt;0,K31-F31,"-")</f>
        <v>21852197</v>
      </c>
      <c r="G33" s="109" t="s">
        <v>421</v>
      </c>
      <c r="H33" s="237" t="str">
        <f>IF(C31-H31&gt;0,C31-H31,"-")</f>
        <v>-</v>
      </c>
      <c r="I33" s="237"/>
      <c r="J33" s="237">
        <f>IF(E31-J31&gt;0,E31-J31,"-")</f>
        <v>10399588</v>
      </c>
      <c r="K33" s="237" t="str">
        <f>IF(F31-K31&gt;0,F31-K31,"-")</f>
        <v>-</v>
      </c>
      <c r="L33" s="560"/>
    </row>
  </sheetData>
  <sheetProtection formatCells="0"/>
  <mergeCells count="2">
    <mergeCell ref="A3:A4"/>
    <mergeCell ref="L1:L33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H4" sqref="H4"/>
    </sheetView>
  </sheetViews>
  <sheetFormatPr defaultRowHeight="13.8" x14ac:dyDescent="0.25"/>
  <cols>
    <col min="1" max="1" width="5.6640625" style="416" customWidth="1"/>
    <col min="2" max="2" width="68.6640625" style="416" customWidth="1"/>
    <col min="3" max="5" width="12.77734375" style="416" customWidth="1"/>
  </cols>
  <sheetData>
    <row r="2" spans="1:5" x14ac:dyDescent="0.25">
      <c r="B2" s="565" t="s">
        <v>556</v>
      </c>
      <c r="C2" s="565"/>
      <c r="D2" s="565"/>
      <c r="E2" s="565"/>
    </row>
    <row r="4" spans="1:5" ht="48.6" customHeight="1" x14ac:dyDescent="0.25">
      <c r="A4" s="564" t="s">
        <v>555</v>
      </c>
      <c r="B4" s="564"/>
      <c r="C4" s="564"/>
      <c r="D4" s="564"/>
      <c r="E4" s="564"/>
    </row>
    <row r="5" spans="1:5" ht="14.4" thickBot="1" x14ac:dyDescent="0.3">
      <c r="A5" s="417"/>
      <c r="B5" s="417"/>
      <c r="C5" s="418"/>
      <c r="D5" s="418"/>
      <c r="E5" s="418" t="s">
        <v>446</v>
      </c>
    </row>
    <row r="6" spans="1:5" ht="21" thickBot="1" x14ac:dyDescent="0.3">
      <c r="A6" s="419" t="s">
        <v>544</v>
      </c>
      <c r="B6" s="420" t="s">
        <v>545</v>
      </c>
      <c r="C6" s="421" t="str">
        <f>CONCATENATE('[1]KVI_MOD_1.1.sz.mell.'!C8," előirányzat")</f>
        <v>2020. évi előirányzat</v>
      </c>
      <c r="D6" s="421" t="s">
        <v>554</v>
      </c>
      <c r="E6" s="421" t="s">
        <v>406</v>
      </c>
    </row>
    <row r="7" spans="1:5" thickBot="1" x14ac:dyDescent="0.3">
      <c r="A7" s="422"/>
      <c r="B7" s="423" t="s">
        <v>368</v>
      </c>
      <c r="C7" s="424" t="s">
        <v>369</v>
      </c>
      <c r="D7" s="424" t="s">
        <v>369</v>
      </c>
      <c r="E7" s="424" t="s">
        <v>369</v>
      </c>
    </row>
    <row r="8" spans="1:5" ht="13.2" x14ac:dyDescent="0.25">
      <c r="A8" s="425" t="s">
        <v>7</v>
      </c>
      <c r="B8" s="426" t="s">
        <v>546</v>
      </c>
      <c r="C8" s="427">
        <v>8100000</v>
      </c>
      <c r="D8" s="427">
        <v>8113892</v>
      </c>
      <c r="E8" s="427">
        <v>16213892</v>
      </c>
    </row>
    <row r="9" spans="1:5" ht="24" x14ac:dyDescent="0.25">
      <c r="A9" s="428" t="s">
        <v>8</v>
      </c>
      <c r="B9" s="429" t="s">
        <v>547</v>
      </c>
      <c r="C9" s="430">
        <v>4514700</v>
      </c>
      <c r="D9" s="430">
        <v>-2750282</v>
      </c>
      <c r="E9" s="430">
        <v>1764418</v>
      </c>
    </row>
    <row r="10" spans="1:5" ht="13.2" x14ac:dyDescent="0.25">
      <c r="A10" s="428" t="s">
        <v>9</v>
      </c>
      <c r="B10" s="431" t="s">
        <v>548</v>
      </c>
      <c r="C10" s="435" t="s">
        <v>431</v>
      </c>
      <c r="D10" s="435" t="s">
        <v>431</v>
      </c>
      <c r="E10" s="435" t="s">
        <v>431</v>
      </c>
    </row>
    <row r="11" spans="1:5" ht="24" x14ac:dyDescent="0.25">
      <c r="A11" s="428" t="s">
        <v>10</v>
      </c>
      <c r="B11" s="431" t="s">
        <v>549</v>
      </c>
      <c r="C11" s="435" t="s">
        <v>431</v>
      </c>
      <c r="D11" s="435" t="s">
        <v>431</v>
      </c>
      <c r="E11" s="435" t="s">
        <v>431</v>
      </c>
    </row>
    <row r="12" spans="1:5" ht="13.2" x14ac:dyDescent="0.25">
      <c r="A12" s="432" t="s">
        <v>11</v>
      </c>
      <c r="B12" s="431" t="s">
        <v>550</v>
      </c>
      <c r="C12" s="436" t="s">
        <v>431</v>
      </c>
      <c r="D12" s="436" t="s">
        <v>431</v>
      </c>
      <c r="E12" s="436" t="s">
        <v>431</v>
      </c>
    </row>
    <row r="13" spans="1:5" thickBot="1" x14ac:dyDescent="0.3">
      <c r="A13" s="428" t="s">
        <v>12</v>
      </c>
      <c r="B13" s="433" t="s">
        <v>551</v>
      </c>
      <c r="C13" s="435" t="s">
        <v>431</v>
      </c>
      <c r="D13" s="435" t="s">
        <v>431</v>
      </c>
      <c r="E13" s="435" t="s">
        <v>431</v>
      </c>
    </row>
    <row r="14" spans="1:5" thickBot="1" x14ac:dyDescent="0.3">
      <c r="A14" s="561" t="s">
        <v>552</v>
      </c>
      <c r="B14" s="562"/>
      <c r="C14" s="434">
        <f>SUM(C8:C13)</f>
        <v>12614700</v>
      </c>
      <c r="D14" s="434">
        <f>SUM(D8:D13)</f>
        <v>5363610</v>
      </c>
      <c r="E14" s="434">
        <f>SUM(E8:E13)</f>
        <v>17978310</v>
      </c>
    </row>
    <row r="15" spans="1:5" ht="46.2" customHeight="1" x14ac:dyDescent="0.25">
      <c r="A15" s="563" t="s">
        <v>553</v>
      </c>
      <c r="B15" s="563"/>
      <c r="C15" s="563"/>
    </row>
  </sheetData>
  <mergeCells count="4">
    <mergeCell ref="A14:B14"/>
    <mergeCell ref="A15:C15"/>
    <mergeCell ref="A4:E4"/>
    <mergeCell ref="B2:E2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view="pageLayout" zoomScaleNormal="120" workbookViewId="0">
      <selection activeCell="G5" sqref="G5"/>
    </sheetView>
  </sheetViews>
  <sheetFormatPr defaultColWidth="9.33203125" defaultRowHeight="13.2" x14ac:dyDescent="0.25"/>
  <cols>
    <col min="1" max="1" width="47.109375" style="27" customWidth="1"/>
    <col min="2" max="2" width="15.6640625" style="26" customWidth="1"/>
    <col min="3" max="3" width="16.33203125" style="26" customWidth="1"/>
    <col min="4" max="5" width="18" style="26" customWidth="1"/>
    <col min="6" max="6" width="16.6640625" style="26" customWidth="1"/>
    <col min="7" max="7" width="18.77734375" style="30" customWidth="1"/>
    <col min="8" max="9" width="12.77734375" style="26" customWidth="1"/>
    <col min="10" max="10" width="13.77734375" style="26" customWidth="1"/>
    <col min="11" max="16384" width="9.33203125" style="26"/>
  </cols>
  <sheetData>
    <row r="1" spans="1:7" ht="21.75" customHeight="1" x14ac:dyDescent="0.25">
      <c r="A1" s="264"/>
      <c r="B1" s="567" t="s">
        <v>496</v>
      </c>
      <c r="C1" s="568"/>
      <c r="D1" s="568"/>
      <c r="E1" s="568"/>
      <c r="F1" s="568"/>
      <c r="G1" s="568"/>
    </row>
    <row r="2" spans="1:7" x14ac:dyDescent="0.25">
      <c r="A2" s="264"/>
      <c r="B2" s="265"/>
      <c r="C2" s="265"/>
      <c r="D2" s="265"/>
      <c r="E2" s="265"/>
      <c r="F2" s="265"/>
      <c r="G2" s="265"/>
    </row>
    <row r="3" spans="1:7" ht="25.5" customHeight="1" x14ac:dyDescent="0.25">
      <c r="A3" s="566" t="s">
        <v>0</v>
      </c>
      <c r="B3" s="566"/>
      <c r="C3" s="566"/>
      <c r="D3" s="566"/>
      <c r="E3" s="566"/>
      <c r="F3" s="566"/>
      <c r="G3" s="566"/>
    </row>
    <row r="4" spans="1:7" ht="22.5" customHeight="1" thickBot="1" x14ac:dyDescent="0.35">
      <c r="A4" s="264"/>
      <c r="B4" s="265"/>
      <c r="C4" s="265"/>
      <c r="D4" s="265"/>
      <c r="E4" s="265"/>
      <c r="F4" s="265"/>
      <c r="G4" s="266" t="s">
        <v>446</v>
      </c>
    </row>
    <row r="5" spans="1:7" s="28" customFormat="1" ht="44.4" customHeight="1" thickBot="1" x14ac:dyDescent="0.3">
      <c r="A5" s="267" t="s">
        <v>47</v>
      </c>
      <c r="B5" s="242" t="s">
        <v>48</v>
      </c>
      <c r="C5" s="242" t="s">
        <v>49</v>
      </c>
      <c r="D5" s="242" t="s">
        <v>497</v>
      </c>
      <c r="E5" s="242" t="s">
        <v>442</v>
      </c>
      <c r="F5" s="242" t="s">
        <v>503</v>
      </c>
      <c r="G5" s="243" t="s">
        <v>505</v>
      </c>
    </row>
    <row r="6" spans="1:7" s="30" customFormat="1" ht="12" customHeight="1" thickBot="1" x14ac:dyDescent="0.3">
      <c r="A6" s="268" t="s">
        <v>368</v>
      </c>
      <c r="B6" s="269" t="s">
        <v>369</v>
      </c>
      <c r="C6" s="269" t="s">
        <v>370</v>
      </c>
      <c r="D6" s="269" t="s">
        <v>372</v>
      </c>
      <c r="E6" s="269" t="s">
        <v>371</v>
      </c>
      <c r="F6" s="269" t="s">
        <v>373</v>
      </c>
      <c r="G6" s="270" t="s">
        <v>429</v>
      </c>
    </row>
    <row r="7" spans="1:7" ht="15.9" customHeight="1" x14ac:dyDescent="0.25">
      <c r="A7" s="191" t="s">
        <v>437</v>
      </c>
      <c r="B7" s="21">
        <v>2343046</v>
      </c>
      <c r="C7" s="192" t="s">
        <v>443</v>
      </c>
      <c r="D7" s="367" t="s">
        <v>498</v>
      </c>
      <c r="E7" s="21">
        <v>2343046</v>
      </c>
      <c r="F7" s="367" t="s">
        <v>504</v>
      </c>
      <c r="G7" s="31">
        <v>3782242</v>
      </c>
    </row>
    <row r="8" spans="1:7" ht="15.9" customHeight="1" x14ac:dyDescent="0.25">
      <c r="A8" s="191" t="s">
        <v>438</v>
      </c>
      <c r="B8" s="21">
        <v>2438620</v>
      </c>
      <c r="C8" s="192" t="s">
        <v>443</v>
      </c>
      <c r="D8" s="367" t="s">
        <v>506</v>
      </c>
      <c r="E8" s="21">
        <v>2438620</v>
      </c>
      <c r="F8" s="367">
        <v>0</v>
      </c>
      <c r="G8" s="31">
        <v>2438620</v>
      </c>
    </row>
    <row r="9" spans="1:7" ht="15.9" customHeight="1" x14ac:dyDescent="0.25">
      <c r="A9" s="191" t="s">
        <v>439</v>
      </c>
      <c r="B9" s="21">
        <v>590190</v>
      </c>
      <c r="C9" s="192" t="s">
        <v>443</v>
      </c>
      <c r="D9" s="367" t="s">
        <v>499</v>
      </c>
      <c r="E9" s="21">
        <v>590190</v>
      </c>
      <c r="F9" s="21">
        <v>8723704</v>
      </c>
      <c r="G9" s="31">
        <v>9313894</v>
      </c>
    </row>
    <row r="10" spans="1:7" ht="15.9" customHeight="1" x14ac:dyDescent="0.25">
      <c r="A10" s="366" t="s">
        <v>445</v>
      </c>
      <c r="B10" s="21">
        <v>1270000</v>
      </c>
      <c r="C10" s="192" t="s">
        <v>443</v>
      </c>
      <c r="D10" s="367" t="s">
        <v>500</v>
      </c>
      <c r="E10" s="21">
        <v>1270000</v>
      </c>
      <c r="F10" s="367" t="s">
        <v>487</v>
      </c>
      <c r="G10" s="31">
        <v>414150</v>
      </c>
    </row>
    <row r="11" spans="1:7" ht="15.9" customHeight="1" x14ac:dyDescent="0.25">
      <c r="A11" s="191" t="s">
        <v>501</v>
      </c>
      <c r="B11" s="367" t="s">
        <v>431</v>
      </c>
      <c r="C11" s="192" t="s">
        <v>443</v>
      </c>
      <c r="D11" s="367" t="s">
        <v>502</v>
      </c>
      <c r="E11" s="367" t="s">
        <v>431</v>
      </c>
      <c r="F11" s="367" t="s">
        <v>502</v>
      </c>
      <c r="G11" s="369" t="s">
        <v>502</v>
      </c>
    </row>
    <row r="12" spans="1:7" ht="15.9" customHeight="1" x14ac:dyDescent="0.25">
      <c r="A12" s="366" t="s">
        <v>507</v>
      </c>
      <c r="B12" s="367" t="s">
        <v>431</v>
      </c>
      <c r="C12" s="192" t="s">
        <v>443</v>
      </c>
      <c r="D12" s="367" t="s">
        <v>431</v>
      </c>
      <c r="E12" s="367" t="s">
        <v>431</v>
      </c>
      <c r="F12" s="367" t="s">
        <v>506</v>
      </c>
      <c r="G12" s="369" t="s">
        <v>506</v>
      </c>
    </row>
    <row r="13" spans="1:7" ht="15.9" customHeight="1" x14ac:dyDescent="0.25">
      <c r="A13" s="191"/>
      <c r="B13" s="367" t="s">
        <v>431</v>
      </c>
      <c r="C13" s="367" t="s">
        <v>431</v>
      </c>
      <c r="D13" s="367" t="s">
        <v>431</v>
      </c>
      <c r="E13" s="367" t="s">
        <v>431</v>
      </c>
      <c r="F13" s="367" t="s">
        <v>431</v>
      </c>
      <c r="G13" s="369">
        <f t="shared" ref="G13:G24" si="0">E13+F13</f>
        <v>0</v>
      </c>
    </row>
    <row r="14" spans="1:7" ht="15.9" customHeight="1" x14ac:dyDescent="0.25">
      <c r="A14" s="191"/>
      <c r="B14" s="367" t="s">
        <v>431</v>
      </c>
      <c r="C14" s="367" t="s">
        <v>431</v>
      </c>
      <c r="D14" s="367" t="s">
        <v>431</v>
      </c>
      <c r="E14" s="367" t="s">
        <v>431</v>
      </c>
      <c r="F14" s="367" t="s">
        <v>431</v>
      </c>
      <c r="G14" s="369">
        <f t="shared" si="0"/>
        <v>0</v>
      </c>
    </row>
    <row r="15" spans="1:7" ht="15.9" customHeight="1" x14ac:dyDescent="0.25">
      <c r="A15" s="191"/>
      <c r="B15" s="367" t="s">
        <v>431</v>
      </c>
      <c r="C15" s="367" t="s">
        <v>431</v>
      </c>
      <c r="D15" s="367" t="s">
        <v>431</v>
      </c>
      <c r="E15" s="367" t="s">
        <v>431</v>
      </c>
      <c r="F15" s="367" t="s">
        <v>431</v>
      </c>
      <c r="G15" s="369">
        <f t="shared" si="0"/>
        <v>0</v>
      </c>
    </row>
    <row r="16" spans="1:7" ht="15.9" customHeight="1" x14ac:dyDescent="0.25">
      <c r="A16" s="191"/>
      <c r="B16" s="367" t="s">
        <v>431</v>
      </c>
      <c r="C16" s="367" t="s">
        <v>431</v>
      </c>
      <c r="D16" s="367" t="s">
        <v>431</v>
      </c>
      <c r="E16" s="367" t="s">
        <v>431</v>
      </c>
      <c r="F16" s="367" t="s">
        <v>431</v>
      </c>
      <c r="G16" s="369">
        <f t="shared" si="0"/>
        <v>0</v>
      </c>
    </row>
    <row r="17" spans="1:7" ht="15.9" customHeight="1" x14ac:dyDescent="0.25">
      <c r="A17" s="191"/>
      <c r="B17" s="367" t="s">
        <v>431</v>
      </c>
      <c r="C17" s="367" t="s">
        <v>431</v>
      </c>
      <c r="D17" s="367" t="s">
        <v>431</v>
      </c>
      <c r="E17" s="367" t="s">
        <v>431</v>
      </c>
      <c r="F17" s="367" t="s">
        <v>431</v>
      </c>
      <c r="G17" s="369">
        <f t="shared" si="0"/>
        <v>0</v>
      </c>
    </row>
    <row r="18" spans="1:7" ht="15.9" customHeight="1" x14ac:dyDescent="0.25">
      <c r="A18" s="191"/>
      <c r="B18" s="367" t="s">
        <v>431</v>
      </c>
      <c r="C18" s="367" t="s">
        <v>431</v>
      </c>
      <c r="D18" s="367" t="s">
        <v>431</v>
      </c>
      <c r="E18" s="367" t="s">
        <v>431</v>
      </c>
      <c r="F18" s="367" t="s">
        <v>431</v>
      </c>
      <c r="G18" s="369">
        <f t="shared" si="0"/>
        <v>0</v>
      </c>
    </row>
    <row r="19" spans="1:7" ht="15.9" customHeight="1" x14ac:dyDescent="0.25">
      <c r="A19" s="191"/>
      <c r="B19" s="367" t="s">
        <v>431</v>
      </c>
      <c r="C19" s="367" t="s">
        <v>431</v>
      </c>
      <c r="D19" s="367" t="s">
        <v>431</v>
      </c>
      <c r="E19" s="367" t="s">
        <v>431</v>
      </c>
      <c r="F19" s="367" t="s">
        <v>431</v>
      </c>
      <c r="G19" s="369">
        <f t="shared" si="0"/>
        <v>0</v>
      </c>
    </row>
    <row r="20" spans="1:7" ht="15.9" customHeight="1" x14ac:dyDescent="0.25">
      <c r="A20" s="191"/>
      <c r="B20" s="367" t="s">
        <v>431</v>
      </c>
      <c r="C20" s="367" t="s">
        <v>431</v>
      </c>
      <c r="D20" s="367" t="s">
        <v>431</v>
      </c>
      <c r="E20" s="367" t="s">
        <v>431</v>
      </c>
      <c r="F20" s="367" t="s">
        <v>431</v>
      </c>
      <c r="G20" s="369">
        <f t="shared" si="0"/>
        <v>0</v>
      </c>
    </row>
    <row r="21" spans="1:7" ht="15.9" customHeight="1" x14ac:dyDescent="0.25">
      <c r="A21" s="191"/>
      <c r="B21" s="367" t="s">
        <v>431</v>
      </c>
      <c r="C21" s="367" t="s">
        <v>431</v>
      </c>
      <c r="D21" s="367" t="s">
        <v>431</v>
      </c>
      <c r="E21" s="367" t="s">
        <v>431</v>
      </c>
      <c r="F21" s="367" t="s">
        <v>431</v>
      </c>
      <c r="G21" s="369">
        <f t="shared" si="0"/>
        <v>0</v>
      </c>
    </row>
    <row r="22" spans="1:7" ht="15.9" customHeight="1" x14ac:dyDescent="0.25">
      <c r="A22" s="191"/>
      <c r="B22" s="367" t="s">
        <v>431</v>
      </c>
      <c r="C22" s="367" t="s">
        <v>431</v>
      </c>
      <c r="D22" s="367" t="s">
        <v>431</v>
      </c>
      <c r="E22" s="367" t="s">
        <v>431</v>
      </c>
      <c r="F22" s="367" t="s">
        <v>431</v>
      </c>
      <c r="G22" s="369">
        <f t="shared" si="0"/>
        <v>0</v>
      </c>
    </row>
    <row r="23" spans="1:7" ht="15.9" customHeight="1" x14ac:dyDescent="0.25">
      <c r="A23" s="191"/>
      <c r="B23" s="367" t="s">
        <v>431</v>
      </c>
      <c r="C23" s="367" t="s">
        <v>431</v>
      </c>
      <c r="D23" s="367" t="s">
        <v>431</v>
      </c>
      <c r="E23" s="367" t="s">
        <v>431</v>
      </c>
      <c r="F23" s="367" t="s">
        <v>431</v>
      </c>
      <c r="G23" s="369">
        <f t="shared" si="0"/>
        <v>0</v>
      </c>
    </row>
    <row r="24" spans="1:7" ht="15.9" customHeight="1" thickBot="1" x14ac:dyDescent="0.3">
      <c r="A24" s="32"/>
      <c r="B24" s="368" t="s">
        <v>431</v>
      </c>
      <c r="C24" s="368" t="s">
        <v>431</v>
      </c>
      <c r="D24" s="368"/>
      <c r="E24" s="368" t="s">
        <v>431</v>
      </c>
      <c r="F24" s="368" t="s">
        <v>431</v>
      </c>
      <c r="G24" s="370">
        <f t="shared" si="0"/>
        <v>0</v>
      </c>
    </row>
    <row r="25" spans="1:7" s="35" customFormat="1" ht="18" customHeight="1" thickBot="1" x14ac:dyDescent="0.3">
      <c r="A25" s="63" t="s">
        <v>46</v>
      </c>
      <c r="B25" s="33">
        <f>SUM(B7:B24)</f>
        <v>6641856</v>
      </c>
      <c r="C25" s="49"/>
      <c r="D25" s="371" t="s">
        <v>508</v>
      </c>
      <c r="E25" s="33">
        <f>SUM(E7:E24)</f>
        <v>6641856</v>
      </c>
      <c r="F25" s="33">
        <v>9549496</v>
      </c>
      <c r="G25" s="34">
        <v>16191352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view="pageLayout" topLeftCell="A4" zoomScaleNormal="115" workbookViewId="0">
      <selection activeCell="G26" sqref="G26"/>
    </sheetView>
  </sheetViews>
  <sheetFormatPr defaultColWidth="9.33203125" defaultRowHeight="13.2" x14ac:dyDescent="0.25"/>
  <cols>
    <col min="1" max="1" width="54.109375" style="27" customWidth="1"/>
    <col min="2" max="2" width="15.6640625" style="26" customWidth="1"/>
    <col min="3" max="3" width="16.33203125" style="26" customWidth="1"/>
    <col min="4" max="5" width="18" style="26" customWidth="1"/>
    <col min="6" max="6" width="16.6640625" style="26" customWidth="1"/>
    <col min="7" max="7" width="18.77734375" style="26" customWidth="1"/>
    <col min="8" max="9" width="12.77734375" style="26" customWidth="1"/>
    <col min="10" max="10" width="13.77734375" style="26" customWidth="1"/>
    <col min="11" max="16384" width="9.33203125" style="26"/>
  </cols>
  <sheetData>
    <row r="1" spans="1:9" ht="20.399999999999999" customHeight="1" x14ac:dyDescent="0.25">
      <c r="A1" s="264"/>
      <c r="B1" s="567" t="s">
        <v>509</v>
      </c>
      <c r="C1" s="567"/>
      <c r="D1" s="567"/>
      <c r="E1" s="567"/>
      <c r="F1" s="567"/>
      <c r="G1" s="567"/>
    </row>
    <row r="2" spans="1:9" x14ac:dyDescent="0.25">
      <c r="A2" s="264"/>
      <c r="B2" s="265"/>
      <c r="C2" s="265"/>
      <c r="D2" s="265"/>
      <c r="E2" s="265"/>
      <c r="F2" s="265"/>
      <c r="G2" s="265"/>
    </row>
    <row r="3" spans="1:9" ht="24.75" customHeight="1" x14ac:dyDescent="0.25">
      <c r="A3" s="566" t="s">
        <v>1</v>
      </c>
      <c r="B3" s="566"/>
      <c r="C3" s="566"/>
      <c r="D3" s="566"/>
      <c r="E3" s="566"/>
      <c r="F3" s="566"/>
      <c r="G3" s="566"/>
    </row>
    <row r="4" spans="1:9" ht="23.25" customHeight="1" thickBot="1" x14ac:dyDescent="0.35">
      <c r="A4" s="264"/>
      <c r="B4" s="265"/>
      <c r="C4" s="265"/>
      <c r="D4" s="265"/>
      <c r="E4" s="265"/>
      <c r="F4" s="265"/>
      <c r="G4" s="266" t="s">
        <v>446</v>
      </c>
    </row>
    <row r="5" spans="1:9" s="28" customFormat="1" ht="48.75" customHeight="1" thickBot="1" x14ac:dyDescent="0.3">
      <c r="A5" s="267" t="s">
        <v>50</v>
      </c>
      <c r="B5" s="242" t="s">
        <v>48</v>
      </c>
      <c r="C5" s="242" t="s">
        <v>49</v>
      </c>
      <c r="D5" s="242" t="str">
        <f>+'KVI_MOD_6.sz.mell.'!D5</f>
        <v>Felhasználás   2020. XII. 31-ig</v>
      </c>
      <c r="E5" s="242" t="str">
        <f>'KVI_MOD_6.sz.mell.'!E5</f>
        <v>2020. évi eredeti előirányzat</v>
      </c>
      <c r="F5" s="242" t="str">
        <f>'KVI_MOD_6.sz.mell.'!F5</f>
        <v>Összes 
módosítás 2020.12.31-ig</v>
      </c>
      <c r="G5" s="243" t="str">
        <f>'KVI_MOD_6.sz.mell.'!G5</f>
        <v>Módosított előirányzat 2020. 12.31-én</v>
      </c>
    </row>
    <row r="6" spans="1:9" s="30" customFormat="1" ht="15.15" customHeight="1" thickBot="1" x14ac:dyDescent="0.3">
      <c r="A6" s="268" t="s">
        <v>368</v>
      </c>
      <c r="B6" s="269" t="s">
        <v>369</v>
      </c>
      <c r="C6" s="269" t="s">
        <v>370</v>
      </c>
      <c r="D6" s="269" t="s">
        <v>372</v>
      </c>
      <c r="E6" s="269" t="s">
        <v>371</v>
      </c>
      <c r="F6" s="269" t="s">
        <v>373</v>
      </c>
      <c r="G6" s="270" t="s">
        <v>429</v>
      </c>
    </row>
    <row r="7" spans="1:9" ht="15.9" customHeight="1" x14ac:dyDescent="0.25">
      <c r="A7" s="36" t="s">
        <v>438</v>
      </c>
      <c r="B7" s="37">
        <v>20930119</v>
      </c>
      <c r="C7" s="193" t="s">
        <v>443</v>
      </c>
      <c r="D7" s="372" t="s">
        <v>510</v>
      </c>
      <c r="E7" s="37">
        <v>23368739</v>
      </c>
      <c r="F7" s="37">
        <v>23180155</v>
      </c>
      <c r="G7" s="38">
        <v>46548894</v>
      </c>
    </row>
    <row r="8" spans="1:9" ht="15.9" customHeight="1" x14ac:dyDescent="0.25">
      <c r="A8" s="36" t="s">
        <v>440</v>
      </c>
      <c r="B8" s="37">
        <v>380000</v>
      </c>
      <c r="C8" s="193" t="s">
        <v>443</v>
      </c>
      <c r="D8" s="372" t="s">
        <v>431</v>
      </c>
      <c r="E8" s="37">
        <v>380000</v>
      </c>
      <c r="F8" s="372" t="s">
        <v>467</v>
      </c>
      <c r="G8" s="38">
        <v>0</v>
      </c>
      <c r="I8" s="293"/>
    </row>
    <row r="9" spans="1:9" ht="15.9" customHeight="1" x14ac:dyDescent="0.25">
      <c r="A9" s="36"/>
      <c r="B9" s="372" t="s">
        <v>431</v>
      </c>
      <c r="C9" s="372" t="s">
        <v>431</v>
      </c>
      <c r="D9" s="372" t="s">
        <v>431</v>
      </c>
      <c r="E9" s="372" t="s">
        <v>431</v>
      </c>
      <c r="F9" s="372" t="s">
        <v>431</v>
      </c>
      <c r="G9" s="373">
        <f t="shared" ref="G9:G25" si="0">E9+F9</f>
        <v>0</v>
      </c>
    </row>
    <row r="10" spans="1:9" ht="15.9" customHeight="1" x14ac:dyDescent="0.25">
      <c r="A10" s="36"/>
      <c r="B10" s="372" t="s">
        <v>431</v>
      </c>
      <c r="C10" s="372" t="s">
        <v>431</v>
      </c>
      <c r="D10" s="372" t="s">
        <v>431</v>
      </c>
      <c r="E10" s="372" t="s">
        <v>431</v>
      </c>
      <c r="F10" s="372" t="s">
        <v>431</v>
      </c>
      <c r="G10" s="373">
        <f t="shared" si="0"/>
        <v>0</v>
      </c>
    </row>
    <row r="11" spans="1:9" ht="15.9" customHeight="1" x14ac:dyDescent="0.25">
      <c r="A11" s="36"/>
      <c r="B11" s="372" t="s">
        <v>431</v>
      </c>
      <c r="C11" s="372" t="s">
        <v>431</v>
      </c>
      <c r="D11" s="372" t="s">
        <v>431</v>
      </c>
      <c r="E11" s="372" t="s">
        <v>431</v>
      </c>
      <c r="F11" s="372" t="s">
        <v>431</v>
      </c>
      <c r="G11" s="373">
        <f t="shared" si="0"/>
        <v>0</v>
      </c>
    </row>
    <row r="12" spans="1:9" ht="15.9" customHeight="1" x14ac:dyDescent="0.25">
      <c r="A12" s="36"/>
      <c r="B12" s="372" t="s">
        <v>431</v>
      </c>
      <c r="C12" s="372" t="s">
        <v>431</v>
      </c>
      <c r="D12" s="372" t="s">
        <v>431</v>
      </c>
      <c r="E12" s="372" t="s">
        <v>431</v>
      </c>
      <c r="F12" s="372" t="s">
        <v>431</v>
      </c>
      <c r="G12" s="373">
        <f t="shared" si="0"/>
        <v>0</v>
      </c>
    </row>
    <row r="13" spans="1:9" ht="15.9" customHeight="1" x14ac:dyDescent="0.25">
      <c r="A13" s="36"/>
      <c r="B13" s="372" t="s">
        <v>431</v>
      </c>
      <c r="C13" s="372" t="s">
        <v>431</v>
      </c>
      <c r="D13" s="372" t="s">
        <v>431</v>
      </c>
      <c r="E13" s="372" t="s">
        <v>431</v>
      </c>
      <c r="F13" s="372" t="s">
        <v>431</v>
      </c>
      <c r="G13" s="373">
        <f t="shared" si="0"/>
        <v>0</v>
      </c>
    </row>
    <row r="14" spans="1:9" ht="15.9" customHeight="1" x14ac:dyDescent="0.25">
      <c r="A14" s="36"/>
      <c r="B14" s="372" t="s">
        <v>431</v>
      </c>
      <c r="C14" s="372" t="s">
        <v>431</v>
      </c>
      <c r="D14" s="372" t="s">
        <v>431</v>
      </c>
      <c r="E14" s="372" t="s">
        <v>431</v>
      </c>
      <c r="F14" s="372" t="s">
        <v>431</v>
      </c>
      <c r="G14" s="373">
        <f t="shared" si="0"/>
        <v>0</v>
      </c>
    </row>
    <row r="15" spans="1:9" ht="15.9" customHeight="1" x14ac:dyDescent="0.25">
      <c r="A15" s="36"/>
      <c r="B15" s="372" t="s">
        <v>431</v>
      </c>
      <c r="C15" s="372" t="s">
        <v>431</v>
      </c>
      <c r="D15" s="372" t="s">
        <v>431</v>
      </c>
      <c r="E15" s="372" t="s">
        <v>431</v>
      </c>
      <c r="F15" s="372" t="s">
        <v>431</v>
      </c>
      <c r="G15" s="373">
        <f t="shared" si="0"/>
        <v>0</v>
      </c>
    </row>
    <row r="16" spans="1:9" ht="15.9" customHeight="1" x14ac:dyDescent="0.25">
      <c r="A16" s="36"/>
      <c r="B16" s="372" t="s">
        <v>431</v>
      </c>
      <c r="C16" s="372" t="s">
        <v>431</v>
      </c>
      <c r="D16" s="372" t="s">
        <v>431</v>
      </c>
      <c r="E16" s="372" t="s">
        <v>431</v>
      </c>
      <c r="F16" s="372" t="s">
        <v>431</v>
      </c>
      <c r="G16" s="373">
        <f t="shared" si="0"/>
        <v>0</v>
      </c>
    </row>
    <row r="17" spans="1:7" ht="15.9" customHeight="1" x14ac:dyDescent="0.25">
      <c r="A17" s="36"/>
      <c r="B17" s="372" t="s">
        <v>431</v>
      </c>
      <c r="C17" s="372" t="s">
        <v>431</v>
      </c>
      <c r="D17" s="372" t="s">
        <v>431</v>
      </c>
      <c r="E17" s="372" t="s">
        <v>431</v>
      </c>
      <c r="F17" s="372" t="s">
        <v>431</v>
      </c>
      <c r="G17" s="373">
        <f t="shared" si="0"/>
        <v>0</v>
      </c>
    </row>
    <row r="18" spans="1:7" ht="15.9" customHeight="1" x14ac:dyDescent="0.25">
      <c r="A18" s="36"/>
      <c r="B18" s="372" t="s">
        <v>431</v>
      </c>
      <c r="C18" s="372" t="s">
        <v>431</v>
      </c>
      <c r="D18" s="372" t="s">
        <v>431</v>
      </c>
      <c r="E18" s="372" t="s">
        <v>431</v>
      </c>
      <c r="F18" s="372" t="s">
        <v>431</v>
      </c>
      <c r="G18" s="373">
        <f t="shared" si="0"/>
        <v>0</v>
      </c>
    </row>
    <row r="19" spans="1:7" ht="15.9" customHeight="1" x14ac:dyDescent="0.25">
      <c r="A19" s="36"/>
      <c r="B19" s="372" t="s">
        <v>431</v>
      </c>
      <c r="C19" s="372" t="s">
        <v>431</v>
      </c>
      <c r="D19" s="372" t="s">
        <v>431</v>
      </c>
      <c r="E19" s="372" t="s">
        <v>431</v>
      </c>
      <c r="F19" s="372" t="s">
        <v>431</v>
      </c>
      <c r="G19" s="373">
        <f t="shared" si="0"/>
        <v>0</v>
      </c>
    </row>
    <row r="20" spans="1:7" ht="15.9" customHeight="1" x14ac:dyDescent="0.25">
      <c r="A20" s="36"/>
      <c r="B20" s="372" t="s">
        <v>431</v>
      </c>
      <c r="C20" s="372" t="s">
        <v>431</v>
      </c>
      <c r="D20" s="372" t="s">
        <v>431</v>
      </c>
      <c r="E20" s="372" t="s">
        <v>431</v>
      </c>
      <c r="F20" s="372" t="s">
        <v>431</v>
      </c>
      <c r="G20" s="373">
        <f t="shared" si="0"/>
        <v>0</v>
      </c>
    </row>
    <row r="21" spans="1:7" ht="15.9" customHeight="1" x14ac:dyDescent="0.25">
      <c r="A21" s="36"/>
      <c r="B21" s="372" t="s">
        <v>431</v>
      </c>
      <c r="C21" s="372" t="s">
        <v>431</v>
      </c>
      <c r="D21" s="372" t="s">
        <v>431</v>
      </c>
      <c r="E21" s="372" t="s">
        <v>431</v>
      </c>
      <c r="F21" s="372" t="s">
        <v>431</v>
      </c>
      <c r="G21" s="373">
        <f t="shared" si="0"/>
        <v>0</v>
      </c>
    </row>
    <row r="22" spans="1:7" ht="15.9" customHeight="1" x14ac:dyDescent="0.25">
      <c r="A22" s="36"/>
      <c r="B22" s="372" t="s">
        <v>431</v>
      </c>
      <c r="C22" s="372" t="s">
        <v>431</v>
      </c>
      <c r="D22" s="372" t="s">
        <v>431</v>
      </c>
      <c r="E22" s="372" t="s">
        <v>431</v>
      </c>
      <c r="F22" s="372" t="s">
        <v>431</v>
      </c>
      <c r="G22" s="373">
        <f t="shared" si="0"/>
        <v>0</v>
      </c>
    </row>
    <row r="23" spans="1:7" ht="15.9" customHeight="1" x14ac:dyDescent="0.25">
      <c r="A23" s="36"/>
      <c r="B23" s="372" t="s">
        <v>431</v>
      </c>
      <c r="C23" s="372" t="s">
        <v>431</v>
      </c>
      <c r="D23" s="372" t="s">
        <v>431</v>
      </c>
      <c r="E23" s="372" t="s">
        <v>431</v>
      </c>
      <c r="F23" s="372" t="s">
        <v>431</v>
      </c>
      <c r="G23" s="373">
        <f t="shared" si="0"/>
        <v>0</v>
      </c>
    </row>
    <row r="24" spans="1:7" ht="15.9" customHeight="1" x14ac:dyDescent="0.25">
      <c r="A24" s="36"/>
      <c r="B24" s="372" t="s">
        <v>431</v>
      </c>
      <c r="C24" s="372" t="s">
        <v>431</v>
      </c>
      <c r="D24" s="372" t="s">
        <v>431</v>
      </c>
      <c r="E24" s="372" t="s">
        <v>431</v>
      </c>
      <c r="F24" s="372" t="s">
        <v>431</v>
      </c>
      <c r="G24" s="373">
        <f t="shared" si="0"/>
        <v>0</v>
      </c>
    </row>
    <row r="25" spans="1:7" ht="15.9" customHeight="1" thickBot="1" x14ac:dyDescent="0.3">
      <c r="A25" s="39"/>
      <c r="B25" s="374" t="s">
        <v>431</v>
      </c>
      <c r="C25" s="374" t="s">
        <v>431</v>
      </c>
      <c r="D25" s="374" t="s">
        <v>431</v>
      </c>
      <c r="E25" s="374" t="s">
        <v>431</v>
      </c>
      <c r="F25" s="374" t="s">
        <v>431</v>
      </c>
      <c r="G25" s="375">
        <f t="shared" si="0"/>
        <v>0</v>
      </c>
    </row>
    <row r="26" spans="1:7" s="35" customFormat="1" ht="18" customHeight="1" thickBot="1" x14ac:dyDescent="0.3">
      <c r="A26" s="63" t="s">
        <v>46</v>
      </c>
      <c r="B26" s="64">
        <f>SUM(B7:B25)</f>
        <v>21310119</v>
      </c>
      <c r="C26" s="50" t="s">
        <v>444</v>
      </c>
      <c r="D26" s="376" t="s">
        <v>510</v>
      </c>
      <c r="E26" s="376" t="s">
        <v>511</v>
      </c>
      <c r="F26" s="64">
        <v>22800155</v>
      </c>
      <c r="G26" s="40">
        <f>SUM(G7:G25)</f>
        <v>46548894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M158"/>
  <sheetViews>
    <sheetView topLeftCell="B1" zoomScale="120" zoomScaleNormal="120" zoomScaleSheetLayoutView="100" workbookViewId="0">
      <selection activeCell="I7" sqref="I7:I8"/>
    </sheetView>
  </sheetViews>
  <sheetFormatPr defaultColWidth="9.33203125" defaultRowHeight="13.2" x14ac:dyDescent="0.25"/>
  <cols>
    <col min="1" max="1" width="16.109375" style="131" customWidth="1"/>
    <col min="2" max="2" width="63.77734375" style="132" customWidth="1"/>
    <col min="3" max="6" width="12.77734375" style="133" customWidth="1"/>
    <col min="7" max="7" width="12.77734375" style="2" customWidth="1"/>
    <col min="8" max="16384" width="9.33203125" style="2"/>
  </cols>
  <sheetData>
    <row r="1" spans="1:7" s="1" customFormat="1" ht="16.5" customHeight="1" thickBot="1" x14ac:dyDescent="0.3">
      <c r="A1" s="251"/>
      <c r="B1" s="573" t="s">
        <v>514</v>
      </c>
      <c r="C1" s="573"/>
      <c r="D1" s="573"/>
      <c r="E1" s="573"/>
      <c r="F1" s="573"/>
      <c r="G1" s="573"/>
    </row>
    <row r="2" spans="1:7" s="44" customFormat="1" ht="21.15" customHeight="1" thickBot="1" x14ac:dyDescent="0.3">
      <c r="A2" s="260" t="s">
        <v>44</v>
      </c>
      <c r="B2" s="572" t="s">
        <v>441</v>
      </c>
      <c r="C2" s="572"/>
      <c r="D2" s="572"/>
      <c r="E2" s="572"/>
      <c r="F2" s="572"/>
      <c r="G2" s="261" t="s">
        <v>38</v>
      </c>
    </row>
    <row r="3" spans="1:7" s="44" customFormat="1" ht="23.4" thickBot="1" x14ac:dyDescent="0.3">
      <c r="A3" s="260" t="s">
        <v>119</v>
      </c>
      <c r="B3" s="572" t="s">
        <v>284</v>
      </c>
      <c r="C3" s="572"/>
      <c r="D3" s="572"/>
      <c r="E3" s="572"/>
      <c r="F3" s="572"/>
      <c r="G3" s="262" t="s">
        <v>38</v>
      </c>
    </row>
    <row r="4" spans="1:7" s="45" customFormat="1" ht="15.9" customHeight="1" thickBot="1" x14ac:dyDescent="0.35">
      <c r="A4" s="254"/>
      <c r="B4" s="254"/>
      <c r="C4" s="255"/>
      <c r="D4" s="255"/>
      <c r="E4" s="255"/>
      <c r="F4" s="255"/>
      <c r="G4" s="263" t="str">
        <f>'KVI_MOD_7.sz.mell.'!G4</f>
        <v>Forintban!</v>
      </c>
    </row>
    <row r="5" spans="1:7" ht="23.4" thickBot="1" x14ac:dyDescent="0.3">
      <c r="A5" s="257" t="s">
        <v>120</v>
      </c>
      <c r="B5" s="259" t="s">
        <v>416</v>
      </c>
      <c r="C5" s="295" t="s">
        <v>400</v>
      </c>
      <c r="D5" s="295" t="s">
        <v>512</v>
      </c>
      <c r="E5" s="295" t="s">
        <v>513</v>
      </c>
      <c r="F5" s="295" t="s">
        <v>474</v>
      </c>
      <c r="G5" s="296" t="s">
        <v>406</v>
      </c>
    </row>
    <row r="6" spans="1:7" s="41" customFormat="1" ht="12.9" customHeight="1" thickBot="1" x14ac:dyDescent="0.3">
      <c r="A6" s="65" t="s">
        <v>368</v>
      </c>
      <c r="B6" s="66" t="s">
        <v>369</v>
      </c>
      <c r="C6" s="66" t="s">
        <v>370</v>
      </c>
      <c r="D6" s="226"/>
      <c r="E6" s="226"/>
      <c r="F6" s="226"/>
      <c r="G6" s="67" t="s">
        <v>371</v>
      </c>
    </row>
    <row r="7" spans="1:7" s="41" customFormat="1" ht="15.9" customHeight="1" thickBot="1" x14ac:dyDescent="0.3">
      <c r="A7" s="569" t="s">
        <v>39</v>
      </c>
      <c r="B7" s="570"/>
      <c r="C7" s="570"/>
      <c r="D7" s="570"/>
      <c r="E7" s="570"/>
      <c r="F7" s="570"/>
      <c r="G7" s="571"/>
    </row>
    <row r="8" spans="1:7" s="41" customFormat="1" ht="12" customHeight="1" thickBot="1" x14ac:dyDescent="0.3">
      <c r="A8" s="24" t="s">
        <v>7</v>
      </c>
      <c r="B8" s="19" t="s">
        <v>141</v>
      </c>
      <c r="C8" s="137">
        <f>+C9+C10+C11+C12+C13+C14</f>
        <v>93407512</v>
      </c>
      <c r="D8" s="301">
        <v>0</v>
      </c>
      <c r="E8" s="212">
        <v>13868021</v>
      </c>
      <c r="F8" s="212">
        <v>13868021</v>
      </c>
      <c r="G8" s="83">
        <f>+G9+G10+G11+G12+G13+G14</f>
        <v>107275533</v>
      </c>
    </row>
    <row r="9" spans="1:7" s="46" customFormat="1" ht="12" customHeight="1" x14ac:dyDescent="0.2">
      <c r="A9" s="165" t="s">
        <v>63</v>
      </c>
      <c r="B9" s="149" t="s">
        <v>142</v>
      </c>
      <c r="C9" s="139">
        <v>17602412</v>
      </c>
      <c r="D9" s="302">
        <v>0</v>
      </c>
      <c r="E9" s="213">
        <v>230245</v>
      </c>
      <c r="F9" s="213">
        <v>230245</v>
      </c>
      <c r="G9" s="85">
        <v>17832657</v>
      </c>
    </row>
    <row r="10" spans="1:7" s="47" customFormat="1" ht="12" customHeight="1" x14ac:dyDescent="0.2">
      <c r="A10" s="166" t="s">
        <v>64</v>
      </c>
      <c r="B10" s="150" t="s">
        <v>143</v>
      </c>
      <c r="C10" s="138">
        <v>9077580</v>
      </c>
      <c r="D10" s="303" t="s">
        <v>431</v>
      </c>
      <c r="E10" s="214">
        <v>747800</v>
      </c>
      <c r="F10" s="214">
        <v>747800</v>
      </c>
      <c r="G10" s="84">
        <v>9825380</v>
      </c>
    </row>
    <row r="11" spans="1:7" s="47" customFormat="1" ht="12" customHeight="1" x14ac:dyDescent="0.2">
      <c r="A11" s="166" t="s">
        <v>65</v>
      </c>
      <c r="B11" s="150" t="s">
        <v>144</v>
      </c>
      <c r="C11" s="138">
        <v>64927520</v>
      </c>
      <c r="D11" s="303" t="s">
        <v>431</v>
      </c>
      <c r="E11" s="214">
        <v>9637216</v>
      </c>
      <c r="F11" s="214">
        <v>9637216</v>
      </c>
      <c r="G11" s="84">
        <v>74564736</v>
      </c>
    </row>
    <row r="12" spans="1:7" s="47" customFormat="1" ht="12" customHeight="1" x14ac:dyDescent="0.2">
      <c r="A12" s="166" t="s">
        <v>66</v>
      </c>
      <c r="B12" s="150" t="s">
        <v>145</v>
      </c>
      <c r="C12" s="138">
        <v>1800000</v>
      </c>
      <c r="D12" s="303" t="s">
        <v>431</v>
      </c>
      <c r="E12" s="214">
        <v>228760</v>
      </c>
      <c r="F12" s="214">
        <v>228760</v>
      </c>
      <c r="G12" s="84">
        <v>2028760</v>
      </c>
    </row>
    <row r="13" spans="1:7" s="47" customFormat="1" ht="12" customHeight="1" x14ac:dyDescent="0.2">
      <c r="A13" s="166" t="s">
        <v>83</v>
      </c>
      <c r="B13" s="150" t="s">
        <v>376</v>
      </c>
      <c r="C13" s="304" t="s">
        <v>431</v>
      </c>
      <c r="D13" s="303" t="s">
        <v>431</v>
      </c>
      <c r="E13" s="303" t="s">
        <v>452</v>
      </c>
      <c r="F13" s="303" t="s">
        <v>452</v>
      </c>
      <c r="G13" s="305" t="s">
        <v>452</v>
      </c>
    </row>
    <row r="14" spans="1:7" s="46" customFormat="1" ht="12" customHeight="1" thickBot="1" x14ac:dyDescent="0.25">
      <c r="A14" s="167" t="s">
        <v>67</v>
      </c>
      <c r="B14" s="151" t="s">
        <v>314</v>
      </c>
      <c r="C14" s="304" t="s">
        <v>431</v>
      </c>
      <c r="D14" s="303" t="s">
        <v>431</v>
      </c>
      <c r="E14" s="303" t="s">
        <v>431</v>
      </c>
      <c r="F14" s="303" t="s">
        <v>431</v>
      </c>
      <c r="G14" s="305" t="s">
        <v>431</v>
      </c>
    </row>
    <row r="15" spans="1:7" s="46" customFormat="1" ht="12" customHeight="1" thickBot="1" x14ac:dyDescent="0.3">
      <c r="A15" s="24" t="s">
        <v>8</v>
      </c>
      <c r="B15" s="88" t="s">
        <v>146</v>
      </c>
      <c r="C15" s="137">
        <f>+C16+C17+C18+C19+C20</f>
        <v>47559610</v>
      </c>
      <c r="D15" s="212">
        <v>17648997</v>
      </c>
      <c r="E15" s="212">
        <v>-22485903</v>
      </c>
      <c r="F15" s="212">
        <v>-4836906</v>
      </c>
      <c r="G15" s="83">
        <f>+G16+G17+G18+G19+G20</f>
        <v>42722704</v>
      </c>
    </row>
    <row r="16" spans="1:7" s="46" customFormat="1" ht="12" customHeight="1" x14ac:dyDescent="0.2">
      <c r="A16" s="165" t="s">
        <v>69</v>
      </c>
      <c r="B16" s="149" t="s">
        <v>147</v>
      </c>
      <c r="C16" s="306" t="s">
        <v>431</v>
      </c>
      <c r="D16" s="302" t="s">
        <v>431</v>
      </c>
      <c r="E16" s="302" t="s">
        <v>431</v>
      </c>
      <c r="F16" s="302" t="s">
        <v>431</v>
      </c>
      <c r="G16" s="307" t="s">
        <v>431</v>
      </c>
    </row>
    <row r="17" spans="1:7" s="46" customFormat="1" ht="12" customHeight="1" x14ac:dyDescent="0.2">
      <c r="A17" s="166" t="s">
        <v>70</v>
      </c>
      <c r="B17" s="150" t="s">
        <v>148</v>
      </c>
      <c r="C17" s="304" t="s">
        <v>431</v>
      </c>
      <c r="D17" s="303" t="s">
        <v>431</v>
      </c>
      <c r="E17" s="303" t="s">
        <v>431</v>
      </c>
      <c r="F17" s="303" t="s">
        <v>431</v>
      </c>
      <c r="G17" s="305" t="s">
        <v>431</v>
      </c>
    </row>
    <row r="18" spans="1:7" s="46" customFormat="1" ht="12" customHeight="1" x14ac:dyDescent="0.2">
      <c r="A18" s="166" t="s">
        <v>71</v>
      </c>
      <c r="B18" s="150" t="s">
        <v>306</v>
      </c>
      <c r="C18" s="304" t="s">
        <v>431</v>
      </c>
      <c r="D18" s="303" t="s">
        <v>431</v>
      </c>
      <c r="E18" s="303" t="s">
        <v>431</v>
      </c>
      <c r="F18" s="303" t="s">
        <v>431</v>
      </c>
      <c r="G18" s="305" t="s">
        <v>431</v>
      </c>
    </row>
    <row r="19" spans="1:7" s="46" customFormat="1" ht="12" customHeight="1" x14ac:dyDescent="0.2">
      <c r="A19" s="166" t="s">
        <v>72</v>
      </c>
      <c r="B19" s="150" t="s">
        <v>307</v>
      </c>
      <c r="C19" s="304" t="s">
        <v>431</v>
      </c>
      <c r="D19" s="303" t="s">
        <v>431</v>
      </c>
      <c r="E19" s="303" t="s">
        <v>431</v>
      </c>
      <c r="F19" s="303" t="s">
        <v>431</v>
      </c>
      <c r="G19" s="305" t="s">
        <v>431</v>
      </c>
    </row>
    <row r="20" spans="1:7" s="46" customFormat="1" ht="12" customHeight="1" x14ac:dyDescent="0.2">
      <c r="A20" s="166" t="s">
        <v>73</v>
      </c>
      <c r="B20" s="150" t="s">
        <v>149</v>
      </c>
      <c r="C20" s="138">
        <v>47559610</v>
      </c>
      <c r="D20" s="214">
        <v>17648997</v>
      </c>
      <c r="E20" s="214">
        <v>-22485903</v>
      </c>
      <c r="F20" s="214">
        <v>-4836906</v>
      </c>
      <c r="G20" s="84">
        <v>42722704</v>
      </c>
    </row>
    <row r="21" spans="1:7" s="47" customFormat="1" ht="12" customHeight="1" thickBot="1" x14ac:dyDescent="0.25">
      <c r="A21" s="167" t="s">
        <v>79</v>
      </c>
      <c r="B21" s="151" t="s">
        <v>150</v>
      </c>
      <c r="C21" s="308" t="s">
        <v>431</v>
      </c>
      <c r="D21" s="309" t="s">
        <v>431</v>
      </c>
      <c r="E21" s="309" t="s">
        <v>431</v>
      </c>
      <c r="F21" s="309" t="s">
        <v>431</v>
      </c>
      <c r="G21" s="310" t="s">
        <v>431</v>
      </c>
    </row>
    <row r="22" spans="1:7" s="47" customFormat="1" ht="12" customHeight="1" thickBot="1" x14ac:dyDescent="0.3">
      <c r="A22" s="24" t="s">
        <v>9</v>
      </c>
      <c r="B22" s="19" t="s">
        <v>151</v>
      </c>
      <c r="C22" s="137">
        <f>+C23+C24+C25+C26+C27</f>
        <v>590190</v>
      </c>
      <c r="D22" s="212">
        <v>900000</v>
      </c>
      <c r="E22" s="212">
        <v>39397859</v>
      </c>
      <c r="F22" s="212">
        <v>40297859</v>
      </c>
      <c r="G22" s="83">
        <f>+G23+G24+G25+G26+G27</f>
        <v>40888049</v>
      </c>
    </row>
    <row r="23" spans="1:7" s="47" customFormat="1" ht="12" customHeight="1" x14ac:dyDescent="0.2">
      <c r="A23" s="165" t="s">
        <v>52</v>
      </c>
      <c r="B23" s="149" t="s">
        <v>152</v>
      </c>
      <c r="C23" s="306" t="s">
        <v>431</v>
      </c>
      <c r="D23" s="302" t="s">
        <v>431</v>
      </c>
      <c r="E23" s="302" t="s">
        <v>431</v>
      </c>
      <c r="F23" s="302" t="s">
        <v>431</v>
      </c>
      <c r="G23" s="307" t="s">
        <v>431</v>
      </c>
    </row>
    <row r="24" spans="1:7" s="46" customFormat="1" ht="12" customHeight="1" x14ac:dyDescent="0.2">
      <c r="A24" s="166" t="s">
        <v>53</v>
      </c>
      <c r="B24" s="150" t="s">
        <v>153</v>
      </c>
      <c r="C24" s="304" t="s">
        <v>431</v>
      </c>
      <c r="D24" s="303" t="s">
        <v>431</v>
      </c>
      <c r="E24" s="303" t="s">
        <v>431</v>
      </c>
      <c r="F24" s="303" t="s">
        <v>431</v>
      </c>
      <c r="G24" s="305" t="s">
        <v>431</v>
      </c>
    </row>
    <row r="25" spans="1:7" s="47" customFormat="1" ht="12" customHeight="1" x14ac:dyDescent="0.2">
      <c r="A25" s="166" t="s">
        <v>54</v>
      </c>
      <c r="B25" s="150" t="s">
        <v>308</v>
      </c>
      <c r="C25" s="304" t="s">
        <v>431</v>
      </c>
      <c r="D25" s="303" t="s">
        <v>431</v>
      </c>
      <c r="E25" s="303" t="s">
        <v>431</v>
      </c>
      <c r="F25" s="303" t="s">
        <v>431</v>
      </c>
      <c r="G25" s="305" t="s">
        <v>431</v>
      </c>
    </row>
    <row r="26" spans="1:7" s="47" customFormat="1" ht="12" customHeight="1" x14ac:dyDescent="0.2">
      <c r="A26" s="166" t="s">
        <v>55</v>
      </c>
      <c r="B26" s="150" t="s">
        <v>309</v>
      </c>
      <c r="C26" s="304" t="s">
        <v>431</v>
      </c>
      <c r="D26" s="303" t="s">
        <v>431</v>
      </c>
      <c r="E26" s="303" t="s">
        <v>431</v>
      </c>
      <c r="F26" s="303" t="s">
        <v>431</v>
      </c>
      <c r="G26" s="305" t="s">
        <v>431</v>
      </c>
    </row>
    <row r="27" spans="1:7" s="47" customFormat="1" ht="12" customHeight="1" x14ac:dyDescent="0.2">
      <c r="A27" s="166" t="s">
        <v>95</v>
      </c>
      <c r="B27" s="150" t="s">
        <v>154</v>
      </c>
      <c r="C27" s="138">
        <v>590190</v>
      </c>
      <c r="D27" s="214">
        <v>900000</v>
      </c>
      <c r="E27" s="214">
        <v>39397859</v>
      </c>
      <c r="F27" s="214">
        <v>40297859</v>
      </c>
      <c r="G27" s="84">
        <v>40888049</v>
      </c>
    </row>
    <row r="28" spans="1:7" s="47" customFormat="1" ht="12" customHeight="1" thickBot="1" x14ac:dyDescent="0.25">
      <c r="A28" s="167" t="s">
        <v>96</v>
      </c>
      <c r="B28" s="151" t="s">
        <v>155</v>
      </c>
      <c r="C28" s="308" t="s">
        <v>431</v>
      </c>
      <c r="D28" s="309" t="s">
        <v>431</v>
      </c>
      <c r="E28" s="309" t="s">
        <v>431</v>
      </c>
      <c r="F28" s="309" t="s">
        <v>431</v>
      </c>
      <c r="G28" s="310" t="s">
        <v>431</v>
      </c>
    </row>
    <row r="29" spans="1:7" s="47" customFormat="1" ht="12" customHeight="1" thickBot="1" x14ac:dyDescent="0.3">
      <c r="A29" s="24" t="s">
        <v>97</v>
      </c>
      <c r="B29" s="19" t="s">
        <v>408</v>
      </c>
      <c r="C29" s="142">
        <f>SUM(C30:C36)</f>
        <v>8100000</v>
      </c>
      <c r="D29" s="311">
        <v>0</v>
      </c>
      <c r="E29" s="142">
        <v>8113892</v>
      </c>
      <c r="F29" s="142">
        <v>8113892</v>
      </c>
      <c r="G29" s="177">
        <f>SUM(G30:G36)</f>
        <v>16213892</v>
      </c>
    </row>
    <row r="30" spans="1:7" s="47" customFormat="1" ht="12" customHeight="1" x14ac:dyDescent="0.2">
      <c r="A30" s="165" t="s">
        <v>156</v>
      </c>
      <c r="B30" s="149" t="str">
        <f>'KVI_MOD_1.1.sz.mell.'!B33</f>
        <v>Építményadó</v>
      </c>
      <c r="C30" s="306" t="s">
        <v>431</v>
      </c>
      <c r="D30" s="306" t="s">
        <v>431</v>
      </c>
      <c r="E30" s="306" t="s">
        <v>431</v>
      </c>
      <c r="F30" s="306" t="s">
        <v>431</v>
      </c>
      <c r="G30" s="307" t="s">
        <v>431</v>
      </c>
    </row>
    <row r="31" spans="1:7" s="47" customFormat="1" ht="12" customHeight="1" x14ac:dyDescent="0.2">
      <c r="A31" s="166" t="s">
        <v>157</v>
      </c>
      <c r="B31" s="149" t="str">
        <f>'KVI_MOD_1.1.sz.mell.'!B34</f>
        <v>Idegenforgalmi adó</v>
      </c>
      <c r="C31" s="304" t="s">
        <v>431</v>
      </c>
      <c r="D31" s="304" t="s">
        <v>431</v>
      </c>
      <c r="E31" s="304" t="s">
        <v>431</v>
      </c>
      <c r="F31" s="304" t="s">
        <v>431</v>
      </c>
      <c r="G31" s="305" t="s">
        <v>431</v>
      </c>
    </row>
    <row r="32" spans="1:7" s="47" customFormat="1" ht="12" customHeight="1" x14ac:dyDescent="0.2">
      <c r="A32" s="166" t="s">
        <v>158</v>
      </c>
      <c r="B32" s="149" t="str">
        <f>'KVI_MOD_1.1.sz.mell.'!B35</f>
        <v>Iparűzési adó</v>
      </c>
      <c r="C32" s="138">
        <v>5100000</v>
      </c>
      <c r="D32" s="304">
        <v>0</v>
      </c>
      <c r="E32" s="138">
        <v>9208128</v>
      </c>
      <c r="F32" s="138">
        <v>9208128</v>
      </c>
      <c r="G32" s="84">
        <v>14308128</v>
      </c>
    </row>
    <row r="33" spans="1:7" s="47" customFormat="1" ht="12" customHeight="1" x14ac:dyDescent="0.2">
      <c r="A33" s="166" t="s">
        <v>159</v>
      </c>
      <c r="B33" s="149" t="str">
        <f>'KVI_MOD_1.1.sz.mell.'!B36</f>
        <v xml:space="preserve">Talajterhelési díj </v>
      </c>
      <c r="C33" s="138">
        <v>1000000</v>
      </c>
      <c r="D33" s="304">
        <v>0</v>
      </c>
      <c r="E33" s="138">
        <v>-727415</v>
      </c>
      <c r="F33" s="138">
        <v>-727415</v>
      </c>
      <c r="G33" s="84">
        <v>272585</v>
      </c>
    </row>
    <row r="34" spans="1:7" s="47" customFormat="1" ht="12" customHeight="1" x14ac:dyDescent="0.2">
      <c r="A34" s="166" t="s">
        <v>412</v>
      </c>
      <c r="B34" s="149" t="str">
        <f>'KVI_MOD_1.1.sz.mell.'!B37</f>
        <v>Gépjárműadó</v>
      </c>
      <c r="C34" s="138">
        <v>1000000</v>
      </c>
      <c r="D34" s="304">
        <v>0</v>
      </c>
      <c r="E34" s="138">
        <v>-509396</v>
      </c>
      <c r="F34" s="138">
        <v>-509396</v>
      </c>
      <c r="G34" s="84">
        <v>490604</v>
      </c>
    </row>
    <row r="35" spans="1:7" s="47" customFormat="1" ht="12" customHeight="1" x14ac:dyDescent="0.2">
      <c r="A35" s="166" t="s">
        <v>413</v>
      </c>
      <c r="B35" s="149" t="str">
        <f>'KVI_MOD_1.1.sz.mell.'!B38</f>
        <v>Telekadó</v>
      </c>
      <c r="C35" s="304" t="s">
        <v>431</v>
      </c>
      <c r="D35" s="304" t="s">
        <v>431</v>
      </c>
      <c r="E35" s="304" t="s">
        <v>431</v>
      </c>
      <c r="F35" s="304" t="s">
        <v>431</v>
      </c>
      <c r="G35" s="305" t="s">
        <v>431</v>
      </c>
    </row>
    <row r="36" spans="1:7" s="47" customFormat="1" ht="12" customHeight="1" thickBot="1" x14ac:dyDescent="0.25">
      <c r="A36" s="167" t="s">
        <v>414</v>
      </c>
      <c r="B36" s="149" t="str">
        <f>'KVI_MOD_1.1.sz.mell.'!B39</f>
        <v>Kommunális adó</v>
      </c>
      <c r="C36" s="140">
        <v>1000000</v>
      </c>
      <c r="D36" s="308" t="s">
        <v>431</v>
      </c>
      <c r="E36" s="140">
        <v>142575</v>
      </c>
      <c r="F36" s="140">
        <v>142575</v>
      </c>
      <c r="G36" s="86">
        <v>1142575</v>
      </c>
    </row>
    <row r="37" spans="1:7" s="47" customFormat="1" ht="12" customHeight="1" thickBot="1" x14ac:dyDescent="0.3">
      <c r="A37" s="24" t="s">
        <v>11</v>
      </c>
      <c r="B37" s="19" t="s">
        <v>315</v>
      </c>
      <c r="C37" s="137">
        <f>SUM(C38:C48)</f>
        <v>5514700</v>
      </c>
      <c r="D37" s="301" t="s">
        <v>431</v>
      </c>
      <c r="E37" s="212">
        <v>3906363</v>
      </c>
      <c r="F37" s="212">
        <v>3906363</v>
      </c>
      <c r="G37" s="83">
        <v>9421063</v>
      </c>
    </row>
    <row r="38" spans="1:7" s="47" customFormat="1" ht="12" customHeight="1" x14ac:dyDescent="0.2">
      <c r="A38" s="165" t="s">
        <v>56</v>
      </c>
      <c r="B38" s="149" t="s">
        <v>163</v>
      </c>
      <c r="C38" s="139">
        <v>4000000</v>
      </c>
      <c r="D38" s="302" t="s">
        <v>431</v>
      </c>
      <c r="E38" s="213">
        <v>-2682097</v>
      </c>
      <c r="F38" s="213">
        <v>-2682097</v>
      </c>
      <c r="G38" s="85">
        <v>1317903</v>
      </c>
    </row>
    <row r="39" spans="1:7" s="47" customFormat="1" ht="12" customHeight="1" x14ac:dyDescent="0.2">
      <c r="A39" s="166" t="s">
        <v>57</v>
      </c>
      <c r="B39" s="150" t="s">
        <v>164</v>
      </c>
      <c r="C39" s="304" t="s">
        <v>431</v>
      </c>
      <c r="D39" s="303" t="s">
        <v>431</v>
      </c>
      <c r="E39" s="303" t="s">
        <v>478</v>
      </c>
      <c r="F39" s="303" t="s">
        <v>478</v>
      </c>
      <c r="G39" s="305" t="s">
        <v>478</v>
      </c>
    </row>
    <row r="40" spans="1:7" s="47" customFormat="1" ht="12" customHeight="1" x14ac:dyDescent="0.2">
      <c r="A40" s="166" t="s">
        <v>58</v>
      </c>
      <c r="B40" s="150" t="s">
        <v>165</v>
      </c>
      <c r="C40" s="304" t="s">
        <v>431</v>
      </c>
      <c r="D40" s="303" t="s">
        <v>431</v>
      </c>
      <c r="E40" s="303" t="s">
        <v>459</v>
      </c>
      <c r="F40" s="303" t="s">
        <v>459</v>
      </c>
      <c r="G40" s="305" t="s">
        <v>459</v>
      </c>
    </row>
    <row r="41" spans="1:7" s="47" customFormat="1" ht="12" customHeight="1" x14ac:dyDescent="0.2">
      <c r="A41" s="166" t="s">
        <v>99</v>
      </c>
      <c r="B41" s="150" t="s">
        <v>166</v>
      </c>
      <c r="C41" s="138">
        <v>1514700</v>
      </c>
      <c r="D41" s="303" t="s">
        <v>431</v>
      </c>
      <c r="E41" s="214">
        <v>-1068185</v>
      </c>
      <c r="F41" s="214">
        <v>-1068185</v>
      </c>
      <c r="G41" s="84">
        <v>446515</v>
      </c>
    </row>
    <row r="42" spans="1:7" s="47" customFormat="1" ht="12" customHeight="1" x14ac:dyDescent="0.2">
      <c r="A42" s="166" t="s">
        <v>100</v>
      </c>
      <c r="B42" s="150" t="s">
        <v>167</v>
      </c>
      <c r="C42" s="304" t="s">
        <v>431</v>
      </c>
      <c r="D42" s="303" t="s">
        <v>431</v>
      </c>
      <c r="E42" s="303" t="s">
        <v>431</v>
      </c>
      <c r="F42" s="303" t="s">
        <v>431</v>
      </c>
      <c r="G42" s="305" t="s">
        <v>431</v>
      </c>
    </row>
    <row r="43" spans="1:7" s="47" customFormat="1" ht="12" customHeight="1" x14ac:dyDescent="0.2">
      <c r="A43" s="166" t="s">
        <v>101</v>
      </c>
      <c r="B43" s="150" t="s">
        <v>168</v>
      </c>
      <c r="C43" s="304" t="s">
        <v>431</v>
      </c>
      <c r="D43" s="303" t="s">
        <v>431</v>
      </c>
      <c r="E43" s="303" t="s">
        <v>479</v>
      </c>
      <c r="F43" s="303" t="s">
        <v>479</v>
      </c>
      <c r="G43" s="305" t="s">
        <v>479</v>
      </c>
    </row>
    <row r="44" spans="1:7" s="47" customFormat="1" ht="12" customHeight="1" x14ac:dyDescent="0.2">
      <c r="A44" s="166" t="s">
        <v>102</v>
      </c>
      <c r="B44" s="150" t="s">
        <v>169</v>
      </c>
      <c r="C44" s="304" t="s">
        <v>431</v>
      </c>
      <c r="D44" s="303" t="s">
        <v>431</v>
      </c>
      <c r="E44" s="303" t="s">
        <v>431</v>
      </c>
      <c r="F44" s="303" t="s">
        <v>431</v>
      </c>
      <c r="G44" s="305" t="s">
        <v>431</v>
      </c>
    </row>
    <row r="45" spans="1:7" s="47" customFormat="1" ht="12" customHeight="1" x14ac:dyDescent="0.2">
      <c r="A45" s="166" t="s">
        <v>103</v>
      </c>
      <c r="B45" s="150" t="s">
        <v>415</v>
      </c>
      <c r="C45" s="304" t="s">
        <v>431</v>
      </c>
      <c r="D45" s="303" t="s">
        <v>431</v>
      </c>
      <c r="E45" s="303" t="s">
        <v>463</v>
      </c>
      <c r="F45" s="303" t="s">
        <v>463</v>
      </c>
      <c r="G45" s="305" t="s">
        <v>463</v>
      </c>
    </row>
    <row r="46" spans="1:7" s="47" customFormat="1" ht="12" customHeight="1" x14ac:dyDescent="0.2">
      <c r="A46" s="166" t="s">
        <v>161</v>
      </c>
      <c r="B46" s="150" t="s">
        <v>171</v>
      </c>
      <c r="C46" s="315" t="s">
        <v>431</v>
      </c>
      <c r="D46" s="312" t="s">
        <v>431</v>
      </c>
      <c r="E46" s="312" t="s">
        <v>431</v>
      </c>
      <c r="F46" s="312" t="s">
        <v>431</v>
      </c>
      <c r="G46" s="316" t="s">
        <v>431</v>
      </c>
    </row>
    <row r="47" spans="1:7" s="47" customFormat="1" ht="12" customHeight="1" x14ac:dyDescent="0.2">
      <c r="A47" s="167" t="s">
        <v>162</v>
      </c>
      <c r="B47" s="151" t="s">
        <v>317</v>
      </c>
      <c r="C47" s="317" t="s">
        <v>431</v>
      </c>
      <c r="D47" s="313" t="s">
        <v>431</v>
      </c>
      <c r="E47" s="313" t="s">
        <v>431</v>
      </c>
      <c r="F47" s="313" t="s">
        <v>431</v>
      </c>
      <c r="G47" s="318" t="s">
        <v>431</v>
      </c>
    </row>
    <row r="48" spans="1:7" s="47" customFormat="1" ht="12" customHeight="1" thickBot="1" x14ac:dyDescent="0.25">
      <c r="A48" s="167" t="s">
        <v>316</v>
      </c>
      <c r="B48" s="151" t="s">
        <v>172</v>
      </c>
      <c r="C48" s="317" t="s">
        <v>431</v>
      </c>
      <c r="D48" s="313" t="s">
        <v>431</v>
      </c>
      <c r="E48" s="313" t="s">
        <v>464</v>
      </c>
      <c r="F48" s="313" t="s">
        <v>464</v>
      </c>
      <c r="G48" s="318" t="s">
        <v>464</v>
      </c>
    </row>
    <row r="49" spans="1:7" s="47" customFormat="1" ht="12" customHeight="1" thickBot="1" x14ac:dyDescent="0.3">
      <c r="A49" s="24" t="s">
        <v>12</v>
      </c>
      <c r="B49" s="19" t="s">
        <v>173</v>
      </c>
      <c r="C49" s="319">
        <f>SUM(C50:C54)</f>
        <v>0</v>
      </c>
      <c r="D49" s="301" t="s">
        <v>431</v>
      </c>
      <c r="E49" s="301" t="s">
        <v>431</v>
      </c>
      <c r="F49" s="301" t="s">
        <v>431</v>
      </c>
      <c r="G49" s="320">
        <f>SUM(G50:G54)</f>
        <v>0</v>
      </c>
    </row>
    <row r="50" spans="1:7" s="47" customFormat="1" ht="12" customHeight="1" x14ac:dyDescent="0.2">
      <c r="A50" s="165" t="s">
        <v>59</v>
      </c>
      <c r="B50" s="149" t="s">
        <v>177</v>
      </c>
      <c r="C50" s="321" t="s">
        <v>431</v>
      </c>
      <c r="D50" s="321" t="s">
        <v>431</v>
      </c>
      <c r="E50" s="321" t="s">
        <v>431</v>
      </c>
      <c r="F50" s="321" t="s">
        <v>431</v>
      </c>
      <c r="G50" s="321" t="s">
        <v>431</v>
      </c>
    </row>
    <row r="51" spans="1:7" s="47" customFormat="1" ht="12" customHeight="1" x14ac:dyDescent="0.2">
      <c r="A51" s="166" t="s">
        <v>60</v>
      </c>
      <c r="B51" s="150" t="s">
        <v>178</v>
      </c>
      <c r="C51" s="315" t="s">
        <v>431</v>
      </c>
      <c r="D51" s="315" t="s">
        <v>431</v>
      </c>
      <c r="E51" s="315" t="s">
        <v>431</v>
      </c>
      <c r="F51" s="315" t="s">
        <v>431</v>
      </c>
      <c r="G51" s="315" t="s">
        <v>431</v>
      </c>
    </row>
    <row r="52" spans="1:7" s="47" customFormat="1" ht="12" customHeight="1" x14ac:dyDescent="0.2">
      <c r="A52" s="166" t="s">
        <v>174</v>
      </c>
      <c r="B52" s="150" t="s">
        <v>179</v>
      </c>
      <c r="C52" s="315" t="s">
        <v>431</v>
      </c>
      <c r="D52" s="315" t="s">
        <v>431</v>
      </c>
      <c r="E52" s="315" t="s">
        <v>431</v>
      </c>
      <c r="F52" s="315" t="s">
        <v>431</v>
      </c>
      <c r="G52" s="315" t="s">
        <v>431</v>
      </c>
    </row>
    <row r="53" spans="1:7" s="47" customFormat="1" ht="12" customHeight="1" x14ac:dyDescent="0.2">
      <c r="A53" s="166" t="s">
        <v>175</v>
      </c>
      <c r="B53" s="150" t="s">
        <v>180</v>
      </c>
      <c r="C53" s="315" t="s">
        <v>431</v>
      </c>
      <c r="D53" s="315" t="s">
        <v>431</v>
      </c>
      <c r="E53" s="315" t="s">
        <v>431</v>
      </c>
      <c r="F53" s="315" t="s">
        <v>431</v>
      </c>
      <c r="G53" s="315" t="s">
        <v>431</v>
      </c>
    </row>
    <row r="54" spans="1:7" s="47" customFormat="1" ht="12" customHeight="1" thickBot="1" x14ac:dyDescent="0.25">
      <c r="A54" s="167" t="s">
        <v>176</v>
      </c>
      <c r="B54" s="151" t="s">
        <v>181</v>
      </c>
      <c r="C54" s="317" t="s">
        <v>431</v>
      </c>
      <c r="D54" s="317" t="s">
        <v>431</v>
      </c>
      <c r="E54" s="317" t="s">
        <v>431</v>
      </c>
      <c r="F54" s="317" t="s">
        <v>431</v>
      </c>
      <c r="G54" s="317" t="s">
        <v>431</v>
      </c>
    </row>
    <row r="55" spans="1:7" s="47" customFormat="1" ht="12" customHeight="1" thickBot="1" x14ac:dyDescent="0.3">
      <c r="A55" s="24" t="s">
        <v>104</v>
      </c>
      <c r="B55" s="19" t="s">
        <v>182</v>
      </c>
      <c r="C55" s="319" t="s">
        <v>431</v>
      </c>
      <c r="D55" s="319" t="s">
        <v>431</v>
      </c>
      <c r="E55" s="319" t="s">
        <v>466</v>
      </c>
      <c r="F55" s="319" t="s">
        <v>466</v>
      </c>
      <c r="G55" s="319" t="s">
        <v>466</v>
      </c>
    </row>
    <row r="56" spans="1:7" s="47" customFormat="1" ht="12" customHeight="1" x14ac:dyDescent="0.2">
      <c r="A56" s="165" t="s">
        <v>61</v>
      </c>
      <c r="B56" s="149" t="s">
        <v>183</v>
      </c>
      <c r="C56" s="306" t="s">
        <v>431</v>
      </c>
      <c r="D56" s="306" t="s">
        <v>431</v>
      </c>
      <c r="E56" s="306" t="s">
        <v>431</v>
      </c>
      <c r="F56" s="306" t="s">
        <v>431</v>
      </c>
      <c r="G56" s="306" t="s">
        <v>431</v>
      </c>
    </row>
    <row r="57" spans="1:7" s="47" customFormat="1" ht="12" customHeight="1" x14ac:dyDescent="0.2">
      <c r="A57" s="166" t="s">
        <v>62</v>
      </c>
      <c r="B57" s="150" t="s">
        <v>310</v>
      </c>
      <c r="C57" s="304" t="s">
        <v>431</v>
      </c>
      <c r="D57" s="304" t="s">
        <v>431</v>
      </c>
      <c r="E57" s="304" t="s">
        <v>466</v>
      </c>
      <c r="F57" s="304" t="s">
        <v>466</v>
      </c>
      <c r="G57" s="304" t="s">
        <v>466</v>
      </c>
    </row>
    <row r="58" spans="1:7" s="47" customFormat="1" ht="12" customHeight="1" x14ac:dyDescent="0.2">
      <c r="A58" s="166" t="s">
        <v>186</v>
      </c>
      <c r="B58" s="150" t="s">
        <v>184</v>
      </c>
      <c r="C58" s="304" t="s">
        <v>431</v>
      </c>
      <c r="D58" s="304" t="s">
        <v>431</v>
      </c>
      <c r="E58" s="304" t="s">
        <v>431</v>
      </c>
      <c r="F58" s="304" t="s">
        <v>431</v>
      </c>
      <c r="G58" s="304" t="s">
        <v>431</v>
      </c>
    </row>
    <row r="59" spans="1:7" s="47" customFormat="1" ht="12" customHeight="1" thickBot="1" x14ac:dyDescent="0.25">
      <c r="A59" s="167" t="s">
        <v>187</v>
      </c>
      <c r="B59" s="151" t="s">
        <v>185</v>
      </c>
      <c r="C59" s="308" t="s">
        <v>431</v>
      </c>
      <c r="D59" s="309" t="s">
        <v>431</v>
      </c>
      <c r="E59" s="309" t="s">
        <v>431</v>
      </c>
      <c r="F59" s="309" t="s">
        <v>431</v>
      </c>
      <c r="G59" s="310" t="s">
        <v>431</v>
      </c>
    </row>
    <row r="60" spans="1:7" s="47" customFormat="1" ht="12" customHeight="1" thickBot="1" x14ac:dyDescent="0.3">
      <c r="A60" s="24" t="s">
        <v>14</v>
      </c>
      <c r="B60" s="88" t="s">
        <v>188</v>
      </c>
      <c r="C60" s="137">
        <f>SUM(C61:C63)</f>
        <v>380000</v>
      </c>
      <c r="D60" s="301" t="s">
        <v>431</v>
      </c>
      <c r="E60" s="212">
        <v>-380000</v>
      </c>
      <c r="F60" s="212">
        <v>-380000</v>
      </c>
      <c r="G60" s="301" t="s">
        <v>431</v>
      </c>
    </row>
    <row r="61" spans="1:7" s="47" customFormat="1" ht="12" customHeight="1" x14ac:dyDescent="0.2">
      <c r="A61" s="165" t="s">
        <v>105</v>
      </c>
      <c r="B61" s="149" t="s">
        <v>190</v>
      </c>
      <c r="C61" s="315" t="s">
        <v>431</v>
      </c>
      <c r="D61" s="312" t="s">
        <v>431</v>
      </c>
      <c r="E61" s="312" t="s">
        <v>431</v>
      </c>
      <c r="F61" s="312" t="s">
        <v>431</v>
      </c>
      <c r="G61" s="316" t="s">
        <v>431</v>
      </c>
    </row>
    <row r="62" spans="1:7" s="47" customFormat="1" ht="12" customHeight="1" x14ac:dyDescent="0.2">
      <c r="A62" s="166" t="s">
        <v>106</v>
      </c>
      <c r="B62" s="150" t="s">
        <v>311</v>
      </c>
      <c r="C62" s="315" t="s">
        <v>431</v>
      </c>
      <c r="D62" s="312" t="s">
        <v>431</v>
      </c>
      <c r="E62" s="312" t="s">
        <v>431</v>
      </c>
      <c r="F62" s="312" t="s">
        <v>431</v>
      </c>
      <c r="G62" s="316" t="s">
        <v>431</v>
      </c>
    </row>
    <row r="63" spans="1:7" s="47" customFormat="1" ht="12" customHeight="1" x14ac:dyDescent="0.2">
      <c r="A63" s="166" t="s">
        <v>124</v>
      </c>
      <c r="B63" s="150" t="s">
        <v>191</v>
      </c>
      <c r="C63" s="141">
        <v>380000</v>
      </c>
      <c r="D63" s="312" t="s">
        <v>431</v>
      </c>
      <c r="E63" s="385">
        <v>-380000</v>
      </c>
      <c r="F63" s="385">
        <v>-380000</v>
      </c>
      <c r="G63" s="87">
        <v>0</v>
      </c>
    </row>
    <row r="64" spans="1:7" s="47" customFormat="1" ht="12" customHeight="1" thickBot="1" x14ac:dyDescent="0.25">
      <c r="A64" s="167" t="s">
        <v>189</v>
      </c>
      <c r="B64" s="151" t="s">
        <v>192</v>
      </c>
      <c r="C64" s="315" t="s">
        <v>431</v>
      </c>
      <c r="D64" s="312" t="s">
        <v>431</v>
      </c>
      <c r="E64" s="312" t="s">
        <v>431</v>
      </c>
      <c r="F64" s="312" t="s">
        <v>431</v>
      </c>
      <c r="G64" s="316" t="s">
        <v>431</v>
      </c>
    </row>
    <row r="65" spans="1:7" s="47" customFormat="1" ht="12" customHeight="1" thickBot="1" x14ac:dyDescent="0.3">
      <c r="A65" s="24" t="s">
        <v>15</v>
      </c>
      <c r="B65" s="19" t="s">
        <v>193</v>
      </c>
      <c r="C65" s="142">
        <f>+C8+C15+C22+C29+C37+C49+C55+C60</f>
        <v>155552012</v>
      </c>
      <c r="D65" s="334" t="s">
        <v>431</v>
      </c>
      <c r="E65" s="334">
        <v>0</v>
      </c>
      <c r="F65" s="334">
        <v>0</v>
      </c>
      <c r="G65" s="177">
        <f>+G8+G15+G22+G29+G37+G49+G55+G60</f>
        <v>216734427</v>
      </c>
    </row>
    <row r="66" spans="1:7" s="47" customFormat="1" ht="12" customHeight="1" thickBot="1" x14ac:dyDescent="0.25">
      <c r="A66" s="168" t="s">
        <v>280</v>
      </c>
      <c r="B66" s="88" t="s">
        <v>195</v>
      </c>
      <c r="C66" s="319">
        <f>SUM(C67:C69)</f>
        <v>0</v>
      </c>
      <c r="D66" s="301" t="s">
        <v>431</v>
      </c>
      <c r="E66" s="301" t="s">
        <v>431</v>
      </c>
      <c r="F66" s="301" t="s">
        <v>431</v>
      </c>
      <c r="G66" s="320">
        <f>SUM(G67:G69)</f>
        <v>0</v>
      </c>
    </row>
    <row r="67" spans="1:7" s="47" customFormat="1" ht="12" customHeight="1" x14ac:dyDescent="0.2">
      <c r="A67" s="165" t="s">
        <v>223</v>
      </c>
      <c r="B67" s="149" t="s">
        <v>196</v>
      </c>
      <c r="C67" s="315" t="s">
        <v>431</v>
      </c>
      <c r="D67" s="315" t="s">
        <v>431</v>
      </c>
      <c r="E67" s="315" t="s">
        <v>431</v>
      </c>
      <c r="F67" s="315" t="s">
        <v>431</v>
      </c>
      <c r="G67" s="315" t="s">
        <v>431</v>
      </c>
    </row>
    <row r="68" spans="1:7" s="47" customFormat="1" ht="12" customHeight="1" x14ac:dyDescent="0.2">
      <c r="A68" s="166" t="s">
        <v>232</v>
      </c>
      <c r="B68" s="150" t="s">
        <v>197</v>
      </c>
      <c r="C68" s="315" t="s">
        <v>431</v>
      </c>
      <c r="D68" s="315" t="s">
        <v>431</v>
      </c>
      <c r="E68" s="315" t="s">
        <v>431</v>
      </c>
      <c r="F68" s="315" t="s">
        <v>431</v>
      </c>
      <c r="G68" s="315" t="s">
        <v>431</v>
      </c>
    </row>
    <row r="69" spans="1:7" s="47" customFormat="1" ht="12" customHeight="1" thickBot="1" x14ac:dyDescent="0.25">
      <c r="A69" s="175" t="s">
        <v>233</v>
      </c>
      <c r="B69" s="250" t="s">
        <v>342</v>
      </c>
      <c r="C69" s="323" t="s">
        <v>431</v>
      </c>
      <c r="D69" s="323" t="s">
        <v>431</v>
      </c>
      <c r="E69" s="323" t="s">
        <v>431</v>
      </c>
      <c r="F69" s="323" t="s">
        <v>431</v>
      </c>
      <c r="G69" s="323" t="s">
        <v>431</v>
      </c>
    </row>
    <row r="70" spans="1:7" s="47" customFormat="1" ht="12" customHeight="1" thickBot="1" x14ac:dyDescent="0.25">
      <c r="A70" s="168" t="s">
        <v>199</v>
      </c>
      <c r="B70" s="88" t="s">
        <v>200</v>
      </c>
      <c r="C70" s="319" t="s">
        <v>431</v>
      </c>
      <c r="D70" s="319" t="s">
        <v>431</v>
      </c>
      <c r="E70" s="319" t="s">
        <v>431</v>
      </c>
      <c r="F70" s="319" t="s">
        <v>431</v>
      </c>
      <c r="G70" s="319" t="s">
        <v>431</v>
      </c>
    </row>
    <row r="71" spans="1:7" s="47" customFormat="1" ht="12" customHeight="1" x14ac:dyDescent="0.2">
      <c r="A71" s="165" t="s">
        <v>84</v>
      </c>
      <c r="B71" s="239" t="s">
        <v>201</v>
      </c>
      <c r="C71" s="315" t="s">
        <v>431</v>
      </c>
      <c r="D71" s="315" t="s">
        <v>431</v>
      </c>
      <c r="E71" s="315" t="s">
        <v>431</v>
      </c>
      <c r="F71" s="315" t="s">
        <v>431</v>
      </c>
      <c r="G71" s="315" t="s">
        <v>431</v>
      </c>
    </row>
    <row r="72" spans="1:7" s="47" customFormat="1" ht="12" customHeight="1" x14ac:dyDescent="0.2">
      <c r="A72" s="166" t="s">
        <v>85</v>
      </c>
      <c r="B72" s="239" t="s">
        <v>422</v>
      </c>
      <c r="C72" s="315" t="s">
        <v>431</v>
      </c>
      <c r="D72" s="315" t="s">
        <v>431</v>
      </c>
      <c r="E72" s="315" t="s">
        <v>431</v>
      </c>
      <c r="F72" s="315" t="s">
        <v>431</v>
      </c>
      <c r="G72" s="315" t="s">
        <v>431</v>
      </c>
    </row>
    <row r="73" spans="1:7" s="47" customFormat="1" ht="12" customHeight="1" x14ac:dyDescent="0.2">
      <c r="A73" s="166" t="s">
        <v>224</v>
      </c>
      <c r="B73" s="239" t="s">
        <v>202</v>
      </c>
      <c r="C73" s="315" t="s">
        <v>431</v>
      </c>
      <c r="D73" s="315" t="s">
        <v>431</v>
      </c>
      <c r="E73" s="315" t="s">
        <v>431</v>
      </c>
      <c r="F73" s="315" t="s">
        <v>431</v>
      </c>
      <c r="G73" s="315" t="s">
        <v>431</v>
      </c>
    </row>
    <row r="74" spans="1:7" s="47" customFormat="1" ht="12" customHeight="1" thickBot="1" x14ac:dyDescent="0.3">
      <c r="A74" s="167" t="s">
        <v>225</v>
      </c>
      <c r="B74" s="240" t="s">
        <v>423</v>
      </c>
      <c r="C74" s="315" t="s">
        <v>431</v>
      </c>
      <c r="D74" s="315" t="s">
        <v>431</v>
      </c>
      <c r="E74" s="315" t="s">
        <v>431</v>
      </c>
      <c r="F74" s="315" t="s">
        <v>431</v>
      </c>
      <c r="G74" s="315" t="s">
        <v>431</v>
      </c>
    </row>
    <row r="75" spans="1:7" s="47" customFormat="1" ht="12" customHeight="1" thickBot="1" x14ac:dyDescent="0.25">
      <c r="A75" s="168" t="s">
        <v>203</v>
      </c>
      <c r="B75" s="88" t="s">
        <v>204</v>
      </c>
      <c r="C75" s="137">
        <f>SUM(C76:C77)</f>
        <v>48728042</v>
      </c>
      <c r="D75" s="137">
        <v>-9363678</v>
      </c>
      <c r="E75" s="137">
        <v>8863568</v>
      </c>
      <c r="F75" s="137">
        <v>-500110</v>
      </c>
      <c r="G75" s="83">
        <f>SUM(G76:G77)</f>
        <v>48227932</v>
      </c>
    </row>
    <row r="76" spans="1:7" s="47" customFormat="1" ht="12" customHeight="1" x14ac:dyDescent="0.2">
      <c r="A76" s="165" t="s">
        <v>226</v>
      </c>
      <c r="B76" s="149" t="s">
        <v>205</v>
      </c>
      <c r="C76" s="141">
        <v>48728042</v>
      </c>
      <c r="D76" s="141">
        <v>-9363678</v>
      </c>
      <c r="E76" s="141">
        <v>8863568</v>
      </c>
      <c r="F76" s="141">
        <v>-500110</v>
      </c>
      <c r="G76" s="87">
        <v>48227932</v>
      </c>
    </row>
    <row r="77" spans="1:7" s="47" customFormat="1" ht="12" customHeight="1" thickBot="1" x14ac:dyDescent="0.25">
      <c r="A77" s="167" t="s">
        <v>227</v>
      </c>
      <c r="B77" s="151" t="s">
        <v>206</v>
      </c>
      <c r="C77" s="315" t="s">
        <v>431</v>
      </c>
      <c r="D77" s="315" t="s">
        <v>431</v>
      </c>
      <c r="E77" s="315" t="s">
        <v>431</v>
      </c>
      <c r="F77" s="315" t="s">
        <v>431</v>
      </c>
      <c r="G77" s="316" t="s">
        <v>431</v>
      </c>
    </row>
    <row r="78" spans="1:7" s="46" customFormat="1" ht="12" customHeight="1" thickBot="1" x14ac:dyDescent="0.25">
      <c r="A78" s="168" t="s">
        <v>207</v>
      </c>
      <c r="B78" s="88" t="s">
        <v>208</v>
      </c>
      <c r="C78" s="319">
        <f>SUM(C79:C81)</f>
        <v>0</v>
      </c>
      <c r="D78" s="319" t="s">
        <v>489</v>
      </c>
      <c r="E78" s="319" t="s">
        <v>515</v>
      </c>
      <c r="F78" s="319" t="s">
        <v>516</v>
      </c>
      <c r="G78" s="83">
        <f>SUM(G79:G81)</f>
        <v>4778890</v>
      </c>
    </row>
    <row r="79" spans="1:7" s="47" customFormat="1" ht="12" customHeight="1" x14ac:dyDescent="0.2">
      <c r="A79" s="165" t="s">
        <v>228</v>
      </c>
      <c r="B79" s="149" t="s">
        <v>209</v>
      </c>
      <c r="C79" s="315" t="s">
        <v>431</v>
      </c>
      <c r="D79" s="315" t="s">
        <v>489</v>
      </c>
      <c r="E79" s="315" t="s">
        <v>515</v>
      </c>
      <c r="F79" s="315" t="s">
        <v>516</v>
      </c>
      <c r="G79" s="87">
        <v>4778890</v>
      </c>
    </row>
    <row r="80" spans="1:7" s="47" customFormat="1" ht="12" customHeight="1" x14ac:dyDescent="0.2">
      <c r="A80" s="166" t="s">
        <v>229</v>
      </c>
      <c r="B80" s="150" t="s">
        <v>210</v>
      </c>
      <c r="C80" s="315" t="s">
        <v>431</v>
      </c>
      <c r="D80" s="315" t="s">
        <v>431</v>
      </c>
      <c r="E80" s="315" t="s">
        <v>431</v>
      </c>
      <c r="F80" s="315" t="s">
        <v>431</v>
      </c>
      <c r="G80" s="316" t="s">
        <v>431</v>
      </c>
    </row>
    <row r="81" spans="1:7" s="47" customFormat="1" ht="12" customHeight="1" thickBot="1" x14ac:dyDescent="0.25">
      <c r="A81" s="167" t="s">
        <v>230</v>
      </c>
      <c r="B81" s="151" t="s">
        <v>424</v>
      </c>
      <c r="C81" s="315" t="s">
        <v>431</v>
      </c>
      <c r="D81" s="315" t="s">
        <v>431</v>
      </c>
      <c r="E81" s="315" t="s">
        <v>431</v>
      </c>
      <c r="F81" s="315" t="s">
        <v>431</v>
      </c>
      <c r="G81" s="316" t="s">
        <v>431</v>
      </c>
    </row>
    <row r="82" spans="1:7" s="47" customFormat="1" ht="12" customHeight="1" thickBot="1" x14ac:dyDescent="0.25">
      <c r="A82" s="168" t="s">
        <v>211</v>
      </c>
      <c r="B82" s="88" t="s">
        <v>231</v>
      </c>
      <c r="C82" s="319" t="s">
        <v>431</v>
      </c>
      <c r="D82" s="319" t="s">
        <v>431</v>
      </c>
      <c r="E82" s="319" t="s">
        <v>431</v>
      </c>
      <c r="F82" s="319" t="s">
        <v>431</v>
      </c>
      <c r="G82" s="320">
        <f>SUM(G83:G86)</f>
        <v>0</v>
      </c>
    </row>
    <row r="83" spans="1:7" s="47" customFormat="1" ht="12" customHeight="1" x14ac:dyDescent="0.2">
      <c r="A83" s="169" t="s">
        <v>212</v>
      </c>
      <c r="B83" s="149" t="s">
        <v>213</v>
      </c>
      <c r="C83" s="315" t="s">
        <v>431</v>
      </c>
      <c r="D83" s="315" t="s">
        <v>431</v>
      </c>
      <c r="E83" s="315" t="s">
        <v>431</v>
      </c>
      <c r="F83" s="315" t="s">
        <v>431</v>
      </c>
      <c r="G83" s="316" t="s">
        <v>431</v>
      </c>
    </row>
    <row r="84" spans="1:7" s="47" customFormat="1" ht="12" customHeight="1" x14ac:dyDescent="0.2">
      <c r="A84" s="170" t="s">
        <v>214</v>
      </c>
      <c r="B84" s="150" t="s">
        <v>215</v>
      </c>
      <c r="C84" s="315" t="s">
        <v>431</v>
      </c>
      <c r="D84" s="315"/>
      <c r="E84" s="315" t="s">
        <v>431</v>
      </c>
      <c r="F84" s="315" t="s">
        <v>431</v>
      </c>
      <c r="G84" s="316" t="s">
        <v>431</v>
      </c>
    </row>
    <row r="85" spans="1:7" s="47" customFormat="1" ht="12" customHeight="1" x14ac:dyDescent="0.2">
      <c r="A85" s="170" t="s">
        <v>216</v>
      </c>
      <c r="B85" s="150" t="s">
        <v>217</v>
      </c>
      <c r="C85" s="315" t="s">
        <v>431</v>
      </c>
      <c r="D85" s="315" t="s">
        <v>431</v>
      </c>
      <c r="E85" s="315" t="s">
        <v>431</v>
      </c>
      <c r="F85" s="315" t="s">
        <v>431</v>
      </c>
      <c r="G85" s="316" t="s">
        <v>431</v>
      </c>
    </row>
    <row r="86" spans="1:7" s="46" customFormat="1" ht="12" customHeight="1" thickBot="1" x14ac:dyDescent="0.25">
      <c r="A86" s="171" t="s">
        <v>218</v>
      </c>
      <c r="B86" s="151" t="s">
        <v>219</v>
      </c>
      <c r="C86" s="315" t="s">
        <v>431</v>
      </c>
      <c r="D86" s="315" t="s">
        <v>431</v>
      </c>
      <c r="E86" s="315" t="s">
        <v>431</v>
      </c>
      <c r="F86" s="315" t="s">
        <v>431</v>
      </c>
      <c r="G86" s="316" t="s">
        <v>431</v>
      </c>
    </row>
    <row r="87" spans="1:7" s="46" customFormat="1" ht="12" customHeight="1" thickBot="1" x14ac:dyDescent="0.25">
      <c r="A87" s="168" t="s">
        <v>220</v>
      </c>
      <c r="B87" s="88" t="s">
        <v>356</v>
      </c>
      <c r="C87" s="326" t="s">
        <v>431</v>
      </c>
      <c r="D87" s="326" t="s">
        <v>431</v>
      </c>
      <c r="E87" s="326" t="s">
        <v>431</v>
      </c>
      <c r="F87" s="326" t="s">
        <v>431</v>
      </c>
      <c r="G87" s="327" t="s">
        <v>431</v>
      </c>
    </row>
    <row r="88" spans="1:7" s="46" customFormat="1" ht="12" customHeight="1" thickBot="1" x14ac:dyDescent="0.25">
      <c r="A88" s="168" t="s">
        <v>377</v>
      </c>
      <c r="B88" s="88" t="s">
        <v>221</v>
      </c>
      <c r="C88" s="326" t="s">
        <v>431</v>
      </c>
      <c r="D88" s="326" t="s">
        <v>431</v>
      </c>
      <c r="E88" s="326" t="s">
        <v>431</v>
      </c>
      <c r="F88" s="326" t="s">
        <v>431</v>
      </c>
      <c r="G88" s="327" t="s">
        <v>431</v>
      </c>
    </row>
    <row r="89" spans="1:7" s="46" customFormat="1" ht="12" customHeight="1" thickBot="1" x14ac:dyDescent="0.25">
      <c r="A89" s="168" t="s">
        <v>378</v>
      </c>
      <c r="B89" s="155" t="s">
        <v>359</v>
      </c>
      <c r="C89" s="142">
        <f>+C66+C70+C75+C78+C82+C88+C87</f>
        <v>48728042</v>
      </c>
      <c r="D89" s="142">
        <v>-8459298</v>
      </c>
      <c r="E89" s="142">
        <v>12738078</v>
      </c>
      <c r="F89" s="142">
        <v>4278780</v>
      </c>
      <c r="G89" s="177">
        <f>+G66+G70+G75+G78+G82+G88+G87</f>
        <v>53006822</v>
      </c>
    </row>
    <row r="90" spans="1:7" s="46" customFormat="1" ht="12" customHeight="1" thickBot="1" x14ac:dyDescent="0.25">
      <c r="A90" s="172" t="s">
        <v>379</v>
      </c>
      <c r="B90" s="156" t="s">
        <v>380</v>
      </c>
      <c r="C90" s="142">
        <f>+C65+C89</f>
        <v>204280054</v>
      </c>
      <c r="D90" s="142">
        <v>10089699</v>
      </c>
      <c r="E90" s="142">
        <v>55371496</v>
      </c>
      <c r="F90" s="142">
        <v>65461195</v>
      </c>
      <c r="G90" s="177">
        <f>+G65+G89</f>
        <v>269741249</v>
      </c>
    </row>
    <row r="91" spans="1:7" s="47" customFormat="1" ht="15.15" customHeight="1" thickBot="1" x14ac:dyDescent="0.3">
      <c r="A91" s="73"/>
      <c r="B91" s="74"/>
      <c r="C91" s="120"/>
      <c r="D91" s="120"/>
      <c r="E91" s="120"/>
      <c r="F91" s="120"/>
    </row>
    <row r="92" spans="1:7" s="41" customFormat="1" ht="16.5" customHeight="1" thickBot="1" x14ac:dyDescent="0.3">
      <c r="A92" s="569" t="s">
        <v>40</v>
      </c>
      <c r="B92" s="570"/>
      <c r="C92" s="570"/>
      <c r="D92" s="570"/>
      <c r="E92" s="570"/>
      <c r="F92" s="570"/>
      <c r="G92" s="571"/>
    </row>
    <row r="93" spans="1:7" s="48" customFormat="1" ht="12" customHeight="1" thickBot="1" x14ac:dyDescent="0.3">
      <c r="A93" s="143" t="s">
        <v>7</v>
      </c>
      <c r="B93" s="23" t="s">
        <v>384</v>
      </c>
      <c r="C93" s="136">
        <f>+C94+C95+C96+C97+C98+C111</f>
        <v>104975281</v>
      </c>
      <c r="D93" s="136">
        <v>-670981</v>
      </c>
      <c r="E93" s="136">
        <v>13934801</v>
      </c>
      <c r="F93" s="136">
        <v>13263820</v>
      </c>
      <c r="G93" s="201">
        <f>+G94+G95+G96+G97+G98+G111</f>
        <v>118239101</v>
      </c>
    </row>
    <row r="94" spans="1:7" ht="12" customHeight="1" x14ac:dyDescent="0.25">
      <c r="A94" s="173" t="s">
        <v>63</v>
      </c>
      <c r="B94" s="8" t="s">
        <v>36</v>
      </c>
      <c r="C94" s="205">
        <v>43144470</v>
      </c>
      <c r="D94" s="205">
        <v>20000</v>
      </c>
      <c r="E94" s="205">
        <v>13262513</v>
      </c>
      <c r="F94" s="205">
        <v>13462513</v>
      </c>
      <c r="G94" s="202">
        <v>56606983</v>
      </c>
    </row>
    <row r="95" spans="1:7" ht="12" customHeight="1" x14ac:dyDescent="0.25">
      <c r="A95" s="166" t="s">
        <v>64</v>
      </c>
      <c r="B95" s="6" t="s">
        <v>107</v>
      </c>
      <c r="C95" s="138">
        <v>6084871</v>
      </c>
      <c r="D95" s="304">
        <v>0</v>
      </c>
      <c r="E95" s="138">
        <v>-330763</v>
      </c>
      <c r="F95" s="138">
        <v>-330763</v>
      </c>
      <c r="G95" s="84">
        <v>5754108</v>
      </c>
    </row>
    <row r="96" spans="1:7" ht="12" customHeight="1" x14ac:dyDescent="0.25">
      <c r="A96" s="166" t="s">
        <v>65</v>
      </c>
      <c r="B96" s="6" t="s">
        <v>82</v>
      </c>
      <c r="C96" s="140">
        <v>42637545</v>
      </c>
      <c r="D96" s="140">
        <v>-1005721</v>
      </c>
      <c r="E96" s="140">
        <v>7348827</v>
      </c>
      <c r="F96" s="140">
        <v>6343106</v>
      </c>
      <c r="G96" s="86">
        <v>48980651</v>
      </c>
    </row>
    <row r="97" spans="1:7" ht="12" customHeight="1" x14ac:dyDescent="0.25">
      <c r="A97" s="166" t="s">
        <v>66</v>
      </c>
      <c r="B97" s="9" t="s">
        <v>108</v>
      </c>
      <c r="C97" s="140">
        <v>8500000</v>
      </c>
      <c r="D97" s="309">
        <v>0</v>
      </c>
      <c r="E97" s="215">
        <v>-3670768</v>
      </c>
      <c r="F97" s="215">
        <v>-3670768</v>
      </c>
      <c r="G97" s="86">
        <v>4829232</v>
      </c>
    </row>
    <row r="98" spans="1:7" ht="12" customHeight="1" x14ac:dyDescent="0.25">
      <c r="A98" s="166" t="s">
        <v>74</v>
      </c>
      <c r="B98" s="17" t="s">
        <v>109</v>
      </c>
      <c r="C98" s="140">
        <v>4108395</v>
      </c>
      <c r="D98" s="215">
        <v>134740</v>
      </c>
      <c r="E98" s="215">
        <v>-2675008</v>
      </c>
      <c r="F98" s="215">
        <v>-2540268</v>
      </c>
      <c r="G98" s="86">
        <v>1568127</v>
      </c>
    </row>
    <row r="99" spans="1:7" ht="12" customHeight="1" x14ac:dyDescent="0.25">
      <c r="A99" s="166" t="s">
        <v>67</v>
      </c>
      <c r="B99" s="6" t="s">
        <v>381</v>
      </c>
      <c r="C99" s="308" t="s">
        <v>431</v>
      </c>
      <c r="D99" s="309" t="s">
        <v>431</v>
      </c>
      <c r="E99" s="309" t="s">
        <v>431</v>
      </c>
      <c r="F99" s="309" t="s">
        <v>431</v>
      </c>
      <c r="G99" s="310" t="s">
        <v>431</v>
      </c>
    </row>
    <row r="100" spans="1:7" ht="12" customHeight="1" x14ac:dyDescent="0.2">
      <c r="A100" s="166" t="s">
        <v>68</v>
      </c>
      <c r="B100" s="58" t="s">
        <v>322</v>
      </c>
      <c r="C100" s="308" t="s">
        <v>431</v>
      </c>
      <c r="D100" s="309" t="s">
        <v>431</v>
      </c>
      <c r="E100" s="309" t="s">
        <v>431</v>
      </c>
      <c r="F100" s="309" t="s">
        <v>431</v>
      </c>
      <c r="G100" s="310" t="s">
        <v>431</v>
      </c>
    </row>
    <row r="101" spans="1:7" ht="12" customHeight="1" x14ac:dyDescent="0.2">
      <c r="A101" s="166" t="s">
        <v>75</v>
      </c>
      <c r="B101" s="58" t="s">
        <v>321</v>
      </c>
      <c r="C101" s="308" t="s">
        <v>431</v>
      </c>
      <c r="D101" s="309" t="s">
        <v>517</v>
      </c>
      <c r="E101" s="309" t="s">
        <v>518</v>
      </c>
      <c r="F101" s="309" t="s">
        <v>431</v>
      </c>
      <c r="G101" s="86">
        <v>122740</v>
      </c>
    </row>
    <row r="102" spans="1:7" ht="12" customHeight="1" x14ac:dyDescent="0.2">
      <c r="A102" s="166" t="s">
        <v>76</v>
      </c>
      <c r="B102" s="58" t="s">
        <v>237</v>
      </c>
      <c r="C102" s="308" t="s">
        <v>431</v>
      </c>
      <c r="D102" s="309" t="s">
        <v>431</v>
      </c>
      <c r="E102" s="309" t="s">
        <v>431</v>
      </c>
      <c r="F102" s="309" t="s">
        <v>431</v>
      </c>
      <c r="G102" s="310" t="s">
        <v>431</v>
      </c>
    </row>
    <row r="103" spans="1:7" ht="12" customHeight="1" x14ac:dyDescent="0.25">
      <c r="A103" s="166" t="s">
        <v>77</v>
      </c>
      <c r="B103" s="59" t="s">
        <v>238</v>
      </c>
      <c r="C103" s="308" t="s">
        <v>431</v>
      </c>
      <c r="D103" s="309" t="s">
        <v>431</v>
      </c>
      <c r="E103" s="309" t="s">
        <v>431</v>
      </c>
      <c r="F103" s="309" t="s">
        <v>431</v>
      </c>
      <c r="G103" s="310" t="s">
        <v>431</v>
      </c>
    </row>
    <row r="104" spans="1:7" ht="12" customHeight="1" x14ac:dyDescent="0.25">
      <c r="A104" s="166" t="s">
        <v>78</v>
      </c>
      <c r="B104" s="59" t="s">
        <v>239</v>
      </c>
      <c r="C104" s="308" t="s">
        <v>431</v>
      </c>
      <c r="D104" s="309" t="s">
        <v>431</v>
      </c>
      <c r="E104" s="309" t="s">
        <v>431</v>
      </c>
      <c r="F104" s="309" t="s">
        <v>431</v>
      </c>
      <c r="G104" s="310" t="s">
        <v>431</v>
      </c>
    </row>
    <row r="105" spans="1:7" ht="12" customHeight="1" x14ac:dyDescent="0.2">
      <c r="A105" s="166" t="s">
        <v>80</v>
      </c>
      <c r="B105" s="58" t="s">
        <v>240</v>
      </c>
      <c r="C105" s="308" t="s">
        <v>519</v>
      </c>
      <c r="D105" s="309" t="s">
        <v>431</v>
      </c>
      <c r="E105" s="309" t="s">
        <v>520</v>
      </c>
      <c r="F105" s="309" t="s">
        <v>520</v>
      </c>
      <c r="G105" s="310" t="s">
        <v>521</v>
      </c>
    </row>
    <row r="106" spans="1:7" ht="12" customHeight="1" x14ac:dyDescent="0.2">
      <c r="A106" s="166" t="s">
        <v>110</v>
      </c>
      <c r="B106" s="58" t="s">
        <v>241</v>
      </c>
      <c r="C106" s="308" t="s">
        <v>431</v>
      </c>
      <c r="D106" s="309" t="s">
        <v>431</v>
      </c>
      <c r="E106" s="309" t="s">
        <v>431</v>
      </c>
      <c r="F106" s="309" t="s">
        <v>431</v>
      </c>
      <c r="G106" s="310" t="s">
        <v>431</v>
      </c>
    </row>
    <row r="107" spans="1:7" ht="12" customHeight="1" x14ac:dyDescent="0.25">
      <c r="A107" s="166" t="s">
        <v>235</v>
      </c>
      <c r="B107" s="59" t="s">
        <v>242</v>
      </c>
      <c r="C107" s="304" t="s">
        <v>431</v>
      </c>
      <c r="D107" s="309" t="s">
        <v>431</v>
      </c>
      <c r="E107" s="309" t="s">
        <v>431</v>
      </c>
      <c r="F107" s="309" t="s">
        <v>431</v>
      </c>
      <c r="G107" s="310" t="s">
        <v>431</v>
      </c>
    </row>
    <row r="108" spans="1:7" ht="12" customHeight="1" x14ac:dyDescent="0.25">
      <c r="A108" s="174" t="s">
        <v>236</v>
      </c>
      <c r="B108" s="60" t="s">
        <v>243</v>
      </c>
      <c r="C108" s="308" t="s">
        <v>431</v>
      </c>
      <c r="D108" s="309" t="s">
        <v>431</v>
      </c>
      <c r="E108" s="309" t="s">
        <v>431</v>
      </c>
      <c r="F108" s="309" t="s">
        <v>431</v>
      </c>
      <c r="G108" s="310" t="s">
        <v>431</v>
      </c>
    </row>
    <row r="109" spans="1:7" ht="12" customHeight="1" x14ac:dyDescent="0.25">
      <c r="A109" s="166" t="s">
        <v>319</v>
      </c>
      <c r="B109" s="60" t="s">
        <v>244</v>
      </c>
      <c r="C109" s="308" t="s">
        <v>431</v>
      </c>
      <c r="D109" s="309" t="s">
        <v>431</v>
      </c>
      <c r="E109" s="309" t="s">
        <v>431</v>
      </c>
      <c r="F109" s="309" t="s">
        <v>431</v>
      </c>
      <c r="G109" s="310" t="s">
        <v>431</v>
      </c>
    </row>
    <row r="110" spans="1:7" ht="12" customHeight="1" x14ac:dyDescent="0.25">
      <c r="A110" s="166" t="s">
        <v>320</v>
      </c>
      <c r="B110" s="59" t="s">
        <v>245</v>
      </c>
      <c r="C110" s="304" t="s">
        <v>431</v>
      </c>
      <c r="D110" s="303" t="s">
        <v>522</v>
      </c>
      <c r="E110" s="303" t="s">
        <v>523</v>
      </c>
      <c r="F110" s="303" t="s">
        <v>431</v>
      </c>
      <c r="G110" s="84">
        <v>0</v>
      </c>
    </row>
    <row r="111" spans="1:7" ht="12" customHeight="1" x14ac:dyDescent="0.25">
      <c r="A111" s="166" t="s">
        <v>324</v>
      </c>
      <c r="B111" s="9" t="s">
        <v>37</v>
      </c>
      <c r="C111" s="138">
        <v>500000</v>
      </c>
      <c r="D111" s="303">
        <v>0</v>
      </c>
      <c r="E111" s="303" t="s">
        <v>431</v>
      </c>
      <c r="F111" s="303" t="s">
        <v>431</v>
      </c>
      <c r="G111" s="84">
        <v>500000</v>
      </c>
    </row>
    <row r="112" spans="1:7" ht="12" customHeight="1" x14ac:dyDescent="0.25">
      <c r="A112" s="167" t="s">
        <v>325</v>
      </c>
      <c r="B112" s="6" t="s">
        <v>382</v>
      </c>
      <c r="C112" s="140">
        <v>500000</v>
      </c>
      <c r="D112" s="309">
        <v>0</v>
      </c>
      <c r="E112" s="309" t="s">
        <v>431</v>
      </c>
      <c r="F112" s="309" t="s">
        <v>431</v>
      </c>
      <c r="G112" s="86">
        <v>500000</v>
      </c>
    </row>
    <row r="113" spans="1:7" ht="12" customHeight="1" thickBot="1" x14ac:dyDescent="0.3">
      <c r="A113" s="175" t="s">
        <v>326</v>
      </c>
      <c r="B113" s="61" t="s">
        <v>383</v>
      </c>
      <c r="C113" s="329" t="s">
        <v>431</v>
      </c>
      <c r="D113" s="328" t="s">
        <v>431</v>
      </c>
      <c r="E113" s="328" t="s">
        <v>431</v>
      </c>
      <c r="F113" s="328" t="s">
        <v>431</v>
      </c>
      <c r="G113" s="330" t="s">
        <v>431</v>
      </c>
    </row>
    <row r="114" spans="1:7" ht="12" customHeight="1" thickBot="1" x14ac:dyDescent="0.3">
      <c r="A114" s="24" t="s">
        <v>8</v>
      </c>
      <c r="B114" s="22" t="s">
        <v>246</v>
      </c>
      <c r="C114" s="137">
        <f>+C115+C117+C119</f>
        <v>26681975</v>
      </c>
      <c r="D114" s="212">
        <v>6120000</v>
      </c>
      <c r="E114" s="212">
        <v>29453684</v>
      </c>
      <c r="F114" s="212">
        <v>35573684</v>
      </c>
      <c r="G114" s="83">
        <f>+G115+G117+G119</f>
        <v>62255659</v>
      </c>
    </row>
    <row r="115" spans="1:7" ht="12" customHeight="1" x14ac:dyDescent="0.25">
      <c r="A115" s="165" t="s">
        <v>69</v>
      </c>
      <c r="B115" s="6" t="s">
        <v>123</v>
      </c>
      <c r="C115" s="139">
        <v>5371856</v>
      </c>
      <c r="D115" s="213">
        <v>-480000</v>
      </c>
      <c r="E115" s="213">
        <v>10814909</v>
      </c>
      <c r="F115" s="213">
        <v>10334909</v>
      </c>
      <c r="G115" s="85">
        <v>15706765</v>
      </c>
    </row>
    <row r="116" spans="1:7" ht="12" customHeight="1" x14ac:dyDescent="0.25">
      <c r="A116" s="165" t="s">
        <v>70</v>
      </c>
      <c r="B116" s="10" t="s">
        <v>250</v>
      </c>
      <c r="C116" s="306" t="s">
        <v>431</v>
      </c>
      <c r="D116" s="302" t="s">
        <v>431</v>
      </c>
      <c r="E116" s="302" t="s">
        <v>431</v>
      </c>
      <c r="F116" s="302" t="s">
        <v>431</v>
      </c>
      <c r="G116" s="307" t="s">
        <v>431</v>
      </c>
    </row>
    <row r="117" spans="1:7" ht="12" customHeight="1" x14ac:dyDescent="0.25">
      <c r="A117" s="165" t="s">
        <v>71</v>
      </c>
      <c r="B117" s="10" t="s">
        <v>111</v>
      </c>
      <c r="C117" s="138">
        <v>21310119</v>
      </c>
      <c r="D117" s="214">
        <v>6600000</v>
      </c>
      <c r="E117" s="214">
        <v>18638775</v>
      </c>
      <c r="F117" s="214">
        <v>25238775</v>
      </c>
      <c r="G117" s="84">
        <v>46548894</v>
      </c>
    </row>
    <row r="118" spans="1:7" ht="12" customHeight="1" x14ac:dyDescent="0.25">
      <c r="A118" s="165" t="s">
        <v>72</v>
      </c>
      <c r="B118" s="10" t="s">
        <v>251</v>
      </c>
      <c r="C118" s="304" t="s">
        <v>431</v>
      </c>
      <c r="D118" s="304" t="s">
        <v>431</v>
      </c>
      <c r="E118" s="304" t="s">
        <v>431</v>
      </c>
      <c r="F118" s="304" t="s">
        <v>431</v>
      </c>
      <c r="G118" s="304" t="s">
        <v>431</v>
      </c>
    </row>
    <row r="119" spans="1:7" ht="12" customHeight="1" x14ac:dyDescent="0.25">
      <c r="A119" s="165" t="s">
        <v>73</v>
      </c>
      <c r="B119" s="90" t="s">
        <v>125</v>
      </c>
      <c r="C119" s="304" t="s">
        <v>431</v>
      </c>
      <c r="D119" s="304" t="s">
        <v>431</v>
      </c>
      <c r="E119" s="304" t="s">
        <v>431</v>
      </c>
      <c r="F119" s="304" t="s">
        <v>431</v>
      </c>
      <c r="G119" s="304" t="s">
        <v>431</v>
      </c>
    </row>
    <row r="120" spans="1:7" ht="12" customHeight="1" x14ac:dyDescent="0.25">
      <c r="A120" s="165" t="s">
        <v>79</v>
      </c>
      <c r="B120" s="89" t="s">
        <v>312</v>
      </c>
      <c r="C120" s="304" t="s">
        <v>431</v>
      </c>
      <c r="D120" s="304" t="s">
        <v>431</v>
      </c>
      <c r="E120" s="304" t="s">
        <v>431</v>
      </c>
      <c r="F120" s="304" t="s">
        <v>431</v>
      </c>
      <c r="G120" s="304" t="s">
        <v>431</v>
      </c>
    </row>
    <row r="121" spans="1:7" ht="12" customHeight="1" x14ac:dyDescent="0.25">
      <c r="A121" s="165" t="s">
        <v>81</v>
      </c>
      <c r="B121" s="145" t="s">
        <v>256</v>
      </c>
      <c r="C121" s="304" t="s">
        <v>431</v>
      </c>
      <c r="D121" s="304" t="s">
        <v>431</v>
      </c>
      <c r="E121" s="304" t="s">
        <v>431</v>
      </c>
      <c r="F121" s="304" t="s">
        <v>431</v>
      </c>
      <c r="G121" s="304" t="s">
        <v>431</v>
      </c>
    </row>
    <row r="122" spans="1:7" ht="12" customHeight="1" x14ac:dyDescent="0.25">
      <c r="A122" s="165" t="s">
        <v>112</v>
      </c>
      <c r="B122" s="59" t="s">
        <v>239</v>
      </c>
      <c r="C122" s="304" t="s">
        <v>431</v>
      </c>
      <c r="D122" s="304" t="s">
        <v>431</v>
      </c>
      <c r="E122" s="304" t="s">
        <v>431</v>
      </c>
      <c r="F122" s="304" t="s">
        <v>431</v>
      </c>
      <c r="G122" s="304" t="s">
        <v>431</v>
      </c>
    </row>
    <row r="123" spans="1:7" ht="12" customHeight="1" x14ac:dyDescent="0.25">
      <c r="A123" s="165" t="s">
        <v>113</v>
      </c>
      <c r="B123" s="59" t="s">
        <v>255</v>
      </c>
      <c r="C123" s="304" t="s">
        <v>431</v>
      </c>
      <c r="D123" s="304" t="s">
        <v>431</v>
      </c>
      <c r="E123" s="304" t="s">
        <v>431</v>
      </c>
      <c r="F123" s="304" t="s">
        <v>431</v>
      </c>
      <c r="G123" s="304" t="s">
        <v>431</v>
      </c>
    </row>
    <row r="124" spans="1:7" ht="12" customHeight="1" x14ac:dyDescent="0.25">
      <c r="A124" s="165" t="s">
        <v>114</v>
      </c>
      <c r="B124" s="59" t="s">
        <v>254</v>
      </c>
      <c r="C124" s="304" t="s">
        <v>431</v>
      </c>
      <c r="D124" s="304" t="s">
        <v>431</v>
      </c>
      <c r="E124" s="304" t="s">
        <v>431</v>
      </c>
      <c r="F124" s="304" t="s">
        <v>431</v>
      </c>
      <c r="G124" s="304" t="s">
        <v>431</v>
      </c>
    </row>
    <row r="125" spans="1:7" ht="12" customHeight="1" x14ac:dyDescent="0.25">
      <c r="A125" s="165" t="s">
        <v>247</v>
      </c>
      <c r="B125" s="59" t="s">
        <v>242</v>
      </c>
      <c r="C125" s="304" t="s">
        <v>431</v>
      </c>
      <c r="D125" s="304" t="s">
        <v>431</v>
      </c>
      <c r="E125" s="304" t="s">
        <v>431</v>
      </c>
      <c r="F125" s="304" t="s">
        <v>431</v>
      </c>
      <c r="G125" s="304" t="s">
        <v>431</v>
      </c>
    </row>
    <row r="126" spans="1:7" ht="12" customHeight="1" x14ac:dyDescent="0.25">
      <c r="A126" s="165" t="s">
        <v>248</v>
      </c>
      <c r="B126" s="59" t="s">
        <v>253</v>
      </c>
      <c r="C126" s="304" t="s">
        <v>431</v>
      </c>
      <c r="D126" s="304" t="s">
        <v>431</v>
      </c>
      <c r="E126" s="304" t="s">
        <v>431</v>
      </c>
      <c r="F126" s="304" t="s">
        <v>431</v>
      </c>
      <c r="G126" s="304" t="s">
        <v>431</v>
      </c>
    </row>
    <row r="127" spans="1:7" ht="12" customHeight="1" thickBot="1" x14ac:dyDescent="0.3">
      <c r="A127" s="174" t="s">
        <v>249</v>
      </c>
      <c r="B127" s="59" t="s">
        <v>252</v>
      </c>
      <c r="C127" s="308" t="s">
        <v>431</v>
      </c>
      <c r="D127" s="308" t="s">
        <v>431</v>
      </c>
      <c r="E127" s="308" t="s">
        <v>431</v>
      </c>
      <c r="F127" s="308" t="s">
        <v>431</v>
      </c>
      <c r="G127" s="308" t="s">
        <v>431</v>
      </c>
    </row>
    <row r="128" spans="1:7" ht="12" customHeight="1" thickBot="1" x14ac:dyDescent="0.3">
      <c r="A128" s="24" t="s">
        <v>9</v>
      </c>
      <c r="B128" s="52" t="s">
        <v>329</v>
      </c>
      <c r="C128" s="137">
        <f>+C93+C114</f>
        <v>131657256</v>
      </c>
      <c r="D128" s="212">
        <v>5449019</v>
      </c>
      <c r="E128" s="212">
        <v>43388485</v>
      </c>
      <c r="F128" s="212">
        <v>48837504</v>
      </c>
      <c r="G128" s="83">
        <f>+G93+G114</f>
        <v>180494760</v>
      </c>
    </row>
    <row r="129" spans="1:13" ht="12" customHeight="1" thickBot="1" x14ac:dyDescent="0.3">
      <c r="A129" s="24" t="s">
        <v>10</v>
      </c>
      <c r="B129" s="52" t="s">
        <v>330</v>
      </c>
      <c r="C129" s="319">
        <f>+C130+C131+C132</f>
        <v>0</v>
      </c>
      <c r="D129" s="301" t="s">
        <v>431</v>
      </c>
      <c r="E129" s="301" t="s">
        <v>431</v>
      </c>
      <c r="F129" s="301" t="s">
        <v>431</v>
      </c>
      <c r="G129" s="320">
        <f>+G130+G131+G132</f>
        <v>0</v>
      </c>
    </row>
    <row r="130" spans="1:13" s="48" customFormat="1" ht="12" customHeight="1" x14ac:dyDescent="0.25">
      <c r="A130" s="165" t="s">
        <v>156</v>
      </c>
      <c r="B130" s="7" t="s">
        <v>387</v>
      </c>
      <c r="C130" s="304" t="s">
        <v>431</v>
      </c>
      <c r="D130" s="303" t="s">
        <v>431</v>
      </c>
      <c r="E130" s="303" t="s">
        <v>431</v>
      </c>
      <c r="F130" s="303" t="s">
        <v>431</v>
      </c>
      <c r="G130" s="305" t="s">
        <v>431</v>
      </c>
    </row>
    <row r="131" spans="1:13" ht="12" customHeight="1" x14ac:dyDescent="0.25">
      <c r="A131" s="165" t="s">
        <v>157</v>
      </c>
      <c r="B131" s="7" t="s">
        <v>338</v>
      </c>
      <c r="C131" s="304" t="s">
        <v>431</v>
      </c>
      <c r="D131" s="303" t="s">
        <v>431</v>
      </c>
      <c r="E131" s="303" t="s">
        <v>431</v>
      </c>
      <c r="F131" s="303" t="s">
        <v>431</v>
      </c>
      <c r="G131" s="305" t="s">
        <v>431</v>
      </c>
    </row>
    <row r="132" spans="1:13" ht="12" customHeight="1" thickBot="1" x14ac:dyDescent="0.3">
      <c r="A132" s="174" t="s">
        <v>158</v>
      </c>
      <c r="B132" s="5" t="s">
        <v>386</v>
      </c>
      <c r="C132" s="304" t="s">
        <v>431</v>
      </c>
      <c r="D132" s="303" t="s">
        <v>431</v>
      </c>
      <c r="E132" s="303" t="s">
        <v>431</v>
      </c>
      <c r="F132" s="303" t="s">
        <v>431</v>
      </c>
      <c r="G132" s="305" t="s">
        <v>431</v>
      </c>
    </row>
    <row r="133" spans="1:13" ht="12" customHeight="1" thickBot="1" x14ac:dyDescent="0.3">
      <c r="A133" s="24" t="s">
        <v>11</v>
      </c>
      <c r="B133" s="52" t="s">
        <v>331</v>
      </c>
      <c r="C133" s="319">
        <f>+C134+C135+C136+C137+C138+C139</f>
        <v>0</v>
      </c>
      <c r="D133" s="301" t="s">
        <v>431</v>
      </c>
      <c r="E133" s="301" t="s">
        <v>431</v>
      </c>
      <c r="F133" s="301" t="s">
        <v>431</v>
      </c>
      <c r="G133" s="320">
        <f>+G134+G135+G136+G137+G138+G139</f>
        <v>0</v>
      </c>
    </row>
    <row r="134" spans="1:13" ht="12" customHeight="1" x14ac:dyDescent="0.25">
      <c r="A134" s="165" t="s">
        <v>56</v>
      </c>
      <c r="B134" s="7" t="s">
        <v>340</v>
      </c>
      <c r="C134" s="304" t="s">
        <v>431</v>
      </c>
      <c r="D134" s="303" t="s">
        <v>431</v>
      </c>
      <c r="E134" s="303" t="s">
        <v>431</v>
      </c>
      <c r="F134" s="303" t="s">
        <v>431</v>
      </c>
      <c r="G134" s="305" t="s">
        <v>431</v>
      </c>
    </row>
    <row r="135" spans="1:13" ht="12" customHeight="1" x14ac:dyDescent="0.25">
      <c r="A135" s="165" t="s">
        <v>57</v>
      </c>
      <c r="B135" s="7" t="s">
        <v>332</v>
      </c>
      <c r="C135" s="304" t="s">
        <v>431</v>
      </c>
      <c r="D135" s="303" t="s">
        <v>431</v>
      </c>
      <c r="E135" s="303" t="s">
        <v>431</v>
      </c>
      <c r="F135" s="303" t="s">
        <v>431</v>
      </c>
      <c r="G135" s="305" t="s">
        <v>431</v>
      </c>
    </row>
    <row r="136" spans="1:13" ht="12" customHeight="1" x14ac:dyDescent="0.25">
      <c r="A136" s="165" t="s">
        <v>58</v>
      </c>
      <c r="B136" s="7" t="s">
        <v>333</v>
      </c>
      <c r="C136" s="304" t="s">
        <v>431</v>
      </c>
      <c r="D136" s="303" t="s">
        <v>431</v>
      </c>
      <c r="E136" s="303" t="s">
        <v>431</v>
      </c>
      <c r="F136" s="303" t="s">
        <v>431</v>
      </c>
      <c r="G136" s="305" t="s">
        <v>431</v>
      </c>
    </row>
    <row r="137" spans="1:13" ht="12" customHeight="1" x14ac:dyDescent="0.25">
      <c r="A137" s="165" t="s">
        <v>99</v>
      </c>
      <c r="B137" s="7" t="s">
        <v>385</v>
      </c>
      <c r="C137" s="304" t="s">
        <v>431</v>
      </c>
      <c r="D137" s="303" t="s">
        <v>431</v>
      </c>
      <c r="E137" s="303" t="s">
        <v>431</v>
      </c>
      <c r="F137" s="303" t="s">
        <v>431</v>
      </c>
      <c r="G137" s="305" t="s">
        <v>431</v>
      </c>
    </row>
    <row r="138" spans="1:13" ht="12" customHeight="1" x14ac:dyDescent="0.25">
      <c r="A138" s="165" t="s">
        <v>100</v>
      </c>
      <c r="B138" s="7" t="s">
        <v>335</v>
      </c>
      <c r="C138" s="304" t="s">
        <v>431</v>
      </c>
      <c r="D138" s="303" t="s">
        <v>431</v>
      </c>
      <c r="E138" s="303" t="s">
        <v>431</v>
      </c>
      <c r="F138" s="303" t="s">
        <v>431</v>
      </c>
      <c r="G138" s="305" t="s">
        <v>431</v>
      </c>
    </row>
    <row r="139" spans="1:13" s="48" customFormat="1" ht="12" customHeight="1" thickBot="1" x14ac:dyDescent="0.3">
      <c r="A139" s="174" t="s">
        <v>101</v>
      </c>
      <c r="B139" s="5" t="s">
        <v>336</v>
      </c>
      <c r="C139" s="304" t="s">
        <v>431</v>
      </c>
      <c r="D139" s="303" t="s">
        <v>431</v>
      </c>
      <c r="E139" s="303" t="s">
        <v>431</v>
      </c>
      <c r="F139" s="303" t="s">
        <v>431</v>
      </c>
      <c r="G139" s="305" t="s">
        <v>431</v>
      </c>
    </row>
    <row r="140" spans="1:13" ht="12" customHeight="1" thickBot="1" x14ac:dyDescent="0.3">
      <c r="A140" s="24" t="s">
        <v>12</v>
      </c>
      <c r="B140" s="52" t="s">
        <v>399</v>
      </c>
      <c r="C140" s="142">
        <f>+C141+C142+C144+C145+C143</f>
        <v>72622798</v>
      </c>
      <c r="D140" s="216">
        <v>4640680</v>
      </c>
      <c r="E140" s="216">
        <v>11983011</v>
      </c>
      <c r="F140" s="216">
        <v>16623691</v>
      </c>
      <c r="G140" s="177">
        <f>+G141+G142+G144+G145+G143</f>
        <v>89246489</v>
      </c>
      <c r="M140" s="82"/>
    </row>
    <row r="141" spans="1:13" x14ac:dyDescent="0.25">
      <c r="A141" s="165" t="s">
        <v>59</v>
      </c>
      <c r="B141" s="7" t="s">
        <v>257</v>
      </c>
      <c r="C141" s="304" t="s">
        <v>431</v>
      </c>
      <c r="D141" s="303" t="s">
        <v>431</v>
      </c>
      <c r="E141" s="303" t="s">
        <v>431</v>
      </c>
      <c r="F141" s="303" t="s">
        <v>431</v>
      </c>
      <c r="G141" s="305" t="s">
        <v>431</v>
      </c>
    </row>
    <row r="142" spans="1:13" ht="12" customHeight="1" x14ac:dyDescent="0.25">
      <c r="A142" s="165" t="s">
        <v>60</v>
      </c>
      <c r="B142" s="7" t="s">
        <v>258</v>
      </c>
      <c r="C142" s="304" t="s">
        <v>431</v>
      </c>
      <c r="D142" s="303" t="s">
        <v>495</v>
      </c>
      <c r="E142" s="303" t="s">
        <v>515</v>
      </c>
      <c r="F142" s="303" t="s">
        <v>492</v>
      </c>
      <c r="G142" s="84">
        <v>8515190</v>
      </c>
    </row>
    <row r="143" spans="1:13" ht="12" customHeight="1" x14ac:dyDescent="0.25">
      <c r="A143" s="165" t="s">
        <v>174</v>
      </c>
      <c r="B143" s="7" t="s">
        <v>398</v>
      </c>
      <c r="C143" s="138">
        <v>72622798</v>
      </c>
      <c r="D143" s="303">
        <v>0</v>
      </c>
      <c r="E143" s="214">
        <v>8108501</v>
      </c>
      <c r="F143" s="214">
        <v>810501</v>
      </c>
      <c r="G143" s="84">
        <v>80731299</v>
      </c>
    </row>
    <row r="144" spans="1:13" s="48" customFormat="1" ht="12" customHeight="1" x14ac:dyDescent="0.25">
      <c r="A144" s="165" t="s">
        <v>175</v>
      </c>
      <c r="B144" s="7" t="s">
        <v>345</v>
      </c>
      <c r="C144" s="304" t="s">
        <v>431</v>
      </c>
      <c r="D144" s="303" t="s">
        <v>431</v>
      </c>
      <c r="E144" s="303" t="s">
        <v>431</v>
      </c>
      <c r="F144" s="303" t="s">
        <v>431</v>
      </c>
      <c r="G144" s="305" t="s">
        <v>431</v>
      </c>
    </row>
    <row r="145" spans="1:7" s="48" customFormat="1" ht="12" customHeight="1" thickBot="1" x14ac:dyDescent="0.3">
      <c r="A145" s="174" t="s">
        <v>176</v>
      </c>
      <c r="B145" s="5" t="s">
        <v>276</v>
      </c>
      <c r="C145" s="304" t="s">
        <v>431</v>
      </c>
      <c r="D145" s="303" t="s">
        <v>431</v>
      </c>
      <c r="E145" s="303" t="s">
        <v>431</v>
      </c>
      <c r="F145" s="303" t="s">
        <v>431</v>
      </c>
      <c r="G145" s="305" t="s">
        <v>431</v>
      </c>
    </row>
    <row r="146" spans="1:7" s="48" customFormat="1" ht="12" customHeight="1" thickBot="1" x14ac:dyDescent="0.3">
      <c r="A146" s="24" t="s">
        <v>13</v>
      </c>
      <c r="B146" s="52" t="s">
        <v>346</v>
      </c>
      <c r="C146" s="332">
        <f>+C147+C148+C149+C150+C151</f>
        <v>0</v>
      </c>
      <c r="D146" s="331" t="s">
        <v>431</v>
      </c>
      <c r="E146" s="331" t="s">
        <v>431</v>
      </c>
      <c r="F146" s="331" t="s">
        <v>431</v>
      </c>
      <c r="G146" s="333">
        <f>+G147+G148+G149+G150+G151</f>
        <v>0</v>
      </c>
    </row>
    <row r="147" spans="1:7" s="48" customFormat="1" ht="12" customHeight="1" x14ac:dyDescent="0.25">
      <c r="A147" s="165" t="s">
        <v>61</v>
      </c>
      <c r="B147" s="7" t="s">
        <v>341</v>
      </c>
      <c r="C147" s="304" t="s">
        <v>431</v>
      </c>
      <c r="D147" s="303" t="s">
        <v>431</v>
      </c>
      <c r="E147" s="303" t="s">
        <v>431</v>
      </c>
      <c r="F147" s="303" t="s">
        <v>431</v>
      </c>
      <c r="G147" s="305" t="s">
        <v>431</v>
      </c>
    </row>
    <row r="148" spans="1:7" s="48" customFormat="1" ht="12" customHeight="1" x14ac:dyDescent="0.25">
      <c r="A148" s="165" t="s">
        <v>62</v>
      </c>
      <c r="B148" s="7" t="s">
        <v>348</v>
      </c>
      <c r="C148" s="304" t="s">
        <v>431</v>
      </c>
      <c r="D148" s="303" t="s">
        <v>431</v>
      </c>
      <c r="E148" s="303" t="s">
        <v>431</v>
      </c>
      <c r="F148" s="303" t="s">
        <v>431</v>
      </c>
      <c r="G148" s="305" t="s">
        <v>431</v>
      </c>
    </row>
    <row r="149" spans="1:7" s="48" customFormat="1" ht="12" customHeight="1" x14ac:dyDescent="0.25">
      <c r="A149" s="165" t="s">
        <v>186</v>
      </c>
      <c r="B149" s="7" t="s">
        <v>343</v>
      </c>
      <c r="C149" s="304" t="s">
        <v>431</v>
      </c>
      <c r="D149" s="303" t="s">
        <v>431</v>
      </c>
      <c r="E149" s="303" t="s">
        <v>431</v>
      </c>
      <c r="F149" s="303" t="s">
        <v>431</v>
      </c>
      <c r="G149" s="305" t="s">
        <v>431</v>
      </c>
    </row>
    <row r="150" spans="1:7" s="48" customFormat="1" ht="12" customHeight="1" x14ac:dyDescent="0.25">
      <c r="A150" s="165" t="s">
        <v>187</v>
      </c>
      <c r="B150" s="7" t="s">
        <v>388</v>
      </c>
      <c r="C150" s="304" t="s">
        <v>431</v>
      </c>
      <c r="D150" s="303" t="s">
        <v>431</v>
      </c>
      <c r="E150" s="303" t="s">
        <v>431</v>
      </c>
      <c r="F150" s="303" t="s">
        <v>431</v>
      </c>
      <c r="G150" s="305" t="s">
        <v>431</v>
      </c>
    </row>
    <row r="151" spans="1:7" ht="12.75" customHeight="1" thickBot="1" x14ac:dyDescent="0.3">
      <c r="A151" s="174" t="s">
        <v>347</v>
      </c>
      <c r="B151" s="5" t="s">
        <v>350</v>
      </c>
      <c r="C151" s="308" t="s">
        <v>431</v>
      </c>
      <c r="D151" s="309" t="s">
        <v>431</v>
      </c>
      <c r="E151" s="309" t="s">
        <v>431</v>
      </c>
      <c r="F151" s="309" t="s">
        <v>431</v>
      </c>
      <c r="G151" s="310" t="s">
        <v>431</v>
      </c>
    </row>
    <row r="152" spans="1:7" ht="12.75" customHeight="1" thickBot="1" x14ac:dyDescent="0.3">
      <c r="A152" s="200" t="s">
        <v>14</v>
      </c>
      <c r="B152" s="52" t="s">
        <v>351</v>
      </c>
      <c r="C152" s="332" t="s">
        <v>431</v>
      </c>
      <c r="D152" s="331" t="s">
        <v>431</v>
      </c>
      <c r="E152" s="331" t="s">
        <v>431</v>
      </c>
      <c r="F152" s="331" t="s">
        <v>431</v>
      </c>
      <c r="G152" s="333" t="s">
        <v>431</v>
      </c>
    </row>
    <row r="153" spans="1:7" ht="12.75" customHeight="1" thickBot="1" x14ac:dyDescent="0.3">
      <c r="A153" s="200" t="s">
        <v>15</v>
      </c>
      <c r="B153" s="52" t="s">
        <v>352</v>
      </c>
      <c r="C153" s="332">
        <v>0</v>
      </c>
      <c r="D153" s="331">
        <v>0</v>
      </c>
      <c r="E153" s="331" t="s">
        <v>431</v>
      </c>
      <c r="F153" s="331" t="s">
        <v>431</v>
      </c>
      <c r="G153" s="333">
        <v>0</v>
      </c>
    </row>
    <row r="154" spans="1:7" ht="12" customHeight="1" thickBot="1" x14ac:dyDescent="0.3">
      <c r="A154" s="24" t="s">
        <v>16</v>
      </c>
      <c r="B154" s="52" t="s">
        <v>354</v>
      </c>
      <c r="C154" s="207">
        <f>+C129+C133+C140+C146+C152+C153</f>
        <v>72622798</v>
      </c>
      <c r="D154" s="217">
        <v>4640680</v>
      </c>
      <c r="E154" s="217">
        <v>11983011</v>
      </c>
      <c r="F154" s="217">
        <v>16623691</v>
      </c>
      <c r="G154" s="204">
        <f>+G129+G133+G140+G146+G152+G153</f>
        <v>89246489</v>
      </c>
    </row>
    <row r="155" spans="1:7" ht="15.15" customHeight="1" thickBot="1" x14ac:dyDescent="0.3">
      <c r="A155" s="176" t="s">
        <v>17</v>
      </c>
      <c r="B155" s="125" t="s">
        <v>353</v>
      </c>
      <c r="C155" s="207">
        <f>+C128+C154</f>
        <v>204280054</v>
      </c>
      <c r="D155" s="217">
        <v>10089699</v>
      </c>
      <c r="E155" s="217">
        <v>55371496</v>
      </c>
      <c r="F155" s="217">
        <v>65461195</v>
      </c>
      <c r="G155" s="204">
        <f>+G128+G154</f>
        <v>269741249</v>
      </c>
    </row>
    <row r="156" spans="1:7" ht="13.8" thickBot="1" x14ac:dyDescent="0.3">
      <c r="A156" s="128"/>
      <c r="B156" s="129"/>
      <c r="C156" s="292">
        <f>C90-C155</f>
        <v>0</v>
      </c>
      <c r="D156" s="292"/>
      <c r="E156" s="292"/>
      <c r="F156" s="292"/>
      <c r="G156" s="130"/>
    </row>
    <row r="157" spans="1:7" ht="15.15" customHeight="1" thickBot="1" x14ac:dyDescent="0.3">
      <c r="A157" s="80" t="s">
        <v>417</v>
      </c>
      <c r="B157" s="81"/>
      <c r="C157" s="228">
        <v>5</v>
      </c>
      <c r="D157" s="228">
        <v>0</v>
      </c>
      <c r="E157" s="228">
        <v>-1</v>
      </c>
      <c r="F157" s="228">
        <v>-1</v>
      </c>
      <c r="G157" s="227">
        <v>4</v>
      </c>
    </row>
    <row r="158" spans="1:7" ht="14.4" customHeight="1" thickBot="1" x14ac:dyDescent="0.3">
      <c r="A158" s="80" t="s">
        <v>418</v>
      </c>
      <c r="B158" s="81"/>
      <c r="C158" s="228">
        <v>22</v>
      </c>
      <c r="D158" s="228">
        <v>0</v>
      </c>
      <c r="E158" s="228">
        <v>-1</v>
      </c>
      <c r="F158" s="228">
        <v>-1</v>
      </c>
      <c r="G158" s="227">
        <v>21</v>
      </c>
    </row>
  </sheetData>
  <sheetProtection formatCells="0"/>
  <mergeCells count="5">
    <mergeCell ref="A7:G7"/>
    <mergeCell ref="B2:F2"/>
    <mergeCell ref="B3:F3"/>
    <mergeCell ref="A92:G92"/>
    <mergeCell ref="B1:G1"/>
  </mergeCells>
  <phoneticPr fontId="0" type="noConversion"/>
  <printOptions horizontalCentered="1"/>
  <pageMargins left="0" right="0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9</vt:i4>
      </vt:variant>
    </vt:vector>
  </HeadingPairs>
  <TitlesOfParts>
    <vt:vector size="27" baseType="lpstr">
      <vt:lpstr>KVI_MOD_1.1.sz.mell.</vt:lpstr>
      <vt:lpstr>KVI_MOD_1.2.sz.mell.</vt:lpstr>
      <vt:lpstr>KVI_MOD_1.3.sz.mell.</vt:lpstr>
      <vt:lpstr>KVI_MOD_2.1.sz.mell</vt:lpstr>
      <vt:lpstr>KVI_MOD_2.2.sz.mell</vt:lpstr>
      <vt:lpstr>KVI_MOD_4.sz.mell</vt:lpstr>
      <vt:lpstr>KVI_MOD_6.sz.mell.</vt:lpstr>
      <vt:lpstr>KVI_MOD_7.sz.mell.</vt:lpstr>
      <vt:lpstr>KVI_MOD_9.1.sz.mell</vt:lpstr>
      <vt:lpstr>KVI_MOD_9.1.1.sz.mell</vt:lpstr>
      <vt:lpstr>KVI_MOD_9.2.sz.mell</vt:lpstr>
      <vt:lpstr>KVI_MOD_9.2.2.sz.mell</vt:lpstr>
      <vt:lpstr>KVI_MOD_9.3.sz.mell</vt:lpstr>
      <vt:lpstr>KVI_MOD_9.3.1.sz.mell</vt:lpstr>
      <vt:lpstr>KV_MOD_11.sz.mell</vt:lpstr>
      <vt:lpstr>KV_MOD_14.sz.mell</vt:lpstr>
      <vt:lpstr>KV_MOD_15.sz.mell</vt:lpstr>
      <vt:lpstr>Munka1</vt:lpstr>
      <vt:lpstr>KVI_MOD_9.1.1.sz.mell!Nyomtatási_cím</vt:lpstr>
      <vt:lpstr>KVI_MOD_9.1.sz.mell!Nyomtatási_cím</vt:lpstr>
      <vt:lpstr>KVI_MOD_9.2.2.sz.mell!Nyomtatási_cím</vt:lpstr>
      <vt:lpstr>KVI_MOD_9.2.sz.mell!Nyomtatási_cím</vt:lpstr>
      <vt:lpstr>KVI_MOD_9.3.1.sz.mell!Nyomtatási_cím</vt:lpstr>
      <vt:lpstr>KVI_MOD_9.3.sz.mell!Nyomtatási_cím</vt:lpstr>
      <vt:lpstr>KVI_MOD_1.1.sz.mell.!Nyomtatási_terület</vt:lpstr>
      <vt:lpstr>KVI_MOD_1.2.sz.mell.!Nyomtatási_terület</vt:lpstr>
      <vt:lpstr>KVI_MOD_1.3.sz.mell.!Nyomtatási_terület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2021-06-01T09:39:11Z</cp:lastPrinted>
  <dcterms:created xsi:type="dcterms:W3CDTF">1999-10-30T10:30:45Z</dcterms:created>
  <dcterms:modified xsi:type="dcterms:W3CDTF">2021-07-12T11:38:35Z</dcterms:modified>
</cp:coreProperties>
</file>