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9.16\szerkeszthető\loclex táblázatok\"/>
    </mc:Choice>
  </mc:AlternateContent>
  <bookViews>
    <workbookView xWindow="16234" yWindow="32760" windowWidth="12660" windowHeight="12900" tabRatio="976" firstSheet="15" activeTab="15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I8" i="61" l="1"/>
  <c r="B1" i="3"/>
  <c r="G46" i="242"/>
  <c r="G40" i="242"/>
  <c r="G67" i="242"/>
  <c r="G61" i="242"/>
  <c r="G88" i="242"/>
  <c r="G82" i="242"/>
  <c r="G109" i="242"/>
  <c r="G103" i="242"/>
  <c r="G130" i="242"/>
  <c r="G124" i="242"/>
  <c r="G145" i="242"/>
  <c r="G148" i="242" s="1"/>
  <c r="G151" i="242" s="1"/>
  <c r="G172" i="242"/>
  <c r="G166" i="242"/>
  <c r="G193" i="242"/>
  <c r="G187" i="242"/>
  <c r="G214" i="242"/>
  <c r="G204" i="242"/>
  <c r="G208" i="242" s="1"/>
  <c r="G24" i="242"/>
  <c r="H214" i="242"/>
  <c r="D214" i="242"/>
  <c r="C214" i="242"/>
  <c r="B213" i="242"/>
  <c r="B212" i="242"/>
  <c r="B211" i="242"/>
  <c r="B210" i="242"/>
  <c r="B209" i="242"/>
  <c r="B214" i="242" s="1"/>
  <c r="H208" i="242"/>
  <c r="D208" i="242"/>
  <c r="B207" i="242"/>
  <c r="B206" i="242"/>
  <c r="B205" i="242"/>
  <c r="C204" i="242"/>
  <c r="C208" i="242" s="1"/>
  <c r="B203" i="242"/>
  <c r="B202" i="242"/>
  <c r="B208" i="242"/>
  <c r="H199" i="242"/>
  <c r="D199" i="242"/>
  <c r="C199" i="242"/>
  <c r="H193" i="242"/>
  <c r="D193" i="242"/>
  <c r="B192" i="242"/>
  <c r="B191" i="242"/>
  <c r="B190" i="242"/>
  <c r="B188" i="242"/>
  <c r="H187" i="242"/>
  <c r="D187" i="242"/>
  <c r="B186" i="242"/>
  <c r="B185" i="242"/>
  <c r="B184" i="242"/>
  <c r="C183" i="242"/>
  <c r="C187" i="242"/>
  <c r="C189" i="242" s="1"/>
  <c r="B182" i="242"/>
  <c r="B181" i="242"/>
  <c r="B187" i="242"/>
  <c r="H178" i="242"/>
  <c r="D178" i="242"/>
  <c r="C178" i="242"/>
  <c r="H172" i="242"/>
  <c r="D172" i="242"/>
  <c r="C172" i="242"/>
  <c r="B171" i="242"/>
  <c r="B170" i="242"/>
  <c r="B169" i="242"/>
  <c r="B167" i="242"/>
  <c r="H166" i="242"/>
  <c r="D166" i="242"/>
  <c r="B165" i="242"/>
  <c r="B164" i="242"/>
  <c r="B163" i="242"/>
  <c r="C162" i="242"/>
  <c r="C166" i="242" s="1"/>
  <c r="B161" i="242"/>
  <c r="B160" i="242"/>
  <c r="B166" i="242"/>
  <c r="B168" i="242" s="1"/>
  <c r="H157" i="242"/>
  <c r="D157" i="242"/>
  <c r="C157" i="242"/>
  <c r="H151" i="242"/>
  <c r="C151" i="242"/>
  <c r="B150" i="242"/>
  <c r="B149" i="242"/>
  <c r="C147" i="242"/>
  <c r="B146" i="242"/>
  <c r="B151" i="242" s="1"/>
  <c r="H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H136" i="242"/>
  <c r="D136" i="242"/>
  <c r="C136" i="242"/>
  <c r="H130" i="242"/>
  <c r="D130" i="242"/>
  <c r="B129" i="242"/>
  <c r="B128" i="242"/>
  <c r="B127" i="242"/>
  <c r="B125" i="242"/>
  <c r="H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H115" i="242"/>
  <c r="D115" i="242"/>
  <c r="C115" i="242"/>
  <c r="H109" i="242"/>
  <c r="D109" i="242"/>
  <c r="C109" i="242"/>
  <c r="B108" i="242"/>
  <c r="B107" i="242"/>
  <c r="B106" i="242"/>
  <c r="B105" i="242"/>
  <c r="B109" i="242"/>
  <c r="B104" i="242"/>
  <c r="H103" i="242"/>
  <c r="D103" i="242"/>
  <c r="C103" i="242"/>
  <c r="B102" i="242"/>
  <c r="B101" i="242"/>
  <c r="B100" i="242"/>
  <c r="B98" i="242"/>
  <c r="B97" i="242"/>
  <c r="B103" i="242"/>
  <c r="H94" i="242"/>
  <c r="D94" i="242"/>
  <c r="C94" i="242"/>
  <c r="H88" i="242"/>
  <c r="D88" i="242"/>
  <c r="C88" i="242"/>
  <c r="B87" i="242"/>
  <c r="B86" i="242"/>
  <c r="B85" i="242"/>
  <c r="B84" i="242"/>
  <c r="B83" i="242"/>
  <c r="B88" i="242"/>
  <c r="H82" i="242"/>
  <c r="D82" i="242"/>
  <c r="C82" i="242"/>
  <c r="B81" i="242"/>
  <c r="B80" i="242"/>
  <c r="B79" i="242"/>
  <c r="B78" i="242"/>
  <c r="B77" i="242"/>
  <c r="B76" i="242"/>
  <c r="B82" i="242"/>
  <c r="H73" i="242"/>
  <c r="D73" i="242"/>
  <c r="C73" i="242"/>
  <c r="H67" i="242"/>
  <c r="D67" i="242"/>
  <c r="B66" i="242"/>
  <c r="B65" i="242"/>
  <c r="B62" i="242"/>
  <c r="H61" i="242"/>
  <c r="D61" i="242"/>
  <c r="B60" i="242"/>
  <c r="B59" i="242"/>
  <c r="B58" i="242"/>
  <c r="C57" i="242"/>
  <c r="C61" i="242" s="1"/>
  <c r="C64" i="242" s="1"/>
  <c r="B56" i="242"/>
  <c r="B55" i="242"/>
  <c r="B61" i="242" s="1"/>
  <c r="H52" i="242"/>
  <c r="D52" i="242"/>
  <c r="C52" i="242"/>
  <c r="H46" i="242"/>
  <c r="D46" i="242"/>
  <c r="B45" i="242"/>
  <c r="B44" i="242"/>
  <c r="B41" i="242"/>
  <c r="H40" i="242"/>
  <c r="D40" i="242"/>
  <c r="B39" i="242"/>
  <c r="B38" i="242"/>
  <c r="B37" i="242"/>
  <c r="C36" i="242"/>
  <c r="C40" i="242"/>
  <c r="B35" i="242"/>
  <c r="B34" i="242"/>
  <c r="B40" i="242" s="1"/>
  <c r="B42" i="242" s="1"/>
  <c r="C42" i="242" s="1"/>
  <c r="C46" i="242" s="1"/>
  <c r="H31" i="242"/>
  <c r="D31" i="242"/>
  <c r="C31" i="242"/>
  <c r="H24" i="242"/>
  <c r="D24" i="242"/>
  <c r="C24" i="242"/>
  <c r="B23" i="242"/>
  <c r="B22" i="242"/>
  <c r="B21" i="242"/>
  <c r="B20" i="242"/>
  <c r="B19" i="242"/>
  <c r="B24" i="242"/>
  <c r="H18" i="242"/>
  <c r="C18" i="242"/>
  <c r="B17" i="242"/>
  <c r="B16" i="242"/>
  <c r="B15" i="242"/>
  <c r="D14" i="242"/>
  <c r="G14" i="242" s="1"/>
  <c r="G18" i="242" s="1"/>
  <c r="B13" i="242"/>
  <c r="B12" i="242"/>
  <c r="B18" i="242"/>
  <c r="H9" i="242"/>
  <c r="D9" i="242"/>
  <c r="C9" i="242"/>
  <c r="D4" i="73"/>
  <c r="D39" i="188"/>
  <c r="D31" i="240"/>
  <c r="D27" i="240"/>
  <c r="D32" i="240" s="1"/>
  <c r="D22" i="240"/>
  <c r="C22" i="240"/>
  <c r="D10" i="240"/>
  <c r="D17" i="240" s="1"/>
  <c r="D33" i="240" s="1"/>
  <c r="D35" i="240" s="1"/>
  <c r="C31" i="240"/>
  <c r="C27" i="240"/>
  <c r="C32" i="240" s="1"/>
  <c r="C10" i="240"/>
  <c r="C17" i="240" s="1"/>
  <c r="C33" i="240" s="1"/>
  <c r="C35" i="240" s="1"/>
  <c r="B18" i="237"/>
  <c r="H8" i="63"/>
  <c r="D7" i="94"/>
  <c r="K1" i="186"/>
  <c r="B1" i="177"/>
  <c r="M13" i="94"/>
  <c r="O13" i="94" s="1"/>
  <c r="K1" i="190" s="1"/>
  <c r="M11" i="94"/>
  <c r="O11" i="94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A3" i="1"/>
  <c r="D18" i="73"/>
  <c r="C18" i="73"/>
  <c r="C3" i="240"/>
  <c r="B1" i="240"/>
  <c r="B34" i="237" s="1"/>
  <c r="B2" i="184"/>
  <c r="B2" i="185" s="1"/>
  <c r="K5" i="177"/>
  <c r="K5" i="178" s="1"/>
  <c r="K5" i="179" s="1"/>
  <c r="K5" i="184" s="1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I5" i="147"/>
  <c r="H5" i="147"/>
  <c r="G5" i="147"/>
  <c r="G9" i="174"/>
  <c r="G98" i="174" s="1"/>
  <c r="K9" i="174"/>
  <c r="K9" i="175" s="1"/>
  <c r="K98" i="175" s="1"/>
  <c r="K9" i="176" s="1"/>
  <c r="K98" i="176" s="1"/>
  <c r="I9" i="174"/>
  <c r="H9" i="174"/>
  <c r="H9" i="175" s="1"/>
  <c r="H98" i="175" s="1"/>
  <c r="H9" i="176" s="1"/>
  <c r="H98" i="176" s="1"/>
  <c r="F9" i="174"/>
  <c r="E9" i="174"/>
  <c r="E9" i="175" s="1"/>
  <c r="E98" i="175" s="1"/>
  <c r="E9" i="176" s="1"/>
  <c r="E98" i="176" s="1"/>
  <c r="D9" i="174"/>
  <c r="D9" i="175"/>
  <c r="D98" i="175" s="1"/>
  <c r="D9" i="176" s="1"/>
  <c r="D98" i="176" s="1"/>
  <c r="K98" i="1"/>
  <c r="I98" i="1"/>
  <c r="H98" i="1"/>
  <c r="G98" i="1"/>
  <c r="F98" i="1"/>
  <c r="E98" i="1"/>
  <c r="D98" i="1"/>
  <c r="B2" i="179"/>
  <c r="B2" i="178"/>
  <c r="B2" i="177"/>
  <c r="B2" i="3"/>
  <c r="B2" i="193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/>
  <c r="J55" i="196"/>
  <c r="K55" i="196"/>
  <c r="J54" i="196"/>
  <c r="K54" i="196"/>
  <c r="J53" i="196"/>
  <c r="J52" i="196"/>
  <c r="K52" i="196" s="1"/>
  <c r="I51" i="196"/>
  <c r="H51" i="196"/>
  <c r="G51" i="196"/>
  <c r="F51" i="196"/>
  <c r="E51" i="196"/>
  <c r="D51" i="196"/>
  <c r="C51" i="196"/>
  <c r="J50" i="196"/>
  <c r="K50" i="196"/>
  <c r="J49" i="196"/>
  <c r="K49" i="196"/>
  <c r="J48" i="196"/>
  <c r="K48" i="196"/>
  <c r="J47" i="196"/>
  <c r="K47" i="196"/>
  <c r="J46" i="196"/>
  <c r="K46" i="196"/>
  <c r="I45" i="196"/>
  <c r="I57" i="196"/>
  <c r="H45" i="196"/>
  <c r="H57" i="196"/>
  <c r="G45" i="196"/>
  <c r="F45" i="196"/>
  <c r="F57" i="196" s="1"/>
  <c r="E45" i="196"/>
  <c r="D45" i="196"/>
  <c r="D57" i="196"/>
  <c r="C45" i="196"/>
  <c r="J42" i="196"/>
  <c r="K42" i="196" s="1"/>
  <c r="J41" i="196"/>
  <c r="K41" i="196" s="1"/>
  <c r="J40" i="196"/>
  <c r="J39" i="196" s="1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 s="1"/>
  <c r="K28" i="196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2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 s="1"/>
  <c r="J13" i="196"/>
  <c r="K13" i="196" s="1"/>
  <c r="J12" i="196"/>
  <c r="K12" i="196" s="1"/>
  <c r="J11" i="196"/>
  <c r="J10" i="196" s="1"/>
  <c r="I10" i="196"/>
  <c r="I38" i="196"/>
  <c r="I43" i="196" s="1"/>
  <c r="H10" i="196"/>
  <c r="G10" i="196"/>
  <c r="F10" i="196"/>
  <c r="E10" i="196"/>
  <c r="E38" i="196"/>
  <c r="E43" i="196" s="1"/>
  <c r="D10" i="196"/>
  <c r="D38" i="196" s="1"/>
  <c r="D43" i="196" s="1"/>
  <c r="C10" i="196"/>
  <c r="C38" i="196"/>
  <c r="C43" i="196" s="1"/>
  <c r="B3" i="196"/>
  <c r="J56" i="195"/>
  <c r="K56" i="195" s="1"/>
  <c r="J55" i="195"/>
  <c r="K55" i="195" s="1"/>
  <c r="J54" i="195"/>
  <c r="K54" i="195" s="1"/>
  <c r="J53" i="195"/>
  <c r="J52" i="195"/>
  <c r="K52" i="195"/>
  <c r="I51" i="195"/>
  <c r="H51" i="195"/>
  <c r="G51" i="195"/>
  <c r="F51" i="195"/>
  <c r="E51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/>
  <c r="H45" i="195"/>
  <c r="G45" i="195"/>
  <c r="G57" i="195" s="1"/>
  <c r="F45" i="195"/>
  <c r="E45" i="195"/>
  <c r="E57" i="195"/>
  <c r="D45" i="195"/>
  <c r="C45" i="195"/>
  <c r="J42" i="195"/>
  <c r="K42" i="195"/>
  <c r="J41" i="195"/>
  <c r="J40" i="195"/>
  <c r="K40" i="195" s="1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 s="1"/>
  <c r="K22" i="195"/>
  <c r="I22" i="195"/>
  <c r="H22" i="195"/>
  <c r="G22" i="195"/>
  <c r="F22" i="195"/>
  <c r="E22" i="195"/>
  <c r="D22" i="195"/>
  <c r="C22" i="195"/>
  <c r="J21" i="195"/>
  <c r="K21" i="195" s="1"/>
  <c r="J20" i="195"/>
  <c r="K20" i="195" s="1"/>
  <c r="J19" i="195"/>
  <c r="K19" i="195" s="1"/>
  <c r="J18" i="195"/>
  <c r="K18" i="195" s="1"/>
  <c r="J17" i="195"/>
  <c r="K17" i="195" s="1"/>
  <c r="J16" i="195"/>
  <c r="K16" i="195" s="1"/>
  <c r="J15" i="195"/>
  <c r="K15" i="195" s="1"/>
  <c r="J14" i="195"/>
  <c r="K14" i="195" s="1"/>
  <c r="J13" i="195"/>
  <c r="K13" i="195"/>
  <c r="J12" i="195"/>
  <c r="K12" i="195"/>
  <c r="J11" i="195"/>
  <c r="I10" i="195"/>
  <c r="H10" i="195"/>
  <c r="H38" i="195" s="1"/>
  <c r="H43" i="195" s="1"/>
  <c r="G10" i="195"/>
  <c r="F10" i="195"/>
  <c r="E10" i="195"/>
  <c r="E38" i="195"/>
  <c r="E43" i="195" s="1"/>
  <c r="D10" i="195"/>
  <c r="C10" i="195"/>
  <c r="C38" i="195"/>
  <c r="C43" i="195" s="1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J50" i="194"/>
  <c r="K50" i="194" s="1"/>
  <c r="J49" i="194"/>
  <c r="K49" i="194" s="1"/>
  <c r="J48" i="194"/>
  <c r="K48" i="194" s="1"/>
  <c r="J47" i="194"/>
  <c r="K47" i="194" s="1"/>
  <c r="J46" i="194"/>
  <c r="K46" i="194" s="1"/>
  <c r="I45" i="194"/>
  <c r="I57" i="194" s="1"/>
  <c r="H45" i="194"/>
  <c r="G45" i="194"/>
  <c r="G57" i="194"/>
  <c r="F45" i="194"/>
  <c r="E45" i="194"/>
  <c r="E57" i="194" s="1"/>
  <c r="D45" i="194"/>
  <c r="D57" i="194" s="1"/>
  <c r="C45" i="194"/>
  <c r="C57" i="194" s="1"/>
  <c r="J42" i="194"/>
  <c r="K42" i="194" s="1"/>
  <c r="J41" i="194"/>
  <c r="K41" i="194"/>
  <c r="J40" i="194"/>
  <c r="I39" i="194"/>
  <c r="H39" i="194"/>
  <c r="G39" i="194"/>
  <c r="F39" i="194"/>
  <c r="E39" i="194"/>
  <c r="D39" i="194"/>
  <c r="C39" i="194"/>
  <c r="J37" i="194"/>
  <c r="K37" i="194"/>
  <c r="J36" i="194"/>
  <c r="K36" i="194"/>
  <c r="J35" i="194"/>
  <c r="K35" i="194"/>
  <c r="J34" i="194"/>
  <c r="K34" i="194"/>
  <c r="J33" i="194"/>
  <c r="K33" i="194"/>
  <c r="I32" i="194"/>
  <c r="H32" i="194"/>
  <c r="G32" i="194"/>
  <c r="F32" i="194"/>
  <c r="E32" i="194"/>
  <c r="D32" i="194"/>
  <c r="C32" i="194"/>
  <c r="J31" i="194"/>
  <c r="K31" i="194" s="1"/>
  <c r="J30" i="194"/>
  <c r="K30" i="194" s="1"/>
  <c r="J29" i="194"/>
  <c r="K29" i="194" s="1"/>
  <c r="I28" i="194"/>
  <c r="H28" i="194"/>
  <c r="G28" i="194"/>
  <c r="F28" i="194"/>
  <c r="E28" i="194"/>
  <c r="D28" i="194"/>
  <c r="C28" i="194"/>
  <c r="J26" i="194"/>
  <c r="K26" i="194" s="1"/>
  <c r="J25" i="194"/>
  <c r="J24" i="194"/>
  <c r="K24" i="194"/>
  <c r="J23" i="194"/>
  <c r="I22" i="194"/>
  <c r="H22" i="194"/>
  <c r="G22" i="194"/>
  <c r="F22" i="194"/>
  <c r="E22" i="194"/>
  <c r="D22" i="194"/>
  <c r="C22" i="194"/>
  <c r="J21" i="194"/>
  <c r="K21" i="194"/>
  <c r="J20" i="194"/>
  <c r="K20" i="194"/>
  <c r="J19" i="194"/>
  <c r="K19" i="194"/>
  <c r="J18" i="194"/>
  <c r="K18" i="194"/>
  <c r="J17" i="194"/>
  <c r="K17" i="194"/>
  <c r="J16" i="194"/>
  <c r="K16" i="194"/>
  <c r="J15" i="194"/>
  <c r="K15" i="194"/>
  <c r="J14" i="194"/>
  <c r="K14" i="194"/>
  <c r="J13" i="194"/>
  <c r="K13" i="194"/>
  <c r="J12" i="194"/>
  <c r="K12" i="194"/>
  <c r="J11" i="194"/>
  <c r="I10" i="194"/>
  <c r="H10" i="194"/>
  <c r="H38" i="194"/>
  <c r="H43" i="194" s="1"/>
  <c r="G10" i="194"/>
  <c r="G38" i="194" s="1"/>
  <c r="G43" i="194" s="1"/>
  <c r="F10" i="194"/>
  <c r="F38" i="194"/>
  <c r="F43" i="194" s="1"/>
  <c r="E10" i="194"/>
  <c r="E38" i="194" s="1"/>
  <c r="E43" i="194" s="1"/>
  <c r="D10" i="194"/>
  <c r="D38" i="194"/>
  <c r="D43" i="194" s="1"/>
  <c r="C10" i="194"/>
  <c r="C38" i="194" s="1"/>
  <c r="C43" i="194" s="1"/>
  <c r="C58" i="194" s="1"/>
  <c r="B3" i="194"/>
  <c r="J56" i="193"/>
  <c r="K56" i="193" s="1"/>
  <c r="J55" i="193"/>
  <c r="K55" i="193" s="1"/>
  <c r="J54" i="193"/>
  <c r="K54" i="193" s="1"/>
  <c r="J53" i="193"/>
  <c r="J52" i="193"/>
  <c r="J51" i="193"/>
  <c r="I51" i="193"/>
  <c r="H51" i="193"/>
  <c r="G51" i="193"/>
  <c r="F51" i="193"/>
  <c r="E51" i="193"/>
  <c r="D51" i="193"/>
  <c r="C51" i="193"/>
  <c r="J50" i="193"/>
  <c r="K50" i="193" s="1"/>
  <c r="J49" i="193"/>
  <c r="K49" i="193" s="1"/>
  <c r="J48" i="193"/>
  <c r="K48" i="193" s="1"/>
  <c r="J47" i="193"/>
  <c r="J46" i="193"/>
  <c r="J45" i="193" s="1"/>
  <c r="I45" i="193"/>
  <c r="H45" i="193"/>
  <c r="H57" i="193"/>
  <c r="G45" i="193"/>
  <c r="G57" i="193"/>
  <c r="F45" i="193"/>
  <c r="F57" i="193"/>
  <c r="E45" i="193"/>
  <c r="E57" i="193"/>
  <c r="D45" i="193"/>
  <c r="D57" i="193"/>
  <c r="C45" i="193"/>
  <c r="C57" i="193"/>
  <c r="J42" i="193"/>
  <c r="K42" i="193"/>
  <c r="J41" i="193"/>
  <c r="K41" i="193"/>
  <c r="J40" i="193"/>
  <c r="J39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/>
  <c r="K28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/>
  <c r="K22" i="193" s="1"/>
  <c r="I22" i="193"/>
  <c r="H22" i="193"/>
  <c r="G22" i="193"/>
  <c r="F22" i="193"/>
  <c r="E22" i="193"/>
  <c r="D22" i="193"/>
  <c r="C22" i="193"/>
  <c r="J21" i="193"/>
  <c r="K21" i="193" s="1"/>
  <c r="J20" i="193"/>
  <c r="K20" i="193" s="1"/>
  <c r="J19" i="193"/>
  <c r="K19" i="193" s="1"/>
  <c r="J18" i="193"/>
  <c r="K18" i="193" s="1"/>
  <c r="J17" i="193"/>
  <c r="K17" i="193" s="1"/>
  <c r="J16" i="193"/>
  <c r="K16" i="193" s="1"/>
  <c r="J15" i="193"/>
  <c r="K15" i="193" s="1"/>
  <c r="J14" i="193"/>
  <c r="K14" i="193" s="1"/>
  <c r="J13" i="193"/>
  <c r="K13" i="193" s="1"/>
  <c r="J12" i="193"/>
  <c r="K12" i="193" s="1"/>
  <c r="J11" i="193"/>
  <c r="K11" i="193" s="1"/>
  <c r="K10" i="193" s="1"/>
  <c r="I10" i="193"/>
  <c r="H10" i="193"/>
  <c r="H38" i="193" s="1"/>
  <c r="H43" i="193" s="1"/>
  <c r="G10" i="193"/>
  <c r="F10" i="193"/>
  <c r="F38" i="193" s="1"/>
  <c r="F43" i="193" s="1"/>
  <c r="E10" i="193"/>
  <c r="E38" i="193"/>
  <c r="E43" i="193" s="1"/>
  <c r="D10" i="193"/>
  <c r="D38" i="193" s="1"/>
  <c r="D43" i="193" s="1"/>
  <c r="C10" i="193"/>
  <c r="C38" i="193" s="1"/>
  <c r="C43" i="193" s="1"/>
  <c r="C58" i="193" s="1"/>
  <c r="B2" i="194"/>
  <c r="B2" i="195" s="1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 s="1"/>
  <c r="B2" i="190" s="1"/>
  <c r="B2" i="191" s="1"/>
  <c r="J56" i="191"/>
  <c r="K56" i="191" s="1"/>
  <c r="J55" i="191"/>
  <c r="K55" i="191" s="1"/>
  <c r="J54" i="191"/>
  <c r="K54" i="191" s="1"/>
  <c r="J53" i="191"/>
  <c r="K53" i="191" s="1"/>
  <c r="J52" i="191"/>
  <c r="K52" i="191" s="1"/>
  <c r="I51" i="191"/>
  <c r="H51" i="191"/>
  <c r="G51" i="191"/>
  <c r="F51" i="191"/>
  <c r="E51" i="191"/>
  <c r="D51" i="191"/>
  <c r="C51" i="191"/>
  <c r="J50" i="191"/>
  <c r="K50" i="191"/>
  <c r="J49" i="191"/>
  <c r="K49" i="191"/>
  <c r="J48" i="191"/>
  <c r="K48" i="191"/>
  <c r="J47" i="191"/>
  <c r="K47" i="191"/>
  <c r="J46" i="191"/>
  <c r="I45" i="191"/>
  <c r="H45" i="191"/>
  <c r="G45" i="191"/>
  <c r="G57" i="191"/>
  <c r="F45" i="191"/>
  <c r="F57" i="191"/>
  <c r="E45" i="191"/>
  <c r="E57" i="191"/>
  <c r="D45" i="191"/>
  <c r="C45" i="191"/>
  <c r="C57" i="191" s="1"/>
  <c r="J42" i="191"/>
  <c r="J41" i="191"/>
  <c r="K41" i="191"/>
  <c r="J40" i="191"/>
  <c r="K40" i="191"/>
  <c r="I39" i="191"/>
  <c r="H39" i="191"/>
  <c r="G39" i="191"/>
  <c r="F39" i="191"/>
  <c r="E39" i="191"/>
  <c r="D39" i="191"/>
  <c r="C39" i="191"/>
  <c r="J37" i="191"/>
  <c r="K37" i="191" s="1"/>
  <c r="J36" i="191"/>
  <c r="K36" i="191" s="1"/>
  <c r="J35" i="191"/>
  <c r="K35" i="191" s="1"/>
  <c r="J34" i="191"/>
  <c r="K34" i="191" s="1"/>
  <c r="J33" i="191"/>
  <c r="K33" i="191" s="1"/>
  <c r="I32" i="191"/>
  <c r="H32" i="191"/>
  <c r="G32" i="191"/>
  <c r="F32" i="191"/>
  <c r="E32" i="191"/>
  <c r="D32" i="191"/>
  <c r="C32" i="191"/>
  <c r="J31" i="191"/>
  <c r="K31" i="191" s="1"/>
  <c r="J30" i="191"/>
  <c r="K30" i="191" s="1"/>
  <c r="J29" i="191"/>
  <c r="K29" i="191" s="1"/>
  <c r="K28" i="191" s="1"/>
  <c r="J26" i="191"/>
  <c r="K26" i="191"/>
  <c r="J25" i="191"/>
  <c r="K25" i="191"/>
  <c r="J24" i="191"/>
  <c r="K24" i="191"/>
  <c r="J23" i="191"/>
  <c r="I22" i="191"/>
  <c r="H22" i="191"/>
  <c r="G22" i="191"/>
  <c r="F22" i="191"/>
  <c r="E22" i="191"/>
  <c r="D22" i="191"/>
  <c r="C22" i="191"/>
  <c r="J21" i="191"/>
  <c r="K21" i="191"/>
  <c r="J20" i="191"/>
  <c r="K20" i="191"/>
  <c r="J19" i="191"/>
  <c r="K19" i="191"/>
  <c r="J18" i="191"/>
  <c r="K18" i="191"/>
  <c r="J17" i="191"/>
  <c r="K17" i="191"/>
  <c r="J16" i="191"/>
  <c r="K16" i="191"/>
  <c r="J15" i="191"/>
  <c r="K15" i="191"/>
  <c r="J14" i="191"/>
  <c r="K14" i="191"/>
  <c r="J13" i="191"/>
  <c r="K13" i="191"/>
  <c r="J12" i="191"/>
  <c r="K12" i="191"/>
  <c r="J11" i="191"/>
  <c r="K11" i="191"/>
  <c r="I10" i="191"/>
  <c r="H10" i="191"/>
  <c r="H38" i="191" s="1"/>
  <c r="H43" i="191" s="1"/>
  <c r="G10" i="191"/>
  <c r="F10" i="191"/>
  <c r="E10" i="191"/>
  <c r="E38" i="191"/>
  <c r="E43" i="191" s="1"/>
  <c r="D10" i="191"/>
  <c r="D38" i="191" s="1"/>
  <c r="D43" i="191" s="1"/>
  <c r="C10" i="191"/>
  <c r="B3" i="191"/>
  <c r="J56" i="190"/>
  <c r="K56" i="190"/>
  <c r="J55" i="190"/>
  <c r="K55" i="190"/>
  <c r="J54" i="190"/>
  <c r="K54" i="190"/>
  <c r="J53" i="190"/>
  <c r="K53" i="190" s="1"/>
  <c r="J52" i="190"/>
  <c r="K52" i="190" s="1"/>
  <c r="I51" i="190"/>
  <c r="H51" i="190"/>
  <c r="G51" i="190"/>
  <c r="F51" i="190"/>
  <c r="E51" i="190"/>
  <c r="E57" i="190"/>
  <c r="D51" i="190"/>
  <c r="C51" i="190"/>
  <c r="J50" i="190"/>
  <c r="J49" i="190"/>
  <c r="J48" i="190"/>
  <c r="K48" i="190" s="1"/>
  <c r="J47" i="190"/>
  <c r="K47" i="190" s="1"/>
  <c r="J46" i="190"/>
  <c r="K46" i="190" s="1"/>
  <c r="I45" i="190"/>
  <c r="I57" i="190" s="1"/>
  <c r="H45" i="190"/>
  <c r="H57" i="190" s="1"/>
  <c r="G45" i="190"/>
  <c r="G57" i="190"/>
  <c r="F45" i="190"/>
  <c r="F57" i="190"/>
  <c r="E45" i="190"/>
  <c r="D45" i="190"/>
  <c r="D57" i="190" s="1"/>
  <c r="C45" i="190"/>
  <c r="C57" i="190" s="1"/>
  <c r="J42" i="190"/>
  <c r="J39" i="190"/>
  <c r="J41" i="190"/>
  <c r="K41" i="190"/>
  <c r="J40" i="190"/>
  <c r="K40" i="190"/>
  <c r="I39" i="190"/>
  <c r="H39" i="190"/>
  <c r="G39" i="190"/>
  <c r="F39" i="190"/>
  <c r="E39" i="190"/>
  <c r="D39" i="190"/>
  <c r="C39" i="190"/>
  <c r="J37" i="190"/>
  <c r="K37" i="190" s="1"/>
  <c r="J36" i="190"/>
  <c r="K36" i="190" s="1"/>
  <c r="J35" i="190"/>
  <c r="K35" i="190" s="1"/>
  <c r="J34" i="190"/>
  <c r="K34" i="190" s="1"/>
  <c r="J33" i="190"/>
  <c r="K33" i="190" s="1"/>
  <c r="I32" i="190"/>
  <c r="H32" i="190"/>
  <c r="G32" i="190"/>
  <c r="F32" i="190"/>
  <c r="E32" i="190"/>
  <c r="D32" i="190"/>
  <c r="C32" i="190"/>
  <c r="J31" i="190"/>
  <c r="K31" i="190" s="1"/>
  <c r="J30" i="190"/>
  <c r="K30" i="190" s="1"/>
  <c r="J29" i="190"/>
  <c r="K29" i="190" s="1"/>
  <c r="J26" i="190"/>
  <c r="K26" i="190"/>
  <c r="J25" i="190"/>
  <c r="K25" i="190"/>
  <c r="J24" i="190"/>
  <c r="K24" i="190"/>
  <c r="J23" i="190"/>
  <c r="I22" i="190"/>
  <c r="H22" i="190"/>
  <c r="G22" i="190"/>
  <c r="F22" i="190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G38" i="190" s="1"/>
  <c r="G43" i="190" s="1"/>
  <c r="F10" i="190"/>
  <c r="F38" i="190"/>
  <c r="F43" i="190" s="1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J51" i="189" s="1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K39" i="189" s="1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J22" i="189" s="1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/>
  <c r="K10" i="189" s="1"/>
  <c r="I10" i="189"/>
  <c r="I38" i="189" s="1"/>
  <c r="I43" i="189" s="1"/>
  <c r="H10" i="189"/>
  <c r="G10" i="189"/>
  <c r="G38" i="189" s="1"/>
  <c r="G43" i="189" s="1"/>
  <c r="F10" i="189"/>
  <c r="F38" i="189"/>
  <c r="F43" i="189" s="1"/>
  <c r="E10" i="189"/>
  <c r="E38" i="189" s="1"/>
  <c r="D10" i="189"/>
  <c r="D38" i="189" s="1"/>
  <c r="C10" i="189"/>
  <c r="C38" i="189" s="1"/>
  <c r="C43" i="189" s="1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K45" i="188" s="1"/>
  <c r="I45" i="188"/>
  <c r="I57" i="188" s="1"/>
  <c r="H45" i="188"/>
  <c r="H57" i="188"/>
  <c r="G45" i="188"/>
  <c r="F45" i="188"/>
  <c r="E45" i="188"/>
  <c r="E57" i="188"/>
  <c r="D45" i="188"/>
  <c r="D57" i="188"/>
  <c r="C45" i="188"/>
  <c r="J42" i="188"/>
  <c r="K42" i="188" s="1"/>
  <c r="J41" i="188"/>
  <c r="K41" i="188" s="1"/>
  <c r="J40" i="188"/>
  <c r="I39" i="188"/>
  <c r="H39" i="188"/>
  <c r="G39" i="188"/>
  <c r="F39" i="188"/>
  <c r="E39" i="188"/>
  <c r="C39" i="188"/>
  <c r="J37" i="188"/>
  <c r="K37" i="188"/>
  <c r="J36" i="188"/>
  <c r="K36" i="188"/>
  <c r="J35" i="188"/>
  <c r="J34" i="188"/>
  <c r="K34" i="188" s="1"/>
  <c r="J33" i="188"/>
  <c r="K33" i="188" s="1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6" i="188"/>
  <c r="K26" i="188" s="1"/>
  <c r="J25" i="188"/>
  <c r="K25" i="188" s="1"/>
  <c r="J24" i="188"/>
  <c r="K24" i="188" s="1"/>
  <c r="J23" i="188"/>
  <c r="I22" i="188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0" i="188"/>
  <c r="J11" i="188"/>
  <c r="K11" i="188"/>
  <c r="I10" i="188"/>
  <c r="I38" i="188" s="1"/>
  <c r="I43" i="188" s="1"/>
  <c r="H10" i="188"/>
  <c r="G10" i="188"/>
  <c r="F10" i="188"/>
  <c r="F38" i="188" s="1"/>
  <c r="F43" i="188" s="1"/>
  <c r="E10" i="188"/>
  <c r="E38" i="188"/>
  <c r="E43" i="188" s="1"/>
  <c r="D10" i="188"/>
  <c r="D38" i="188" s="1"/>
  <c r="D43" i="188" s="1"/>
  <c r="C10" i="188"/>
  <c r="C38" i="188" s="1"/>
  <c r="C43" i="188" s="1"/>
  <c r="B3" i="187"/>
  <c r="B3" i="186"/>
  <c r="B3" i="185"/>
  <c r="J61" i="187"/>
  <c r="K61" i="187" s="1"/>
  <c r="J60" i="187"/>
  <c r="K60" i="187" s="1"/>
  <c r="J57" i="187"/>
  <c r="K57" i="187" s="1"/>
  <c r="J56" i="187"/>
  <c r="K56" i="187" s="1"/>
  <c r="J55" i="187"/>
  <c r="K55" i="187" s="1"/>
  <c r="J54" i="187"/>
  <c r="J53" i="187"/>
  <c r="K53" i="187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 s="1"/>
  <c r="J31" i="187"/>
  <c r="K31" i="187" s="1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 s="1"/>
  <c r="J23" i="187"/>
  <c r="I22" i="187"/>
  <c r="H22" i="187"/>
  <c r="G22" i="187"/>
  <c r="F22" i="187"/>
  <c r="E22" i="187"/>
  <c r="D22" i="187"/>
  <c r="C22" i="187"/>
  <c r="J21" i="187"/>
  <c r="K21" i="187" s="1"/>
  <c r="J20" i="187"/>
  <c r="J19" i="187"/>
  <c r="K19" i="187"/>
  <c r="J18" i="187"/>
  <c r="K18" i="187"/>
  <c r="J17" i="187"/>
  <c r="K17" i="187"/>
  <c r="J16" i="187"/>
  <c r="K16" i="187"/>
  <c r="J15" i="187"/>
  <c r="K15" i="187" s="1"/>
  <c r="J14" i="187"/>
  <c r="K14" i="187" s="1"/>
  <c r="J13" i="187"/>
  <c r="J12" i="187"/>
  <c r="K12" i="187"/>
  <c r="J11" i="187"/>
  <c r="I10" i="187"/>
  <c r="I39" i="187"/>
  <c r="I44" i="187" s="1"/>
  <c r="H10" i="187"/>
  <c r="G10" i="187"/>
  <c r="G39" i="187"/>
  <c r="G44" i="187" s="1"/>
  <c r="F10" i="187"/>
  <c r="E10" i="187"/>
  <c r="D10" i="187"/>
  <c r="C10" i="187"/>
  <c r="C39" i="187"/>
  <c r="C44" i="187" s="1"/>
  <c r="J61" i="186"/>
  <c r="K61" i="186" s="1"/>
  <c r="J60" i="186"/>
  <c r="K60" i="186" s="1"/>
  <c r="J57" i="186"/>
  <c r="K57" i="186" s="1"/>
  <c r="J56" i="186"/>
  <c r="K56" i="186" s="1"/>
  <c r="J55" i="186"/>
  <c r="K55" i="186" s="1"/>
  <c r="J54" i="186"/>
  <c r="J53" i="186"/>
  <c r="K53" i="186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 s="1"/>
  <c r="J47" i="186"/>
  <c r="I46" i="186"/>
  <c r="H46" i="186"/>
  <c r="H58" i="186" s="1"/>
  <c r="G46" i="186"/>
  <c r="F46" i="186"/>
  <c r="F58" i="186" s="1"/>
  <c r="E46" i="186"/>
  <c r="E58" i="186" s="1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 s="1"/>
  <c r="J31" i="186"/>
  <c r="K31" i="186" s="1"/>
  <c r="J30" i="186"/>
  <c r="K30" i="186" s="1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E22" i="186"/>
  <c r="D22" i="186"/>
  <c r="C22" i="186"/>
  <c r="J21" i="186"/>
  <c r="K21" i="186"/>
  <c r="J20" i="186"/>
  <c r="K20" i="186"/>
  <c r="J19" i="186"/>
  <c r="K19" i="186" s="1"/>
  <c r="J18" i="186"/>
  <c r="K18" i="186" s="1"/>
  <c r="J17" i="186"/>
  <c r="K17" i="186" s="1"/>
  <c r="J16" i="186"/>
  <c r="K16" i="186" s="1"/>
  <c r="J15" i="186"/>
  <c r="K15" i="186" s="1"/>
  <c r="J14" i="186"/>
  <c r="K14" i="186" s="1"/>
  <c r="J13" i="186"/>
  <c r="K13" i="186" s="1"/>
  <c r="J12" i="186"/>
  <c r="J11" i="186"/>
  <c r="K11" i="186"/>
  <c r="I10" i="186"/>
  <c r="H10" i="186"/>
  <c r="G10" i="186"/>
  <c r="G39" i="186" s="1"/>
  <c r="F10" i="186"/>
  <c r="F39" i="186"/>
  <c r="F44" i="186" s="1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D52" i="185"/>
  <c r="C52" i="185"/>
  <c r="J51" i="185"/>
  <c r="K51" i="185"/>
  <c r="J50" i="185"/>
  <c r="K50" i="185"/>
  <c r="J49" i="185"/>
  <c r="K49" i="185"/>
  <c r="J48" i="185"/>
  <c r="K48" i="185" s="1"/>
  <c r="J47" i="185"/>
  <c r="K47" i="185" s="1"/>
  <c r="I46" i="185"/>
  <c r="H46" i="185"/>
  <c r="G46" i="185"/>
  <c r="F46" i="185"/>
  <c r="F58" i="185" s="1"/>
  <c r="E46" i="185"/>
  <c r="E58" i="185" s="1"/>
  <c r="D46" i="185"/>
  <c r="D58" i="185"/>
  <c r="C46" i="185"/>
  <c r="C58" i="185"/>
  <c r="J43" i="185"/>
  <c r="K43" i="185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/>
  <c r="J13" i="185"/>
  <c r="K13" i="185"/>
  <c r="J12" i="185"/>
  <c r="K12" i="185"/>
  <c r="J11" i="185"/>
  <c r="K11" i="185"/>
  <c r="K10" i="185" s="1"/>
  <c r="I10" i="185"/>
  <c r="I39" i="185" s="1"/>
  <c r="H10" i="185"/>
  <c r="H39" i="185" s="1"/>
  <c r="G10" i="185"/>
  <c r="F10" i="185"/>
  <c r="F39" i="185" s="1"/>
  <c r="F44" i="185" s="1"/>
  <c r="E10" i="185"/>
  <c r="E39" i="185" s="1"/>
  <c r="E44" i="185" s="1"/>
  <c r="D10" i="185"/>
  <c r="D39" i="185" s="1"/>
  <c r="D44" i="185" s="1"/>
  <c r="C10" i="185"/>
  <c r="C39" i="185" s="1"/>
  <c r="C44" i="185" s="1"/>
  <c r="J61" i="184"/>
  <c r="K61" i="184" s="1"/>
  <c r="J60" i="184"/>
  <c r="K60" i="184" s="1"/>
  <c r="J57" i="184"/>
  <c r="K57" i="184" s="1"/>
  <c r="J56" i="184"/>
  <c r="K56" i="184" s="1"/>
  <c r="J55" i="184"/>
  <c r="K55" i="184" s="1"/>
  <c r="J54" i="184"/>
  <c r="J53" i="184"/>
  <c r="J52" i="184"/>
  <c r="I52" i="184"/>
  <c r="H52" i="184"/>
  <c r="G52" i="184"/>
  <c r="F52" i="184"/>
  <c r="E52" i="184"/>
  <c r="D52" i="184"/>
  <c r="C52" i="184"/>
  <c r="J51" i="184"/>
  <c r="K51" i="184"/>
  <c r="J50" i="184"/>
  <c r="K50" i="184"/>
  <c r="J49" i="184"/>
  <c r="K49" i="184" s="1"/>
  <c r="J48" i="184"/>
  <c r="K48" i="184" s="1"/>
  <c r="J47" i="184"/>
  <c r="K47" i="184" s="1"/>
  <c r="I46" i="184"/>
  <c r="H46" i="184"/>
  <c r="H58" i="184"/>
  <c r="G46" i="184"/>
  <c r="F46" i="184"/>
  <c r="F58" i="184" s="1"/>
  <c r="E46" i="184"/>
  <c r="E58" i="184"/>
  <c r="D46" i="184"/>
  <c r="C46" i="184"/>
  <c r="C58" i="184" s="1"/>
  <c r="J43" i="184"/>
  <c r="K43" i="184"/>
  <c r="J42" i="184"/>
  <c r="K42" i="184"/>
  <c r="J41" i="184"/>
  <c r="K41" i="184" s="1"/>
  <c r="K40" i="184" s="1"/>
  <c r="J38" i="184"/>
  <c r="K38" i="184" s="1"/>
  <c r="J37" i="184"/>
  <c r="K37" i="184" s="1"/>
  <c r="J36" i="184"/>
  <c r="K36" i="184" s="1"/>
  <c r="J35" i="184"/>
  <c r="K35" i="184" s="1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 s="1"/>
  <c r="I28" i="184"/>
  <c r="H28" i="184"/>
  <c r="G28" i="184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H39" i="184" s="1"/>
  <c r="G10" i="184"/>
  <c r="G39" i="184" s="1"/>
  <c r="G44" i="184" s="1"/>
  <c r="F10" i="184"/>
  <c r="F39" i="184"/>
  <c r="E10" i="184"/>
  <c r="D10" i="184"/>
  <c r="C10" i="184"/>
  <c r="C39" i="184" s="1"/>
  <c r="C44" i="184" s="1"/>
  <c r="I22" i="184"/>
  <c r="H22" i="184"/>
  <c r="G22" i="184"/>
  <c r="F22" i="184"/>
  <c r="E22" i="184"/>
  <c r="D22" i="184"/>
  <c r="C22" i="184"/>
  <c r="J153" i="179"/>
  <c r="K153" i="179"/>
  <c r="J152" i="179"/>
  <c r="K152" i="179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 s="1"/>
  <c r="J138" i="179"/>
  <c r="K138" i="179" s="1"/>
  <c r="J137" i="179"/>
  <c r="K137" i="179" s="1"/>
  <c r="J136" i="179"/>
  <c r="K136" i="179" s="1"/>
  <c r="J135" i="179"/>
  <c r="K135" i="179" s="1"/>
  <c r="J134" i="179"/>
  <c r="I133" i="179"/>
  <c r="H133" i="179"/>
  <c r="G133" i="179"/>
  <c r="F133" i="179"/>
  <c r="E133" i="179"/>
  <c r="D133" i="179"/>
  <c r="C133" i="179"/>
  <c r="J132" i="179"/>
  <c r="K132" i="179"/>
  <c r="J131" i="179"/>
  <c r="K131" i="179"/>
  <c r="J130" i="179"/>
  <c r="I129" i="179"/>
  <c r="I154" i="179" s="1"/>
  <c r="H129" i="179"/>
  <c r="G129" i="179"/>
  <c r="G154" i="179" s="1"/>
  <c r="F129" i="179"/>
  <c r="F154" i="179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/>
  <c r="J112" i="179"/>
  <c r="K112" i="179"/>
  <c r="J111" i="179"/>
  <c r="K111" i="179"/>
  <c r="J110" i="179"/>
  <c r="K110" i="179"/>
  <c r="J109" i="179"/>
  <c r="K109" i="179"/>
  <c r="J108" i="179"/>
  <c r="K108" i="179"/>
  <c r="J107" i="179"/>
  <c r="K107" i="179"/>
  <c r="J106" i="179"/>
  <c r="K106" i="179"/>
  <c r="J105" i="179"/>
  <c r="K105" i="179"/>
  <c r="J104" i="179"/>
  <c r="K104" i="179"/>
  <c r="J103" i="179"/>
  <c r="K103" i="179"/>
  <c r="J102" i="179"/>
  <c r="K102" i="179"/>
  <c r="J101" i="179"/>
  <c r="K101" i="179"/>
  <c r="J100" i="179"/>
  <c r="K100" i="179"/>
  <c r="J99" i="179"/>
  <c r="K99" i="179"/>
  <c r="J98" i="179"/>
  <c r="K98" i="179"/>
  <c r="J97" i="179"/>
  <c r="K97" i="179"/>
  <c r="J96" i="179"/>
  <c r="K96" i="179"/>
  <c r="J95" i="179"/>
  <c r="J94" i="179"/>
  <c r="I93" i="179"/>
  <c r="I128" i="179" s="1"/>
  <c r="I155" i="179" s="1"/>
  <c r="H93" i="179"/>
  <c r="G93" i="179"/>
  <c r="G128" i="179" s="1"/>
  <c r="G155" i="179" s="1"/>
  <c r="F93" i="179"/>
  <c r="E93" i="179"/>
  <c r="E128" i="179" s="1"/>
  <c r="E155" i="179" s="1"/>
  <c r="D93" i="179"/>
  <c r="C93" i="179"/>
  <c r="C128" i="179"/>
  <c r="C155" i="179" s="1"/>
  <c r="J88" i="179"/>
  <c r="K88" i="179" s="1"/>
  <c r="J87" i="179"/>
  <c r="K87" i="179" s="1"/>
  <c r="J86" i="179"/>
  <c r="K86" i="179" s="1"/>
  <c r="J85" i="179"/>
  <c r="K85" i="179" s="1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 s="1"/>
  <c r="J79" i="179"/>
  <c r="K79" i="179" s="1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D89" i="179" s="1"/>
  <c r="C66" i="179"/>
  <c r="J64" i="179"/>
  <c r="K64" i="179"/>
  <c r="J63" i="179"/>
  <c r="K63" i="179"/>
  <c r="J62" i="179"/>
  <c r="K62" i="179"/>
  <c r="J61" i="179"/>
  <c r="J60" i="179"/>
  <c r="I60" i="179"/>
  <c r="H60" i="179"/>
  <c r="G60" i="179"/>
  <c r="F60" i="179"/>
  <c r="E60" i="179"/>
  <c r="D60" i="179"/>
  <c r="C60" i="179"/>
  <c r="J59" i="179"/>
  <c r="K59" i="179" s="1"/>
  <c r="J58" i="179"/>
  <c r="K58" i="179" s="1"/>
  <c r="J57" i="179"/>
  <c r="K57" i="179" s="1"/>
  <c r="J56" i="179"/>
  <c r="K56" i="179" s="1"/>
  <c r="K55" i="179" s="1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/>
  <c r="J41" i="179"/>
  <c r="K41" i="179"/>
  <c r="J40" i="179"/>
  <c r="K40" i="179"/>
  <c r="J39" i="179"/>
  <c r="J38" i="179"/>
  <c r="J37" i="179" s="1"/>
  <c r="I37" i="179"/>
  <c r="H37" i="179"/>
  <c r="G37" i="179"/>
  <c r="F37" i="179"/>
  <c r="E37" i="179"/>
  <c r="D37" i="179"/>
  <c r="C37" i="179"/>
  <c r="J36" i="179"/>
  <c r="K36" i="179" s="1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 s="1"/>
  <c r="J27" i="179"/>
  <c r="K27" i="179" s="1"/>
  <c r="J26" i="179"/>
  <c r="K26" i="179" s="1"/>
  <c r="J25" i="179"/>
  <c r="K25" i="179" s="1"/>
  <c r="J24" i="179"/>
  <c r="K24" i="179" s="1"/>
  <c r="J23" i="179"/>
  <c r="I22" i="179"/>
  <c r="H22" i="179"/>
  <c r="G22" i="179"/>
  <c r="F22" i="179"/>
  <c r="E22" i="179"/>
  <c r="D22" i="179"/>
  <c r="C22" i="179"/>
  <c r="J21" i="179"/>
  <c r="K21" i="179" s="1"/>
  <c r="J20" i="179"/>
  <c r="K20" i="179" s="1"/>
  <c r="J19" i="179"/>
  <c r="K19" i="179" s="1"/>
  <c r="J18" i="179"/>
  <c r="J17" i="179"/>
  <c r="K17" i="179"/>
  <c r="J16" i="179"/>
  <c r="K16" i="179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G65" i="179" s="1"/>
  <c r="F8" i="179"/>
  <c r="F65" i="179" s="1"/>
  <c r="E8" i="179"/>
  <c r="D8" i="179"/>
  <c r="D65" i="179" s="1"/>
  <c r="C8" i="179"/>
  <c r="I5" i="179"/>
  <c r="H5" i="179"/>
  <c r="G5" i="179"/>
  <c r="F5" i="179"/>
  <c r="E5" i="179"/>
  <c r="D5" i="179"/>
  <c r="C5" i="179"/>
  <c r="J153" i="178"/>
  <c r="K153" i="178" s="1"/>
  <c r="J152" i="178"/>
  <c r="K152" i="178" s="1"/>
  <c r="J151" i="178"/>
  <c r="K151" i="178" s="1"/>
  <c r="J150" i="178"/>
  <c r="K150" i="178" s="1"/>
  <c r="J149" i="178"/>
  <c r="K149" i="178" s="1"/>
  <c r="J148" i="178"/>
  <c r="K148" i="178" s="1"/>
  <c r="J147" i="178"/>
  <c r="K147" i="178" s="1"/>
  <c r="K146" i="178" s="1"/>
  <c r="I146" i="178"/>
  <c r="H146" i="178"/>
  <c r="G146" i="178"/>
  <c r="F146" i="178"/>
  <c r="E146" i="178"/>
  <c r="D146" i="178"/>
  <c r="C146" i="178"/>
  <c r="J145" i="178"/>
  <c r="K145" i="178" s="1"/>
  <c r="J144" i="178"/>
  <c r="K144" i="178" s="1"/>
  <c r="J143" i="178"/>
  <c r="K143" i="178" s="1"/>
  <c r="J142" i="178"/>
  <c r="K142" i="178" s="1"/>
  <c r="J141" i="178"/>
  <c r="K141" i="178" s="1"/>
  <c r="I140" i="178"/>
  <c r="H140" i="178"/>
  <c r="G140" i="178"/>
  <c r="F140" i="178"/>
  <c r="E140" i="178"/>
  <c r="D140" i="178"/>
  <c r="C140" i="178"/>
  <c r="J139" i="178"/>
  <c r="K139" i="178"/>
  <c r="J138" i="178"/>
  <c r="K138" i="178"/>
  <c r="J137" i="178"/>
  <c r="K137" i="178"/>
  <c r="J136" i="178"/>
  <c r="J135" i="178"/>
  <c r="K135" i="178" s="1"/>
  <c r="J134" i="178"/>
  <c r="I133" i="178"/>
  <c r="H133" i="178"/>
  <c r="G133" i="178"/>
  <c r="F133" i="178"/>
  <c r="E133" i="178"/>
  <c r="D133" i="178"/>
  <c r="C133" i="178"/>
  <c r="J132" i="178"/>
  <c r="K132" i="178" s="1"/>
  <c r="J131" i="178"/>
  <c r="K131" i="178" s="1"/>
  <c r="J130" i="178"/>
  <c r="I129" i="178"/>
  <c r="I154" i="178"/>
  <c r="H129" i="178"/>
  <c r="G129" i="178"/>
  <c r="G154" i="178" s="1"/>
  <c r="F129" i="178"/>
  <c r="F154" i="178"/>
  <c r="E129" i="178"/>
  <c r="D129" i="178"/>
  <c r="D154" i="178" s="1"/>
  <c r="C129" i="178"/>
  <c r="C154" i="178" s="1"/>
  <c r="J127" i="178"/>
  <c r="K127" i="178"/>
  <c r="J126" i="178"/>
  <c r="K126" i="178"/>
  <c r="J125" i="178"/>
  <c r="K125" i="178"/>
  <c r="J124" i="178"/>
  <c r="K124" i="178"/>
  <c r="J123" i="178"/>
  <c r="K123" i="178"/>
  <c r="J122" i="178"/>
  <c r="K122" i="178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/>
  <c r="J112" i="178"/>
  <c r="K112" i="178"/>
  <c r="J111" i="178"/>
  <c r="K111" i="178"/>
  <c r="J110" i="178"/>
  <c r="K110" i="178"/>
  <c r="J109" i="178"/>
  <c r="K109" i="178"/>
  <c r="J108" i="178"/>
  <c r="K108" i="178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I155" i="178" s="1"/>
  <c r="H93" i="178"/>
  <c r="H128" i="178" s="1"/>
  <c r="G93" i="178"/>
  <c r="G128" i="178" s="1"/>
  <c r="G155" i="178" s="1"/>
  <c r="F93" i="178"/>
  <c r="F128" i="178"/>
  <c r="F155" i="178" s="1"/>
  <c r="E93" i="178"/>
  <c r="E128" i="178" s="1"/>
  <c r="D93" i="178"/>
  <c r="D128" i="178"/>
  <c r="D155" i="178" s="1"/>
  <c r="C93" i="178"/>
  <c r="C128" i="178" s="1"/>
  <c r="C155" i="178" s="1"/>
  <c r="J88" i="178"/>
  <c r="K88" i="178"/>
  <c r="J87" i="178"/>
  <c r="K87" i="178"/>
  <c r="J86" i="178"/>
  <c r="K86" i="178"/>
  <c r="J85" i="178"/>
  <c r="K85" i="178"/>
  <c r="J84" i="178"/>
  <c r="K84" i="178"/>
  <c r="J83" i="178"/>
  <c r="I82" i="178"/>
  <c r="H82" i="178"/>
  <c r="G82" i="178"/>
  <c r="F82" i="178"/>
  <c r="E82" i="178"/>
  <c r="D82" i="178"/>
  <c r="C82" i="178"/>
  <c r="J81" i="178"/>
  <c r="K81" i="178"/>
  <c r="J80" i="178"/>
  <c r="K80" i="178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I75" i="178"/>
  <c r="H75" i="178"/>
  <c r="G75" i="178"/>
  <c r="F75" i="178"/>
  <c r="E75" i="178"/>
  <c r="D75" i="178"/>
  <c r="C75" i="178"/>
  <c r="J74" i="178"/>
  <c r="K74" i="178" s="1"/>
  <c r="J73" i="178"/>
  <c r="K73" i="178" s="1"/>
  <c r="J72" i="178"/>
  <c r="K72" i="178" s="1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H89" i="178" s="1"/>
  <c r="G66" i="178"/>
  <c r="G89" i="178"/>
  <c r="F66" i="178"/>
  <c r="F89" i="178" s="1"/>
  <c r="E66" i="178"/>
  <c r="E89" i="178" s="1"/>
  <c r="D66" i="178"/>
  <c r="C66" i="178"/>
  <c r="C89" i="178" s="1"/>
  <c r="J64" i="178"/>
  <c r="K64" i="178"/>
  <c r="J63" i="178"/>
  <c r="K63" i="178"/>
  <c r="J62" i="178"/>
  <c r="K62" i="178"/>
  <c r="J61" i="178"/>
  <c r="I60" i="178"/>
  <c r="H60" i="178"/>
  <c r="G60" i="178"/>
  <c r="F60" i="178"/>
  <c r="E60" i="178"/>
  <c r="D60" i="178"/>
  <c r="C60" i="178"/>
  <c r="J59" i="178"/>
  <c r="K59" i="178"/>
  <c r="J58" i="178"/>
  <c r="K58" i="178"/>
  <c r="J57" i="178"/>
  <c r="K57" i="178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 s="1"/>
  <c r="J35" i="178"/>
  <c r="K35" i="178" s="1"/>
  <c r="J34" i="178"/>
  <c r="K34" i="178" s="1"/>
  <c r="J33" i="178"/>
  <c r="K33" i="178" s="1"/>
  <c r="J32" i="178"/>
  <c r="K32" i="178" s="1"/>
  <c r="J31" i="178"/>
  <c r="K31" i="178" s="1"/>
  <c r="J30" i="178"/>
  <c r="I29" i="178"/>
  <c r="H29" i="178"/>
  <c r="G29" i="178"/>
  <c r="F29" i="178"/>
  <c r="E29" i="178"/>
  <c r="D29" i="178"/>
  <c r="C29" i="178"/>
  <c r="J28" i="178"/>
  <c r="K28" i="178"/>
  <c r="J27" i="178"/>
  <c r="J26" i="178"/>
  <c r="K26" i="178" s="1"/>
  <c r="J25" i="178"/>
  <c r="K25" i="178" s="1"/>
  <c r="J24" i="178"/>
  <c r="K24" i="178" s="1"/>
  <c r="J23" i="178"/>
  <c r="I22" i="178"/>
  <c r="H22" i="178"/>
  <c r="G22" i="178"/>
  <c r="F22" i="178"/>
  <c r="E22" i="178"/>
  <c r="D22" i="178"/>
  <c r="C22" i="178"/>
  <c r="J21" i="178"/>
  <c r="K21" i="178" s="1"/>
  <c r="J20" i="178"/>
  <c r="K20" i="178" s="1"/>
  <c r="J19" i="178"/>
  <c r="K19" i="178" s="1"/>
  <c r="J18" i="178"/>
  <c r="K18" i="178" s="1"/>
  <c r="J17" i="178"/>
  <c r="J16" i="178"/>
  <c r="J15" i="178"/>
  <c r="I15" i="178"/>
  <c r="H15" i="178"/>
  <c r="G15" i="178"/>
  <c r="F15" i="178"/>
  <c r="E15" i="178"/>
  <c r="D15" i="178"/>
  <c r="C15" i="178"/>
  <c r="J14" i="178"/>
  <c r="K14" i="178" s="1"/>
  <c r="J13" i="178"/>
  <c r="K13" i="178" s="1"/>
  <c r="J12" i="178"/>
  <c r="K12" i="178" s="1"/>
  <c r="J11" i="178"/>
  <c r="K11" i="178" s="1"/>
  <c r="J10" i="178"/>
  <c r="J9" i="178"/>
  <c r="K9" i="178"/>
  <c r="I8" i="178"/>
  <c r="H8" i="178"/>
  <c r="G8" i="178"/>
  <c r="G65" i="178" s="1"/>
  <c r="G90" i="178" s="1"/>
  <c r="F8" i="178"/>
  <c r="E8" i="178"/>
  <c r="D8" i="178"/>
  <c r="D65" i="178" s="1"/>
  <c r="C8" i="178"/>
  <c r="C65" i="178" s="1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 s="1"/>
  <c r="G129" i="177"/>
  <c r="G154" i="177"/>
  <c r="F129" i="177"/>
  <c r="F154" i="177" s="1"/>
  <c r="E129" i="177"/>
  <c r="E154" i="177" s="1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F114" i="177"/>
  <c r="E114" i="177"/>
  <c r="D114" i="177"/>
  <c r="C114" i="177"/>
  <c r="J113" i="177"/>
  <c r="K113" i="177" s="1"/>
  <c r="J112" i="177"/>
  <c r="K112" i="177" s="1"/>
  <c r="J111" i="177"/>
  <c r="K111" i="177" s="1"/>
  <c r="J110" i="177"/>
  <c r="K110" i="177" s="1"/>
  <c r="J109" i="177"/>
  <c r="K109" i="177" s="1"/>
  <c r="J108" i="177"/>
  <c r="K108" i="177" s="1"/>
  <c r="J107" i="177"/>
  <c r="K107" i="177" s="1"/>
  <c r="J106" i="177"/>
  <c r="K106" i="177" s="1"/>
  <c r="J105" i="177"/>
  <c r="K105" i="177" s="1"/>
  <c r="J104" i="177"/>
  <c r="K104" i="177" s="1"/>
  <c r="J103" i="177"/>
  <c r="K103" i="177" s="1"/>
  <c r="J102" i="177"/>
  <c r="K102" i="177" s="1"/>
  <c r="J101" i="177"/>
  <c r="K101" i="177" s="1"/>
  <c r="J100" i="177"/>
  <c r="K100" i="177" s="1"/>
  <c r="J99" i="177"/>
  <c r="K99" i="177" s="1"/>
  <c r="J98" i="177"/>
  <c r="K98" i="177" s="1"/>
  <c r="J97" i="177"/>
  <c r="K97" i="177"/>
  <c r="J96" i="177"/>
  <c r="K96" i="177"/>
  <c r="J95" i="177"/>
  <c r="K95" i="177"/>
  <c r="J94" i="177"/>
  <c r="I93" i="177"/>
  <c r="H93" i="177"/>
  <c r="G93" i="177"/>
  <c r="G128" i="177" s="1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/>
  <c r="D66" i="177"/>
  <c r="C66" i="177"/>
  <c r="J64" i="177"/>
  <c r="K64" i="177"/>
  <c r="J63" i="177"/>
  <c r="K63" i="177"/>
  <c r="J62" i="177"/>
  <c r="K62" i="177"/>
  <c r="J61" i="177"/>
  <c r="I60" i="177"/>
  <c r="H60" i="177"/>
  <c r="G60" i="177"/>
  <c r="F60" i="177"/>
  <c r="E60" i="177"/>
  <c r="D60" i="177"/>
  <c r="C60" i="177"/>
  <c r="J59" i="177"/>
  <c r="K59" i="177"/>
  <c r="J58" i="177"/>
  <c r="K58" i="177"/>
  <c r="J57" i="177"/>
  <c r="J56" i="177"/>
  <c r="I55" i="177"/>
  <c r="H55" i="177"/>
  <c r="G55" i="177"/>
  <c r="F55" i="177"/>
  <c r="E55" i="177"/>
  <c r="D55" i="177"/>
  <c r="C55" i="177"/>
  <c r="J54" i="177"/>
  <c r="K54" i="177" s="1"/>
  <c r="J53" i="177"/>
  <c r="K53" i="177" s="1"/>
  <c r="J52" i="177"/>
  <c r="K52" i="177" s="1"/>
  <c r="J51" i="177"/>
  <c r="K51" i="177" s="1"/>
  <c r="J50" i="177"/>
  <c r="K50" i="177" s="1"/>
  <c r="I49" i="177"/>
  <c r="H49" i="177"/>
  <c r="G49" i="177"/>
  <c r="F49" i="177"/>
  <c r="E49" i="177"/>
  <c r="D49" i="177"/>
  <c r="C49" i="177"/>
  <c r="J48" i="177"/>
  <c r="K48" i="177"/>
  <c r="J47" i="177"/>
  <c r="K47" i="177"/>
  <c r="J46" i="177"/>
  <c r="K46" i="177"/>
  <c r="J45" i="177"/>
  <c r="K45" i="177"/>
  <c r="J44" i="177"/>
  <c r="K44" i="177"/>
  <c r="J43" i="177"/>
  <c r="K43" i="177"/>
  <c r="J42" i="177"/>
  <c r="K42" i="177"/>
  <c r="J41" i="177"/>
  <c r="K41" i="177"/>
  <c r="J40" i="177"/>
  <c r="K40" i="177"/>
  <c r="J39" i="177"/>
  <c r="K39" i="177"/>
  <c r="J38" i="177"/>
  <c r="I37" i="177"/>
  <c r="H37" i="177"/>
  <c r="G37" i="177"/>
  <c r="F37" i="177"/>
  <c r="E37" i="177"/>
  <c r="D37" i="177"/>
  <c r="C37" i="177"/>
  <c r="J36" i="177"/>
  <c r="K36" i="177"/>
  <c r="J35" i="177"/>
  <c r="K35" i="177"/>
  <c r="J34" i="177"/>
  <c r="K34" i="177"/>
  <c r="J33" i="177"/>
  <c r="K33" i="177"/>
  <c r="J32" i="177"/>
  <c r="K32" i="177"/>
  <c r="J31" i="177"/>
  <c r="K31" i="177"/>
  <c r="J30" i="177"/>
  <c r="I29" i="177"/>
  <c r="H29" i="177"/>
  <c r="G29" i="177"/>
  <c r="F29" i="177"/>
  <c r="E29" i="177"/>
  <c r="D29" i="177"/>
  <c r="C29" i="177"/>
  <c r="J28" i="177"/>
  <c r="K28" i="177"/>
  <c r="J27" i="177"/>
  <c r="K27" i="177"/>
  <c r="J26" i="177"/>
  <c r="K26" i="177" s="1"/>
  <c r="J25" i="177"/>
  <c r="K25" i="177" s="1"/>
  <c r="J24" i="177"/>
  <c r="J23" i="177"/>
  <c r="I22" i="177"/>
  <c r="H22" i="177"/>
  <c r="G22" i="177"/>
  <c r="F22" i="177"/>
  <c r="E22" i="177"/>
  <c r="D22" i="177"/>
  <c r="C22" i="177"/>
  <c r="J21" i="177"/>
  <c r="K21" i="177"/>
  <c r="J20" i="177"/>
  <c r="K20" i="177"/>
  <c r="J19" i="177"/>
  <c r="K19" i="177" s="1"/>
  <c r="J18" i="177"/>
  <c r="J17" i="177"/>
  <c r="K17" i="177"/>
  <c r="J16" i="177"/>
  <c r="K16" i="177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G65" i="177" s="1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 s="1"/>
  <c r="C29" i="3"/>
  <c r="D29" i="3"/>
  <c r="E29" i="3"/>
  <c r="F29" i="3"/>
  <c r="G29" i="3"/>
  <c r="H29" i="3"/>
  <c r="I29" i="3"/>
  <c r="J30" i="3"/>
  <c r="K30" i="3"/>
  <c r="J31" i="3"/>
  <c r="K31" i="3"/>
  <c r="J32" i="3"/>
  <c r="J33" i="3"/>
  <c r="J34" i="3"/>
  <c r="K34" i="3"/>
  <c r="J35" i="3"/>
  <c r="K35" i="3"/>
  <c r="J36" i="3"/>
  <c r="K36" i="3"/>
  <c r="C37" i="3"/>
  <c r="D37" i="3"/>
  <c r="E37" i="3"/>
  <c r="F37" i="3"/>
  <c r="G37" i="3"/>
  <c r="H37" i="3"/>
  <c r="I37" i="3"/>
  <c r="J38" i="3"/>
  <c r="K38" i="3" s="1"/>
  <c r="J39" i="3"/>
  <c r="K39" i="3" s="1"/>
  <c r="J40" i="3"/>
  <c r="K40" i="3" s="1"/>
  <c r="J41" i="3"/>
  <c r="K41" i="3" s="1"/>
  <c r="J42" i="3"/>
  <c r="J43" i="3"/>
  <c r="K43" i="3"/>
  <c r="J44" i="3"/>
  <c r="K44" i="3"/>
  <c r="J45" i="3"/>
  <c r="K45" i="3"/>
  <c r="J46" i="3"/>
  <c r="K46" i="3"/>
  <c r="J47" i="3"/>
  <c r="K47" i="3"/>
  <c r="J48" i="3"/>
  <c r="K48" i="3"/>
  <c r="C49" i="3"/>
  <c r="D49" i="3"/>
  <c r="E49" i="3"/>
  <c r="F49" i="3"/>
  <c r="G49" i="3"/>
  <c r="H49" i="3"/>
  <c r="I49" i="3"/>
  <c r="J50" i="3"/>
  <c r="K50" i="3" s="1"/>
  <c r="J51" i="3"/>
  <c r="K51" i="3" s="1"/>
  <c r="J52" i="3"/>
  <c r="J53" i="3"/>
  <c r="K53" i="3"/>
  <c r="J54" i="3"/>
  <c r="K54" i="3"/>
  <c r="C55" i="3"/>
  <c r="D55" i="3"/>
  <c r="E55" i="3"/>
  <c r="F55" i="3"/>
  <c r="G55" i="3"/>
  <c r="H55" i="3"/>
  <c r="I55" i="3"/>
  <c r="J56" i="3"/>
  <c r="J57" i="3"/>
  <c r="K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 s="1"/>
  <c r="J68" i="3"/>
  <c r="K68" i="3" s="1"/>
  <c r="J69" i="3"/>
  <c r="K69" i="3" s="1"/>
  <c r="C70" i="3"/>
  <c r="D70" i="3"/>
  <c r="E70" i="3"/>
  <c r="F70" i="3"/>
  <c r="G70" i="3"/>
  <c r="H70" i="3"/>
  <c r="I70" i="3"/>
  <c r="J71" i="3"/>
  <c r="J72" i="3"/>
  <c r="J73" i="3"/>
  <c r="K73" i="3"/>
  <c r="J74" i="3"/>
  <c r="K74" i="3" s="1"/>
  <c r="C75" i="3"/>
  <c r="D75" i="3"/>
  <c r="E75" i="3"/>
  <c r="F75" i="3"/>
  <c r="G75" i="3"/>
  <c r="H75" i="3"/>
  <c r="I75" i="3"/>
  <c r="J76" i="3"/>
  <c r="K76" i="3"/>
  <c r="J77" i="3"/>
  <c r="K77" i="3"/>
  <c r="C78" i="3"/>
  <c r="D78" i="3"/>
  <c r="E78" i="3"/>
  <c r="F78" i="3"/>
  <c r="G78" i="3"/>
  <c r="H78" i="3"/>
  <c r="I78" i="3"/>
  <c r="J79" i="3"/>
  <c r="K79" i="3" s="1"/>
  <c r="J80" i="3"/>
  <c r="J81" i="3"/>
  <c r="K81" i="3"/>
  <c r="C82" i="3"/>
  <c r="D82" i="3"/>
  <c r="D89" i="3" s="1"/>
  <c r="E82" i="3"/>
  <c r="F82" i="3"/>
  <c r="G82" i="3"/>
  <c r="H82" i="3"/>
  <c r="I82" i="3"/>
  <c r="J83" i="3"/>
  <c r="J84" i="3"/>
  <c r="K84" i="3"/>
  <c r="J85" i="3"/>
  <c r="K85" i="3"/>
  <c r="J86" i="3"/>
  <c r="J87" i="3"/>
  <c r="K87" i="3" s="1"/>
  <c r="J88" i="3"/>
  <c r="K88" i="3" s="1"/>
  <c r="C93" i="3"/>
  <c r="D93" i="3"/>
  <c r="E93" i="3"/>
  <c r="F93" i="3"/>
  <c r="G93" i="3"/>
  <c r="H93" i="3"/>
  <c r="I93" i="3"/>
  <c r="J94" i="3"/>
  <c r="J95" i="3"/>
  <c r="J96" i="3"/>
  <c r="K96" i="3"/>
  <c r="J97" i="3"/>
  <c r="K97" i="3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 s="1"/>
  <c r="E114" i="3"/>
  <c r="E128" i="3" s="1"/>
  <c r="F114" i="3"/>
  <c r="G114" i="3"/>
  <c r="H114" i="3"/>
  <c r="I114" i="3"/>
  <c r="I128" i="3" s="1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 s="1"/>
  <c r="J138" i="3"/>
  <c r="K138" i="3" s="1"/>
  <c r="J139" i="3"/>
  <c r="K139" i="3" s="1"/>
  <c r="C140" i="3"/>
  <c r="D140" i="3"/>
  <c r="E140" i="3"/>
  <c r="F140" i="3"/>
  <c r="G140" i="3"/>
  <c r="H140" i="3"/>
  <c r="I140" i="3"/>
  <c r="J141" i="3"/>
  <c r="J142" i="3"/>
  <c r="J143" i="3"/>
  <c r="K143" i="3"/>
  <c r="J144" i="3"/>
  <c r="K144" i="3"/>
  <c r="J145" i="3"/>
  <c r="K145" i="3"/>
  <c r="C146" i="3"/>
  <c r="D146" i="3"/>
  <c r="E146" i="3"/>
  <c r="F146" i="3"/>
  <c r="G146" i="3"/>
  <c r="H146" i="3"/>
  <c r="I146" i="3"/>
  <c r="J147" i="3"/>
  <c r="K147" i="3" s="1"/>
  <c r="J148" i="3"/>
  <c r="K148" i="3" s="1"/>
  <c r="J149" i="3"/>
  <c r="K149" i="3" s="1"/>
  <c r="J150" i="3"/>
  <c r="K150" i="3" s="1"/>
  <c r="J151" i="3"/>
  <c r="K151" i="3" s="1"/>
  <c r="J152" i="3"/>
  <c r="K152" i="3" s="1"/>
  <c r="J153" i="3"/>
  <c r="K153" i="3" s="1"/>
  <c r="H7" i="147"/>
  <c r="I7" i="147" s="1"/>
  <c r="H8" i="147"/>
  <c r="H9" i="147"/>
  <c r="I9" i="147"/>
  <c r="H10" i="147"/>
  <c r="I10" i="147"/>
  <c r="H11" i="147"/>
  <c r="H12" i="147"/>
  <c r="I12" i="147" s="1"/>
  <c r="H13" i="147"/>
  <c r="I13" i="147" s="1"/>
  <c r="H14" i="147"/>
  <c r="I14" i="147" s="1"/>
  <c r="H15" i="147"/>
  <c r="I15" i="147" s="1"/>
  <c r="H16" i="147"/>
  <c r="I16" i="147" s="1"/>
  <c r="H17" i="147"/>
  <c r="I17" i="147" s="1"/>
  <c r="H18" i="147"/>
  <c r="I18" i="147" s="1"/>
  <c r="H19" i="147"/>
  <c r="I19" i="147" s="1"/>
  <c r="H20" i="147"/>
  <c r="I20" i="147" s="1"/>
  <c r="H21" i="147"/>
  <c r="I21" i="147" s="1"/>
  <c r="H22" i="147"/>
  <c r="I22" i="147" s="1"/>
  <c r="H23" i="147"/>
  <c r="I23" i="147" s="1"/>
  <c r="H24" i="147"/>
  <c r="I24" i="147" s="1"/>
  <c r="B25" i="147"/>
  <c r="D25" i="147"/>
  <c r="E25" i="147"/>
  <c r="H7" i="63"/>
  <c r="I7" i="63"/>
  <c r="H9" i="63"/>
  <c r="I9" i="63"/>
  <c r="H10" i="63"/>
  <c r="I10" i="63"/>
  <c r="H11" i="63"/>
  <c r="I11" i="63"/>
  <c r="H12" i="63"/>
  <c r="I12" i="63"/>
  <c r="H13" i="63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17" i="61"/>
  <c r="G17" i="61"/>
  <c r="H17" i="61"/>
  <c r="C18" i="61"/>
  <c r="D18" i="61"/>
  <c r="D30" i="61" s="1"/>
  <c r="D31" i="61" s="1"/>
  <c r="I18" i="61"/>
  <c r="E19" i="61"/>
  <c r="I19" i="61"/>
  <c r="E20" i="61"/>
  <c r="I20" i="61"/>
  <c r="E21" i="61"/>
  <c r="I21" i="61"/>
  <c r="E22" i="61"/>
  <c r="I22" i="61"/>
  <c r="E23" i="61"/>
  <c r="I23" i="61"/>
  <c r="C24" i="61"/>
  <c r="D24" i="6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H30" i="61"/>
  <c r="I2" i="73"/>
  <c r="I2" i="61" s="1"/>
  <c r="I4" i="63" s="1"/>
  <c r="E6" i="73"/>
  <c r="I6" i="73"/>
  <c r="I18" i="73" s="1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D6" i="76"/>
  <c r="G18" i="73"/>
  <c r="G30" i="73" s="1"/>
  <c r="H18" i="73"/>
  <c r="H31" i="73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 s="1"/>
  <c r="D24" i="73"/>
  <c r="I24" i="73"/>
  <c r="E25" i="73"/>
  <c r="I25" i="73"/>
  <c r="E26" i="73"/>
  <c r="I26" i="73"/>
  <c r="E27" i="73"/>
  <c r="I27" i="73"/>
  <c r="E28" i="73"/>
  <c r="I28" i="73"/>
  <c r="G29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J21" i="176"/>
  <c r="J22" i="176"/>
  <c r="K22" i="176" s="1"/>
  <c r="J23" i="176"/>
  <c r="J24" i="176"/>
  <c r="K24" i="176"/>
  <c r="C25" i="176"/>
  <c r="D25" i="176"/>
  <c r="E25" i="176"/>
  <c r="F25" i="176"/>
  <c r="G25" i="176"/>
  <c r="H25" i="176"/>
  <c r="I25" i="176"/>
  <c r="J26" i="176"/>
  <c r="K26" i="176" s="1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/>
  <c r="J34" i="176"/>
  <c r="J35" i="176"/>
  <c r="K35" i="176" s="1"/>
  <c r="J36" i="176"/>
  <c r="K36" i="176" s="1"/>
  <c r="J37" i="176"/>
  <c r="K37" i="176" s="1"/>
  <c r="J38" i="176"/>
  <c r="K38" i="176" s="1"/>
  <c r="J39" i="176"/>
  <c r="K39" i="176" s="1"/>
  <c r="C40" i="176"/>
  <c r="D40" i="176"/>
  <c r="E40" i="176"/>
  <c r="E68" i="176" s="1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J57" i="176"/>
  <c r="K57" i="176" s="1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/>
  <c r="C73" i="176"/>
  <c r="D73" i="176"/>
  <c r="E73" i="176"/>
  <c r="F73" i="176"/>
  <c r="G73" i="176"/>
  <c r="H73" i="176"/>
  <c r="I73" i="176"/>
  <c r="J74" i="176"/>
  <c r="K74" i="176"/>
  <c r="J75" i="176"/>
  <c r="K75" i="176"/>
  <c r="J76" i="176"/>
  <c r="K76" i="176"/>
  <c r="J77" i="176"/>
  <c r="C78" i="176"/>
  <c r="D78" i="176"/>
  <c r="E78" i="176"/>
  <c r="F78" i="176"/>
  <c r="G78" i="176"/>
  <c r="G92" i="176" s="1"/>
  <c r="H78" i="176"/>
  <c r="I78" i="176"/>
  <c r="J79" i="176"/>
  <c r="K79" i="176"/>
  <c r="J80" i="176"/>
  <c r="K80" i="176" s="1"/>
  <c r="C81" i="176"/>
  <c r="D81" i="176"/>
  <c r="E81" i="176"/>
  <c r="F81" i="176"/>
  <c r="G81" i="176"/>
  <c r="H81" i="176"/>
  <c r="I81" i="176"/>
  <c r="J82" i="176"/>
  <c r="J83" i="176"/>
  <c r="K83" i="176" s="1"/>
  <c r="J84" i="176"/>
  <c r="K84" i="176" s="1"/>
  <c r="C85" i="176"/>
  <c r="D85" i="176"/>
  <c r="E85" i="176"/>
  <c r="F85" i="176"/>
  <c r="G85" i="176"/>
  <c r="H85" i="176"/>
  <c r="I85" i="176"/>
  <c r="J86" i="176"/>
  <c r="J87" i="176"/>
  <c r="K87" i="176" s="1"/>
  <c r="J88" i="176"/>
  <c r="K88" i="176" s="1"/>
  <c r="J89" i="176"/>
  <c r="K89" i="176" s="1"/>
  <c r="J90" i="176"/>
  <c r="K90" i="176" s="1"/>
  <c r="J91" i="176"/>
  <c r="K91" i="176" s="1"/>
  <c r="K96" i="176"/>
  <c r="K164" i="176" s="1"/>
  <c r="C100" i="176"/>
  <c r="C135" i="176" s="1"/>
  <c r="D100" i="176"/>
  <c r="E100" i="176"/>
  <c r="F100" i="176"/>
  <c r="G100" i="176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D135" i="176" s="1"/>
  <c r="E121" i="176"/>
  <c r="F121" i="176"/>
  <c r="G121" i="176"/>
  <c r="H121" i="176"/>
  <c r="I121" i="176"/>
  <c r="J122" i="176"/>
  <c r="J123" i="176"/>
  <c r="K123" i="176"/>
  <c r="J124" i="176"/>
  <c r="J125" i="176"/>
  <c r="K125" i="176" s="1"/>
  <c r="J126" i="176"/>
  <c r="J127" i="176"/>
  <c r="K127" i="176"/>
  <c r="J128" i="176"/>
  <c r="K128" i="176"/>
  <c r="J129" i="176"/>
  <c r="K129" i="176"/>
  <c r="J130" i="176"/>
  <c r="K130" i="176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E160" i="176" s="1"/>
  <c r="F136" i="176"/>
  <c r="G136" i="176"/>
  <c r="H136" i="176"/>
  <c r="I136" i="176"/>
  <c r="I160" i="176" s="1"/>
  <c r="J137" i="176"/>
  <c r="K137" i="176"/>
  <c r="J138" i="176"/>
  <c r="K138" i="176"/>
  <c r="J139" i="176"/>
  <c r="K139" i="176"/>
  <c r="K136" i="176" s="1"/>
  <c r="C140" i="176"/>
  <c r="D140" i="176"/>
  <c r="E140" i="176"/>
  <c r="F140" i="176"/>
  <c r="G140" i="176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 s="1"/>
  <c r="C147" i="176"/>
  <c r="C160" i="176" s="1"/>
  <c r="D147" i="176"/>
  <c r="E147" i="176"/>
  <c r="F147" i="176"/>
  <c r="F160" i="176" s="1"/>
  <c r="G147" i="176"/>
  <c r="H147" i="176"/>
  <c r="I147" i="176"/>
  <c r="J148" i="176"/>
  <c r="K148" i="176"/>
  <c r="J149" i="176"/>
  <c r="J150" i="176"/>
  <c r="J151" i="176"/>
  <c r="K151" i="176"/>
  <c r="C152" i="176"/>
  <c r="D152" i="176"/>
  <c r="E152" i="176"/>
  <c r="F152" i="176"/>
  <c r="G152" i="176"/>
  <c r="G160" i="176" s="1"/>
  <c r="H152" i="176"/>
  <c r="I152" i="176"/>
  <c r="J153" i="176"/>
  <c r="J154" i="176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A3" i="175"/>
  <c r="C11" i="175"/>
  <c r="D11" i="175"/>
  <c r="D68" i="175" s="1"/>
  <c r="E11" i="175"/>
  <c r="F11" i="175"/>
  <c r="G11" i="175"/>
  <c r="H11" i="175"/>
  <c r="I11" i="175"/>
  <c r="J12" i="175"/>
  <c r="K12" i="175" s="1"/>
  <c r="K11" i="175" s="1"/>
  <c r="J13" i="175"/>
  <c r="K13" i="175" s="1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H68" i="175" s="1"/>
  <c r="I18" i="175"/>
  <c r="J19" i="175"/>
  <c r="J18" i="175" s="1"/>
  <c r="J20" i="175"/>
  <c r="K20" i="175" s="1"/>
  <c r="J21" i="175"/>
  <c r="K21" i="175" s="1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G32" i="175"/>
  <c r="H32" i="175"/>
  <c r="I32" i="175"/>
  <c r="J33" i="175"/>
  <c r="K33" i="175" s="1"/>
  <c r="J34" i="175"/>
  <c r="K34" i="175" s="1"/>
  <c r="J35" i="175"/>
  <c r="K35" i="175" s="1"/>
  <c r="J36" i="175"/>
  <c r="K36" i="175" s="1"/>
  <c r="J37" i="175"/>
  <c r="K37" i="175" s="1"/>
  <c r="J38" i="175"/>
  <c r="K38" i="175" s="1"/>
  <c r="J39" i="175"/>
  <c r="K39" i="175" s="1"/>
  <c r="C40" i="175"/>
  <c r="D40" i="175"/>
  <c r="E40" i="175"/>
  <c r="F40" i="175"/>
  <c r="G40" i="175"/>
  <c r="H40" i="175"/>
  <c r="I40" i="175"/>
  <c r="J41" i="175"/>
  <c r="K41" i="175"/>
  <c r="J42" i="175"/>
  <c r="K42" i="175"/>
  <c r="J43" i="175"/>
  <c r="K43" i="175"/>
  <c r="J44" i="175"/>
  <c r="K44" i="175"/>
  <c r="J45" i="175"/>
  <c r="K45" i="175"/>
  <c r="J46" i="175"/>
  <c r="K46" i="175"/>
  <c r="J47" i="175"/>
  <c r="K47" i="175"/>
  <c r="J48" i="175"/>
  <c r="K48" i="175"/>
  <c r="J49" i="175"/>
  <c r="K49" i="175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60" i="175"/>
  <c r="K60" i="175" s="1"/>
  <c r="J61" i="175"/>
  <c r="K61" i="175" s="1"/>
  <c r="J62" i="175"/>
  <c r="K62" i="175" s="1"/>
  <c r="C63" i="175"/>
  <c r="D63" i="175"/>
  <c r="E63" i="175"/>
  <c r="F63" i="175"/>
  <c r="G63" i="175"/>
  <c r="H63" i="175"/>
  <c r="I63" i="175"/>
  <c r="I68" i="175" s="1"/>
  <c r="J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J70" i="175"/>
  <c r="J69" i="175"/>
  <c r="J71" i="175"/>
  <c r="K71" i="175"/>
  <c r="J72" i="175"/>
  <c r="K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 s="1"/>
  <c r="C78" i="175"/>
  <c r="D78" i="175"/>
  <c r="E78" i="175"/>
  <c r="F78" i="175"/>
  <c r="G78" i="175"/>
  <c r="G92" i="175" s="1"/>
  <c r="H78" i="175"/>
  <c r="I78" i="175"/>
  <c r="J79" i="175"/>
  <c r="J80" i="175"/>
  <c r="K80" i="175"/>
  <c r="C81" i="175"/>
  <c r="D81" i="175"/>
  <c r="D92" i="175" s="1"/>
  <c r="E81" i="175"/>
  <c r="F81" i="175"/>
  <c r="G81" i="175"/>
  <c r="H81" i="175"/>
  <c r="I81" i="175"/>
  <c r="J82" i="175"/>
  <c r="J81" i="175" s="1"/>
  <c r="J83" i="175"/>
  <c r="K83" i="175" s="1"/>
  <c r="J84" i="175"/>
  <c r="C85" i="175"/>
  <c r="D85" i="175"/>
  <c r="E85" i="175"/>
  <c r="F85" i="175"/>
  <c r="G85" i="175"/>
  <c r="H85" i="175"/>
  <c r="I85" i="175"/>
  <c r="J86" i="175"/>
  <c r="J87" i="175"/>
  <c r="K87" i="175"/>
  <c r="J88" i="175"/>
  <c r="K88" i="175"/>
  <c r="J89" i="175"/>
  <c r="K89" i="175"/>
  <c r="J90" i="175"/>
  <c r="K90" i="175"/>
  <c r="J91" i="175"/>
  <c r="K91" i="175" s="1"/>
  <c r="K96" i="175"/>
  <c r="K164" i="175" s="1"/>
  <c r="C100" i="175"/>
  <c r="D100" i="175"/>
  <c r="E100" i="175"/>
  <c r="F100" i="175"/>
  <c r="G100" i="175"/>
  <c r="H100" i="175"/>
  <c r="I100" i="175"/>
  <c r="J101" i="175"/>
  <c r="K101" i="175" s="1"/>
  <c r="J102" i="175"/>
  <c r="K102" i="175" s="1"/>
  <c r="J103" i="175"/>
  <c r="K103" i="175" s="1"/>
  <c r="J104" i="175"/>
  <c r="J105" i="175"/>
  <c r="K105" i="175"/>
  <c r="J106" i="175"/>
  <c r="K106" i="175"/>
  <c r="J107" i="175"/>
  <c r="K107" i="175"/>
  <c r="J108" i="175"/>
  <c r="K108" i="175"/>
  <c r="J109" i="175"/>
  <c r="K109" i="175"/>
  <c r="J110" i="175"/>
  <c r="K110" i="175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I135" i="175"/>
  <c r="J122" i="175"/>
  <c r="J123" i="175"/>
  <c r="K123" i="175" s="1"/>
  <c r="J124" i="175"/>
  <c r="K124" i="175" s="1"/>
  <c r="K121" i="175" s="1"/>
  <c r="J125" i="175"/>
  <c r="K125" i="175" s="1"/>
  <c r="J126" i="175"/>
  <c r="J127" i="175"/>
  <c r="K127" i="175"/>
  <c r="J128" i="175"/>
  <c r="K128" i="175"/>
  <c r="J129" i="175"/>
  <c r="K129" i="175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F136" i="175"/>
  <c r="G136" i="175"/>
  <c r="H136" i="175"/>
  <c r="I136" i="175"/>
  <c r="J137" i="175"/>
  <c r="K137" i="175"/>
  <c r="J138" i="175"/>
  <c r="K138" i="175"/>
  <c r="J139" i="175"/>
  <c r="K139" i="175"/>
  <c r="C140" i="175"/>
  <c r="D140" i="175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 s="1"/>
  <c r="J145" i="175"/>
  <c r="K145" i="175" s="1"/>
  <c r="J146" i="175"/>
  <c r="K146" i="175" s="1"/>
  <c r="C147" i="175"/>
  <c r="D147" i="175"/>
  <c r="E147" i="175"/>
  <c r="E160" i="175" s="1"/>
  <c r="E166" i="175" s="1"/>
  <c r="F147" i="175"/>
  <c r="G147" i="175"/>
  <c r="H147" i="175"/>
  <c r="I147" i="175"/>
  <c r="I160" i="175" s="1"/>
  <c r="J148" i="175"/>
  <c r="K148" i="175" s="1"/>
  <c r="K147" i="175" s="1"/>
  <c r="J149" i="175"/>
  <c r="K149" i="175" s="1"/>
  <c r="J150" i="175"/>
  <c r="K150" i="175"/>
  <c r="J151" i="175"/>
  <c r="K151" i="175"/>
  <c r="C152" i="175"/>
  <c r="D152" i="175"/>
  <c r="E152" i="175"/>
  <c r="F152" i="175"/>
  <c r="G152" i="175"/>
  <c r="H152" i="175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/>
  <c r="J14" i="174"/>
  <c r="K14" i="174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/>
  <c r="C25" i="174"/>
  <c r="D25" i="174"/>
  <c r="E25" i="174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K25" i="174" s="1"/>
  <c r="J31" i="174"/>
  <c r="K31" i="174" s="1"/>
  <c r="C32" i="174"/>
  <c r="D32" i="174"/>
  <c r="E32" i="174"/>
  <c r="F32" i="174"/>
  <c r="G32" i="174"/>
  <c r="G68" i="174" s="1"/>
  <c r="H32" i="174"/>
  <c r="I32" i="174"/>
  <c r="J33" i="174"/>
  <c r="K33" i="174" s="1"/>
  <c r="J34" i="174"/>
  <c r="K34" i="174" s="1"/>
  <c r="J35" i="174"/>
  <c r="J36" i="174"/>
  <c r="K36" i="174"/>
  <c r="J37" i="174"/>
  <c r="K37" i="174"/>
  <c r="J38" i="174"/>
  <c r="K38" i="174" s="1"/>
  <c r="J39" i="174"/>
  <c r="K39" i="174" s="1"/>
  <c r="C40" i="174"/>
  <c r="D40" i="174"/>
  <c r="E40" i="174"/>
  <c r="F40" i="174"/>
  <c r="G40" i="174"/>
  <c r="H40" i="174"/>
  <c r="H68" i="174" s="1"/>
  <c r="I40" i="174"/>
  <c r="J41" i="174"/>
  <c r="K41" i="174" s="1"/>
  <c r="J42" i="174"/>
  <c r="K42" i="174" s="1"/>
  <c r="J43" i="174"/>
  <c r="K43" i="174" s="1"/>
  <c r="J44" i="174"/>
  <c r="K44" i="174" s="1"/>
  <c r="J45" i="174"/>
  <c r="K45" i="174" s="1"/>
  <c r="J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E52" i="174"/>
  <c r="F52" i="174"/>
  <c r="G52" i="174"/>
  <c r="H52" i="174"/>
  <c r="I52" i="174"/>
  <c r="J53" i="174"/>
  <c r="J54" i="174"/>
  <c r="K54" i="174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/>
  <c r="J62" i="174"/>
  <c r="K62" i="174"/>
  <c r="C63" i="174"/>
  <c r="D63" i="174"/>
  <c r="E63" i="174"/>
  <c r="F63" i="174"/>
  <c r="G63" i="174"/>
  <c r="H63" i="174"/>
  <c r="I63" i="174"/>
  <c r="J64" i="174"/>
  <c r="J65" i="174"/>
  <c r="K65" i="174"/>
  <c r="J66" i="174"/>
  <c r="K66" i="174" s="1"/>
  <c r="J67" i="174"/>
  <c r="K67" i="174" s="1"/>
  <c r="C69" i="174"/>
  <c r="D69" i="174"/>
  <c r="E69" i="174"/>
  <c r="F69" i="174"/>
  <c r="G69" i="174"/>
  <c r="H69" i="174"/>
  <c r="I69" i="174"/>
  <c r="I92" i="174" s="1"/>
  <c r="J70" i="174"/>
  <c r="J71" i="174"/>
  <c r="K71" i="174" s="1"/>
  <c r="J72" i="174"/>
  <c r="K72" i="174" s="1"/>
  <c r="C73" i="174"/>
  <c r="D73" i="174"/>
  <c r="E73" i="174"/>
  <c r="E92" i="174" s="1"/>
  <c r="F73" i="174"/>
  <c r="G73" i="174"/>
  <c r="G92" i="174" s="1"/>
  <c r="G166" i="174" s="1"/>
  <c r="H73" i="174"/>
  <c r="I73" i="174"/>
  <c r="J74" i="174"/>
  <c r="J75" i="174"/>
  <c r="J76" i="174"/>
  <c r="K76" i="174" s="1"/>
  <c r="J77" i="174"/>
  <c r="K77" i="174" s="1"/>
  <c r="C78" i="174"/>
  <c r="C92" i="174" s="1"/>
  <c r="D78" i="174"/>
  <c r="E78" i="174"/>
  <c r="F78" i="174"/>
  <c r="G78" i="174"/>
  <c r="H78" i="174"/>
  <c r="I78" i="174"/>
  <c r="J79" i="174"/>
  <c r="K79" i="174" s="1"/>
  <c r="K78" i="174" s="1"/>
  <c r="J80" i="174"/>
  <c r="C81" i="174"/>
  <c r="D81" i="174"/>
  <c r="E81" i="174"/>
  <c r="F81" i="174"/>
  <c r="G81" i="174"/>
  <c r="H81" i="174"/>
  <c r="I81" i="174"/>
  <c r="J82" i="174"/>
  <c r="J83" i="174"/>
  <c r="J81" i="174" s="1"/>
  <c r="K83" i="174"/>
  <c r="J84" i="174"/>
  <c r="K84" i="174" s="1"/>
  <c r="C85" i="174"/>
  <c r="D85" i="174"/>
  <c r="E85" i="174"/>
  <c r="F85" i="174"/>
  <c r="G85" i="174"/>
  <c r="H85" i="174"/>
  <c r="I85" i="174"/>
  <c r="J86" i="174"/>
  <c r="J87" i="174"/>
  <c r="K87" i="174" s="1"/>
  <c r="J88" i="174"/>
  <c r="K88" i="174" s="1"/>
  <c r="J89" i="174"/>
  <c r="K89" i="174" s="1"/>
  <c r="J90" i="174"/>
  <c r="K90" i="174" s="1"/>
  <c r="J91" i="174"/>
  <c r="K91" i="174" s="1"/>
  <c r="K96" i="174"/>
  <c r="K164" i="174" s="1"/>
  <c r="C100" i="174"/>
  <c r="D100" i="174"/>
  <c r="E100" i="174"/>
  <c r="E135" i="174" s="1"/>
  <c r="F100" i="174"/>
  <c r="G100" i="174"/>
  <c r="H100" i="174"/>
  <c r="I100" i="174"/>
  <c r="J101" i="174"/>
  <c r="K101" i="174"/>
  <c r="J102" i="174"/>
  <c r="K102" i="174"/>
  <c r="J103" i="174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G135" i="174" s="1"/>
  <c r="G161" i="174" s="1"/>
  <c r="H121" i="174"/>
  <c r="H135" i="174" s="1"/>
  <c r="H161" i="174" s="1"/>
  <c r="I121" i="174"/>
  <c r="J122" i="174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D136" i="174"/>
  <c r="E136" i="174"/>
  <c r="F136" i="174"/>
  <c r="G136" i="174"/>
  <c r="H136" i="174"/>
  <c r="I136" i="174"/>
  <c r="J137" i="174"/>
  <c r="J136" i="174"/>
  <c r="J138" i="174"/>
  <c r="K138" i="174"/>
  <c r="J139" i="174"/>
  <c r="K139" i="174"/>
  <c r="C140" i="174"/>
  <c r="D140" i="174"/>
  <c r="E140" i="174"/>
  <c r="F140" i="174"/>
  <c r="G140" i="174"/>
  <c r="H140" i="174"/>
  <c r="I140" i="174"/>
  <c r="J141" i="174"/>
  <c r="K141" i="174" s="1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/>
  <c r="J149" i="174"/>
  <c r="K149" i="174"/>
  <c r="J150" i="174"/>
  <c r="K150" i="174"/>
  <c r="J151" i="174"/>
  <c r="K151" i="174"/>
  <c r="C152" i="174"/>
  <c r="C160" i="174"/>
  <c r="D152" i="174"/>
  <c r="E152" i="174"/>
  <c r="F152" i="174"/>
  <c r="G152" i="174"/>
  <c r="H152" i="174"/>
  <c r="I152" i="174"/>
  <c r="J153" i="174"/>
  <c r="K153" i="174"/>
  <c r="J154" i="174"/>
  <c r="K154" i="174" s="1"/>
  <c r="J155" i="174"/>
  <c r="K155" i="174" s="1"/>
  <c r="J156" i="174"/>
  <c r="K156" i="174" s="1"/>
  <c r="J157" i="174"/>
  <c r="K157" i="174" s="1"/>
  <c r="J158" i="174"/>
  <c r="K158" i="174" s="1"/>
  <c r="J159" i="174"/>
  <c r="K159" i="174" s="1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D18" i="1"/>
  <c r="E18" i="1"/>
  <c r="F18" i="1"/>
  <c r="G18" i="1"/>
  <c r="H18" i="1"/>
  <c r="I18" i="1"/>
  <c r="I68" i="1" s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/>
  <c r="J28" i="1"/>
  <c r="J29" i="1"/>
  <c r="K29" i="1" s="1"/>
  <c r="J30" i="1"/>
  <c r="K30" i="1" s="1"/>
  <c r="J31" i="1"/>
  <c r="K31" i="1"/>
  <c r="C32" i="1"/>
  <c r="D32" i="1"/>
  <c r="E32" i="1"/>
  <c r="F32" i="1"/>
  <c r="G32" i="1"/>
  <c r="H32" i="1"/>
  <c r="I32" i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E68" i="1" s="1"/>
  <c r="F40" i="1"/>
  <c r="G40" i="1"/>
  <c r="G68" i="1" s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K52" i="1" s="1"/>
  <c r="J54" i="1"/>
  <c r="J55" i="1"/>
  <c r="K55" i="1"/>
  <c r="J56" i="1"/>
  <c r="K56" i="1"/>
  <c r="J57" i="1"/>
  <c r="K57" i="1"/>
  <c r="C58" i="1"/>
  <c r="D58" i="1"/>
  <c r="E58" i="1"/>
  <c r="F58" i="1"/>
  <c r="G58" i="1"/>
  <c r="H58" i="1"/>
  <c r="I58" i="1"/>
  <c r="J59" i="1"/>
  <c r="J60" i="1"/>
  <c r="K60" i="1"/>
  <c r="J61" i="1"/>
  <c r="K61" i="1"/>
  <c r="J62" i="1"/>
  <c r="K62" i="1"/>
  <c r="C63" i="1"/>
  <c r="D63" i="1"/>
  <c r="E63" i="1"/>
  <c r="F63" i="1"/>
  <c r="G63" i="1"/>
  <c r="H63" i="1"/>
  <c r="I63" i="1"/>
  <c r="J64" i="1"/>
  <c r="K64" i="1" s="1"/>
  <c r="J65" i="1"/>
  <c r="K65" i="1" s="1"/>
  <c r="J66" i="1"/>
  <c r="K66" i="1" s="1"/>
  <c r="J67" i="1"/>
  <c r="K67" i="1" s="1"/>
  <c r="C69" i="1"/>
  <c r="D69" i="1"/>
  <c r="E69" i="1"/>
  <c r="F69" i="1"/>
  <c r="G69" i="1"/>
  <c r="H69" i="1"/>
  <c r="I69" i="1"/>
  <c r="J70" i="1"/>
  <c r="K70" i="1" s="1"/>
  <c r="K69" i="1" s="1"/>
  <c r="J71" i="1"/>
  <c r="K71" i="1" s="1"/>
  <c r="J72" i="1"/>
  <c r="K72" i="1"/>
  <c r="C73" i="1"/>
  <c r="D73" i="1"/>
  <c r="E73" i="1"/>
  <c r="F73" i="1"/>
  <c r="G73" i="1"/>
  <c r="H73" i="1"/>
  <c r="H92" i="1" s="1"/>
  <c r="I73" i="1"/>
  <c r="J74" i="1"/>
  <c r="K74" i="1" s="1"/>
  <c r="J75" i="1"/>
  <c r="K75" i="1" s="1"/>
  <c r="J76" i="1"/>
  <c r="K76" i="1"/>
  <c r="J77" i="1"/>
  <c r="K77" i="1"/>
  <c r="C78" i="1"/>
  <c r="D78" i="1"/>
  <c r="E78" i="1"/>
  <c r="F78" i="1"/>
  <c r="G78" i="1"/>
  <c r="H78" i="1"/>
  <c r="I78" i="1"/>
  <c r="I92" i="1" s="1"/>
  <c r="I166" i="1" s="1"/>
  <c r="J79" i="1"/>
  <c r="K79" i="1"/>
  <c r="K78" i="1" s="1"/>
  <c r="J80" i="1"/>
  <c r="K80" i="1"/>
  <c r="C81" i="1"/>
  <c r="D81" i="1"/>
  <c r="E81" i="1"/>
  <c r="F81" i="1"/>
  <c r="G81" i="1"/>
  <c r="H81" i="1"/>
  <c r="I81" i="1"/>
  <c r="J82" i="1"/>
  <c r="J83" i="1"/>
  <c r="J84" i="1"/>
  <c r="K84" i="1" s="1"/>
  <c r="K81" i="1" s="1"/>
  <c r="C85" i="1"/>
  <c r="C92" i="1" s="1"/>
  <c r="D85" i="1"/>
  <c r="E85" i="1"/>
  <c r="F85" i="1"/>
  <c r="F92" i="1"/>
  <c r="F166" i="1" s="1"/>
  <c r="G85" i="1"/>
  <c r="H85" i="1"/>
  <c r="I85" i="1"/>
  <c r="J86" i="1"/>
  <c r="K86" i="1"/>
  <c r="J87" i="1"/>
  <c r="K87" i="1" s="1"/>
  <c r="J88" i="1"/>
  <c r="K88" i="1" s="1"/>
  <c r="J89" i="1"/>
  <c r="K89" i="1" s="1"/>
  <c r="J90" i="1"/>
  <c r="K90" i="1" s="1"/>
  <c r="J91" i="1"/>
  <c r="K91" i="1" s="1"/>
  <c r="K96" i="1"/>
  <c r="K164" i="1" s="1"/>
  <c r="C100" i="1"/>
  <c r="D100" i="1"/>
  <c r="E100" i="1"/>
  <c r="F100" i="1"/>
  <c r="G100" i="1"/>
  <c r="H100" i="1"/>
  <c r="I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C121" i="1"/>
  <c r="D121" i="1"/>
  <c r="E121" i="1"/>
  <c r="F121" i="1"/>
  <c r="F135" i="1"/>
  <c r="F161" i="1" s="1"/>
  <c r="G121" i="1"/>
  <c r="H121" i="1"/>
  <c r="I121" i="1"/>
  <c r="I135" i="1"/>
  <c r="I161" i="1" s="1"/>
  <c r="J122" i="1"/>
  <c r="J123" i="1"/>
  <c r="K123" i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D136" i="1"/>
  <c r="E136" i="1"/>
  <c r="E160" i="1" s="1"/>
  <c r="F136" i="1"/>
  <c r="G136" i="1"/>
  <c r="H136" i="1"/>
  <c r="I136" i="1"/>
  <c r="J137" i="1"/>
  <c r="K137" i="1" s="1"/>
  <c r="J138" i="1"/>
  <c r="K138" i="1" s="1"/>
  <c r="J139" i="1"/>
  <c r="K139" i="1"/>
  <c r="C140" i="1"/>
  <c r="D140" i="1"/>
  <c r="D160" i="1" s="1"/>
  <c r="E140" i="1"/>
  <c r="F140" i="1"/>
  <c r="G140" i="1"/>
  <c r="H140" i="1"/>
  <c r="I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F147" i="1"/>
  <c r="G147" i="1"/>
  <c r="H147" i="1"/>
  <c r="H160" i="1" s="1"/>
  <c r="I147" i="1"/>
  <c r="J148" i="1"/>
  <c r="J147" i="1" s="1"/>
  <c r="J160" i="1" s="1"/>
  <c r="B31" i="76" s="1"/>
  <c r="E31" i="76" s="1"/>
  <c r="J149" i="1"/>
  <c r="K149" i="1" s="1"/>
  <c r="J150" i="1"/>
  <c r="K150" i="1" s="1"/>
  <c r="J151" i="1"/>
  <c r="K151" i="1" s="1"/>
  <c r="C152" i="1"/>
  <c r="C160" i="1" s="1"/>
  <c r="D152" i="1"/>
  <c r="E152" i="1"/>
  <c r="F152" i="1"/>
  <c r="G152" i="1"/>
  <c r="H152" i="1"/>
  <c r="I152" i="1"/>
  <c r="J153" i="1"/>
  <c r="K153" i="1"/>
  <c r="J154" i="1"/>
  <c r="K154" i="1"/>
  <c r="J155" i="1"/>
  <c r="J156" i="1"/>
  <c r="K156" i="1" s="1"/>
  <c r="J157" i="1"/>
  <c r="K157" i="1" s="1"/>
  <c r="J158" i="1"/>
  <c r="K158" i="1" s="1"/>
  <c r="J159" i="1"/>
  <c r="K159" i="1" s="1"/>
  <c r="I5" i="189"/>
  <c r="I57" i="191"/>
  <c r="K33" i="1"/>
  <c r="K32" i="1" s="1"/>
  <c r="K71" i="177"/>
  <c r="K70" i="177" s="1"/>
  <c r="K70" i="175"/>
  <c r="K69" i="175" s="1"/>
  <c r="K153" i="175"/>
  <c r="K79" i="175"/>
  <c r="K78" i="175"/>
  <c r="H5" i="188"/>
  <c r="E5" i="189"/>
  <c r="J33" i="187"/>
  <c r="K47" i="193"/>
  <c r="K23" i="194"/>
  <c r="K41" i="195"/>
  <c r="K39" i="195" s="1"/>
  <c r="J39" i="195"/>
  <c r="K53" i="195"/>
  <c r="K23" i="177"/>
  <c r="K38" i="177"/>
  <c r="K94" i="177"/>
  <c r="K93" i="177" s="1"/>
  <c r="K130" i="178"/>
  <c r="J22" i="184"/>
  <c r="J22" i="187"/>
  <c r="K23" i="187"/>
  <c r="K22" i="187" s="1"/>
  <c r="K41" i="187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I17" i="61"/>
  <c r="F44" i="184"/>
  <c r="K17" i="184"/>
  <c r="K11" i="187"/>
  <c r="J22" i="193"/>
  <c r="K23" i="189"/>
  <c r="K26" i="175"/>
  <c r="J66" i="3"/>
  <c r="C32" i="61"/>
  <c r="K142" i="3"/>
  <c r="J129" i="177"/>
  <c r="H44" i="184"/>
  <c r="J73" i="1"/>
  <c r="K29" i="186"/>
  <c r="K28" i="186" s="1"/>
  <c r="K122" i="175"/>
  <c r="K82" i="175"/>
  <c r="K81" i="175" s="1"/>
  <c r="K149" i="176"/>
  <c r="H160" i="176"/>
  <c r="K122" i="176"/>
  <c r="I135" i="176"/>
  <c r="J60" i="177"/>
  <c r="K61" i="177"/>
  <c r="K60" i="177"/>
  <c r="K134" i="177"/>
  <c r="K133" i="177"/>
  <c r="I65" i="178"/>
  <c r="I90" i="178"/>
  <c r="J129" i="178"/>
  <c r="K61" i="179"/>
  <c r="I39" i="184"/>
  <c r="J33" i="185"/>
  <c r="J46" i="185"/>
  <c r="G58" i="186"/>
  <c r="K40" i="188"/>
  <c r="K39" i="188" s="1"/>
  <c r="K23" i="190"/>
  <c r="J28" i="190"/>
  <c r="J22" i="195"/>
  <c r="J45" i="196"/>
  <c r="J57" i="196" s="1"/>
  <c r="K40" i="194"/>
  <c r="K39" i="194" s="1"/>
  <c r="G38" i="193"/>
  <c r="G43" i="193"/>
  <c r="E98" i="174"/>
  <c r="D98" i="174"/>
  <c r="K54" i="1"/>
  <c r="I135" i="174"/>
  <c r="I161" i="174" s="1"/>
  <c r="K27" i="175"/>
  <c r="K25" i="175" s="1"/>
  <c r="K23" i="176"/>
  <c r="I8" i="63"/>
  <c r="J114" i="178"/>
  <c r="D32" i="61"/>
  <c r="K134" i="179"/>
  <c r="K133" i="179"/>
  <c r="J78" i="179"/>
  <c r="J40" i="184"/>
  <c r="J32" i="194"/>
  <c r="J28" i="196"/>
  <c r="K98" i="174"/>
  <c r="K54" i="187"/>
  <c r="K52" i="187" s="1"/>
  <c r="J52" i="187"/>
  <c r="K35" i="188"/>
  <c r="K32" i="188" s="1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82" i="1"/>
  <c r="K21" i="1"/>
  <c r="K18" i="1" s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/>
  <c r="J22" i="191"/>
  <c r="K46" i="191"/>
  <c r="K45" i="191" s="1"/>
  <c r="J136" i="175"/>
  <c r="K136" i="178"/>
  <c r="K18" i="179"/>
  <c r="K38" i="179"/>
  <c r="K83" i="179"/>
  <c r="K82" i="179" s="1"/>
  <c r="J10" i="185"/>
  <c r="K24" i="185"/>
  <c r="C92" i="175"/>
  <c r="I5" i="190"/>
  <c r="I5" i="196"/>
  <c r="I5" i="194"/>
  <c r="I5" i="193"/>
  <c r="K53" i="188"/>
  <c r="H38" i="196"/>
  <c r="H43" i="196" s="1"/>
  <c r="I9" i="175"/>
  <c r="I98" i="175" s="1"/>
  <c r="I9" i="176" s="1"/>
  <c r="I98" i="176" s="1"/>
  <c r="I98" i="174"/>
  <c r="J58" i="176"/>
  <c r="G32" i="61"/>
  <c r="J75" i="3"/>
  <c r="K4" i="178"/>
  <c r="I5" i="185"/>
  <c r="D135" i="174"/>
  <c r="E92" i="175"/>
  <c r="G135" i="176"/>
  <c r="H32" i="61"/>
  <c r="D12" i="76"/>
  <c r="F65" i="177"/>
  <c r="K83" i="177"/>
  <c r="K82" i="177" s="1"/>
  <c r="K34" i="184"/>
  <c r="K33" i="184" s="1"/>
  <c r="J33" i="184"/>
  <c r="H44" i="185"/>
  <c r="J32" i="189"/>
  <c r="H57" i="191"/>
  <c r="K19" i="175"/>
  <c r="J147" i="175"/>
  <c r="K4" i="179"/>
  <c r="J39" i="189"/>
  <c r="I5" i="191"/>
  <c r="J58" i="1"/>
  <c r="K59" i="1"/>
  <c r="F135" i="176"/>
  <c r="F161" i="176" s="1"/>
  <c r="C30" i="61"/>
  <c r="D7" i="76"/>
  <c r="C128" i="177"/>
  <c r="E154" i="178"/>
  <c r="F128" i="179"/>
  <c r="F155" i="179"/>
  <c r="E39" i="184"/>
  <c r="E44" i="184"/>
  <c r="J46" i="184"/>
  <c r="J58" i="184" s="1"/>
  <c r="I44" i="185"/>
  <c r="J28" i="186"/>
  <c r="E58" i="187"/>
  <c r="I58" i="187"/>
  <c r="G38" i="188"/>
  <c r="G43" i="188" s="1"/>
  <c r="K12" i="188"/>
  <c r="C57" i="195"/>
  <c r="G135" i="175"/>
  <c r="J78" i="175"/>
  <c r="F65" i="3"/>
  <c r="C89" i="177"/>
  <c r="G155" i="177"/>
  <c r="H154" i="178"/>
  <c r="I58" i="185"/>
  <c r="H39" i="186"/>
  <c r="H44" i="186"/>
  <c r="C57" i="188"/>
  <c r="G57" i="188"/>
  <c r="E57" i="189"/>
  <c r="I38" i="190"/>
  <c r="I43" i="190" s="1"/>
  <c r="F57" i="194"/>
  <c r="D38" i="195"/>
  <c r="D43" i="195"/>
  <c r="H57" i="195"/>
  <c r="G92" i="1"/>
  <c r="D68" i="1"/>
  <c r="H160" i="174"/>
  <c r="D160" i="175"/>
  <c r="C135" i="175"/>
  <c r="E24" i="61"/>
  <c r="E17" i="61"/>
  <c r="D89" i="177"/>
  <c r="I128" i="177"/>
  <c r="I155" i="177"/>
  <c r="C154" i="177"/>
  <c r="E65" i="178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C8" i="174"/>
  <c r="A19" i="75"/>
  <c r="A16" i="76"/>
  <c r="C8" i="176"/>
  <c r="B2" i="186"/>
  <c r="F68" i="174"/>
  <c r="E68" i="174"/>
  <c r="K102" i="176"/>
  <c r="J78" i="176"/>
  <c r="I92" i="176"/>
  <c r="I166" i="176" s="1"/>
  <c r="J49" i="177"/>
  <c r="J73" i="175"/>
  <c r="J152" i="174"/>
  <c r="K59" i="174"/>
  <c r="K58" i="174" s="1"/>
  <c r="I92" i="175"/>
  <c r="K143" i="176"/>
  <c r="K23" i="3"/>
  <c r="K57" i="177"/>
  <c r="D92" i="1"/>
  <c r="H68" i="1"/>
  <c r="H165" i="1" s="1"/>
  <c r="D160" i="174"/>
  <c r="K103" i="174"/>
  <c r="K64" i="175"/>
  <c r="K63" i="175" s="1"/>
  <c r="J63" i="175"/>
  <c r="K23" i="178"/>
  <c r="K64" i="174"/>
  <c r="K63" i="174" s="1"/>
  <c r="I68" i="174"/>
  <c r="I165" i="174" s="1"/>
  <c r="H160" i="175"/>
  <c r="E135" i="175"/>
  <c r="E161" i="175" s="1"/>
  <c r="J58" i="175"/>
  <c r="K59" i="175"/>
  <c r="K58" i="175"/>
  <c r="J32" i="175"/>
  <c r="E135" i="176"/>
  <c r="J81" i="176"/>
  <c r="K82" i="176"/>
  <c r="I29" i="73"/>
  <c r="I8" i="147"/>
  <c r="C89" i="3"/>
  <c r="I68" i="176"/>
  <c r="I93" i="176"/>
  <c r="D31" i="73"/>
  <c r="H30" i="73"/>
  <c r="K4" i="3"/>
  <c r="K4" i="177"/>
  <c r="J8" i="177"/>
  <c r="K52" i="185"/>
  <c r="K16" i="178"/>
  <c r="J55" i="179"/>
  <c r="H128" i="179"/>
  <c r="G58" i="184"/>
  <c r="J52" i="185"/>
  <c r="J58" i="185" s="1"/>
  <c r="D39" i="186"/>
  <c r="E39" i="187"/>
  <c r="E44" i="187"/>
  <c r="C59" i="185"/>
  <c r="H39" i="187"/>
  <c r="H44" i="187" s="1"/>
  <c r="C38" i="191"/>
  <c r="C43" i="191" s="1"/>
  <c r="C58" i="191" s="1"/>
  <c r="G38" i="196"/>
  <c r="G43" i="196"/>
  <c r="E18" i="73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E165" i="176"/>
  <c r="C30" i="73"/>
  <c r="C32" i="73" s="1"/>
  <c r="M15" i="94"/>
  <c r="O15" i="94"/>
  <c r="K1" i="195" s="1"/>
  <c r="B2" i="187"/>
  <c r="A37" i="75"/>
  <c r="A34" i="76"/>
  <c r="E5" i="147"/>
  <c r="K18" i="175"/>
  <c r="F135" i="174"/>
  <c r="C160" i="175"/>
  <c r="C161" i="175"/>
  <c r="F92" i="176"/>
  <c r="K147" i="176"/>
  <c r="E135" i="1"/>
  <c r="K58" i="1"/>
  <c r="G160" i="174"/>
  <c r="J147" i="176"/>
  <c r="H135" i="1"/>
  <c r="H161" i="1" s="1"/>
  <c r="D135" i="1"/>
  <c r="D165" i="1" s="1"/>
  <c r="E160" i="174"/>
  <c r="J69" i="174"/>
  <c r="K73" i="175"/>
  <c r="D160" i="176"/>
  <c r="H135" i="176"/>
  <c r="H161" i="176"/>
  <c r="E92" i="176"/>
  <c r="E166" i="176" s="1"/>
  <c r="E93" i="176"/>
  <c r="H65" i="3"/>
  <c r="I160" i="1"/>
  <c r="C135" i="174"/>
  <c r="C161" i="174"/>
  <c r="K81" i="176"/>
  <c r="G68" i="176"/>
  <c r="G93" i="176" s="1"/>
  <c r="D25" i="76"/>
  <c r="G128" i="3"/>
  <c r="K114" i="179"/>
  <c r="K46" i="184"/>
  <c r="G89" i="177"/>
  <c r="H58" i="185"/>
  <c r="D44" i="187"/>
  <c r="F57" i="188"/>
  <c r="I65" i="179"/>
  <c r="C89" i="179"/>
  <c r="C59" i="184"/>
  <c r="K54" i="184"/>
  <c r="D44" i="186"/>
  <c r="E128" i="177"/>
  <c r="E155" i="177" s="1"/>
  <c r="K60" i="179"/>
  <c r="E39" i="186"/>
  <c r="E44" i="186"/>
  <c r="I39" i="186"/>
  <c r="I44" i="186"/>
  <c r="G44" i="186"/>
  <c r="H38" i="189"/>
  <c r="H43" i="189" s="1"/>
  <c r="C38" i="190"/>
  <c r="C43" i="190"/>
  <c r="C58" i="190" s="1"/>
  <c r="F89" i="177"/>
  <c r="K140" i="179"/>
  <c r="I58" i="184"/>
  <c r="H38" i="188"/>
  <c r="H43" i="188"/>
  <c r="C57" i="189"/>
  <c r="G38" i="191"/>
  <c r="G43" i="191"/>
  <c r="D57" i="195"/>
  <c r="C57" i="196"/>
  <c r="J136" i="176"/>
  <c r="K95" i="3"/>
  <c r="D5" i="196"/>
  <c r="D5" i="186"/>
  <c r="K56" i="178"/>
  <c r="K55" i="178" s="1"/>
  <c r="J55" i="178"/>
  <c r="K46" i="189"/>
  <c r="K45" i="189" s="1"/>
  <c r="J45" i="189"/>
  <c r="J57" i="189" s="1"/>
  <c r="K19" i="174"/>
  <c r="K18" i="174" s="1"/>
  <c r="K69" i="176"/>
  <c r="J22" i="3"/>
  <c r="K39" i="179"/>
  <c r="K56" i="176"/>
  <c r="K52" i="176" s="1"/>
  <c r="J52" i="176"/>
  <c r="K30" i="176"/>
  <c r="J25" i="176"/>
  <c r="K12" i="186"/>
  <c r="I160" i="174"/>
  <c r="K65" i="176"/>
  <c r="K63" i="176"/>
  <c r="J63" i="176"/>
  <c r="J45" i="188"/>
  <c r="D93" i="1"/>
  <c r="J25" i="174"/>
  <c r="J100" i="176"/>
  <c r="I44" i="184"/>
  <c r="K12" i="174"/>
  <c r="K11" i="174" s="1"/>
  <c r="J11" i="174"/>
  <c r="K104" i="175"/>
  <c r="J25" i="175"/>
  <c r="F68" i="175"/>
  <c r="C68" i="175"/>
  <c r="K124" i="176"/>
  <c r="H68" i="176"/>
  <c r="K141" i="3"/>
  <c r="J114" i="3"/>
  <c r="K71" i="3"/>
  <c r="K66" i="3"/>
  <c r="K72" i="177"/>
  <c r="K52" i="179"/>
  <c r="K49" i="179" s="1"/>
  <c r="K42" i="187"/>
  <c r="K40" i="187" s="1"/>
  <c r="J40" i="187"/>
  <c r="J10" i="195"/>
  <c r="K11" i="195"/>
  <c r="K10" i="195" s="1"/>
  <c r="K26" i="1"/>
  <c r="K25" i="1" s="1"/>
  <c r="K147" i="174"/>
  <c r="K56" i="3"/>
  <c r="K55" i="3"/>
  <c r="J55" i="3"/>
  <c r="K32" i="3"/>
  <c r="K34" i="186"/>
  <c r="J33" i="186"/>
  <c r="H98" i="174"/>
  <c r="K122" i="1"/>
  <c r="J121" i="1"/>
  <c r="K143" i="174"/>
  <c r="K63" i="3"/>
  <c r="J60" i="3"/>
  <c r="K23" i="188"/>
  <c r="K22" i="188" s="1"/>
  <c r="J22" i="188"/>
  <c r="K47" i="195"/>
  <c r="K45" i="195" s="1"/>
  <c r="J45" i="195"/>
  <c r="G9" i="175"/>
  <c r="G98" i="175" s="1"/>
  <c r="G9" i="176" s="1"/>
  <c r="G98" i="176" s="1"/>
  <c r="J78" i="178"/>
  <c r="J69" i="176"/>
  <c r="J37" i="178"/>
  <c r="I4" i="147"/>
  <c r="J136" i="1"/>
  <c r="F160" i="1"/>
  <c r="J85" i="1"/>
  <c r="K137" i="174"/>
  <c r="K136" i="174"/>
  <c r="K80" i="174"/>
  <c r="K74" i="174"/>
  <c r="K70" i="174"/>
  <c r="K69" i="174" s="1"/>
  <c r="K53" i="174"/>
  <c r="K52" i="174" s="1"/>
  <c r="K46" i="174"/>
  <c r="J40" i="174"/>
  <c r="K84" i="175"/>
  <c r="H92" i="175"/>
  <c r="H166" i="175" s="1"/>
  <c r="K54" i="175"/>
  <c r="K52" i="175" s="1"/>
  <c r="J52" i="175"/>
  <c r="J11" i="175"/>
  <c r="K154" i="176"/>
  <c r="C68" i="176"/>
  <c r="E19" i="73"/>
  <c r="K83" i="3"/>
  <c r="K30" i="177"/>
  <c r="K29" i="177" s="1"/>
  <c r="J29" i="177"/>
  <c r="J28" i="185"/>
  <c r="K30" i="185"/>
  <c r="K28" i="185" s="1"/>
  <c r="J10" i="190"/>
  <c r="K11" i="190"/>
  <c r="K10" i="190"/>
  <c r="G135" i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 s="1"/>
  <c r="F9" i="176" s="1"/>
  <c r="F98" i="176" s="1"/>
  <c r="F98" i="174"/>
  <c r="D93" i="175"/>
  <c r="H165" i="176"/>
  <c r="C97" i="175"/>
  <c r="A4" i="76"/>
  <c r="C97" i="1"/>
  <c r="D5" i="147"/>
  <c r="E5" i="186"/>
  <c r="E5" i="190"/>
  <c r="E5" i="187"/>
  <c r="E5" i="196"/>
  <c r="E5" i="193"/>
  <c r="E5" i="195"/>
  <c r="E5" i="188"/>
  <c r="E5" i="191"/>
  <c r="E5" i="194"/>
  <c r="E5" i="184"/>
  <c r="G32" i="73"/>
  <c r="K100" i="176"/>
  <c r="D161" i="174"/>
  <c r="K32" i="175"/>
  <c r="K53" i="184"/>
  <c r="K52" i="184" s="1"/>
  <c r="K58" i="184" s="1"/>
  <c r="K71" i="179"/>
  <c r="K70" i="179" s="1"/>
  <c r="D4" i="61"/>
  <c r="H4" i="61" s="1"/>
  <c r="H4" i="73"/>
  <c r="E1" i="240"/>
  <c r="K1" i="184"/>
  <c r="K1" i="187"/>
  <c r="B1" i="179"/>
  <c r="B1" i="178"/>
  <c r="K1" i="185"/>
  <c r="M17" i="94"/>
  <c r="M19" i="94"/>
  <c r="M21" i="94" s="1"/>
  <c r="C97" i="174"/>
  <c r="E5" i="63"/>
  <c r="C8" i="175"/>
  <c r="C97" i="176"/>
  <c r="A13" i="75"/>
  <c r="A10" i="76" s="1"/>
  <c r="C8" i="1"/>
  <c r="C4" i="73" s="1"/>
  <c r="G4" i="73" s="1"/>
  <c r="A25" i="75"/>
  <c r="A22" i="76"/>
  <c r="K146" i="3"/>
  <c r="D166" i="175"/>
  <c r="K48" i="187"/>
  <c r="K46" i="187"/>
  <c r="K58" i="187" s="1"/>
  <c r="D128" i="179"/>
  <c r="D155" i="179" s="1"/>
  <c r="C4" i="61"/>
  <c r="G4" i="61" s="1"/>
  <c r="C165" i="175"/>
  <c r="C93" i="175"/>
  <c r="K35" i="174"/>
  <c r="J32" i="174"/>
  <c r="F160" i="175"/>
  <c r="F161" i="175"/>
  <c r="K126" i="175"/>
  <c r="J121" i="175"/>
  <c r="J85" i="175"/>
  <c r="J92" i="175" s="1"/>
  <c r="K86" i="175"/>
  <c r="K85" i="175"/>
  <c r="F160" i="174"/>
  <c r="F161" i="174" s="1"/>
  <c r="J121" i="174"/>
  <c r="K122" i="174"/>
  <c r="K86" i="174"/>
  <c r="J85" i="174"/>
  <c r="F92" i="174"/>
  <c r="F166" i="174" s="1"/>
  <c r="C68" i="174"/>
  <c r="K141" i="175"/>
  <c r="J140" i="175"/>
  <c r="K17" i="178"/>
  <c r="K15" i="178"/>
  <c r="K27" i="178"/>
  <c r="J22" i="178"/>
  <c r="K71" i="178"/>
  <c r="K70" i="178"/>
  <c r="J70" i="178"/>
  <c r="K140" i="178"/>
  <c r="J28" i="184"/>
  <c r="K29" i="184"/>
  <c r="K28" i="184" s="1"/>
  <c r="K82" i="174"/>
  <c r="K81" i="174" s="1"/>
  <c r="J66" i="179"/>
  <c r="J11" i="1"/>
  <c r="F93" i="174"/>
  <c r="F165" i="174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7" i="174"/>
  <c r="J140" i="174"/>
  <c r="J160" i="174" s="1"/>
  <c r="D18" i="76"/>
  <c r="E161" i="176"/>
  <c r="J69" i="1"/>
  <c r="J40" i="1"/>
  <c r="J63" i="1"/>
  <c r="J100" i="1"/>
  <c r="J135" i="1" s="1"/>
  <c r="K155" i="1"/>
  <c r="K152" i="1" s="1"/>
  <c r="J152" i="1"/>
  <c r="K140" i="1"/>
  <c r="C68" i="1"/>
  <c r="K28" i="1"/>
  <c r="J25" i="1"/>
  <c r="K24" i="177"/>
  <c r="J22" i="177"/>
  <c r="J8" i="178"/>
  <c r="K10" i="178"/>
  <c r="K134" i="178"/>
  <c r="K133" i="178" s="1"/>
  <c r="K154" i="178" s="1"/>
  <c r="J133" i="178"/>
  <c r="J140" i="178"/>
  <c r="J22" i="179"/>
  <c r="K23" i="179"/>
  <c r="K22" i="179"/>
  <c r="K66" i="179"/>
  <c r="J129" i="179"/>
  <c r="K130" i="179"/>
  <c r="K129" i="179"/>
  <c r="K23" i="185"/>
  <c r="K22" i="185"/>
  <c r="J22" i="185"/>
  <c r="J39" i="185" s="1"/>
  <c r="J44" i="185" s="1"/>
  <c r="K47" i="186"/>
  <c r="K46" i="186"/>
  <c r="J46" i="186"/>
  <c r="J58" i="186"/>
  <c r="K52" i="189"/>
  <c r="K51" i="189"/>
  <c r="J10" i="191"/>
  <c r="J38" i="191"/>
  <c r="K42" i="191"/>
  <c r="K25" i="194"/>
  <c r="J22" i="194"/>
  <c r="J46" i="187"/>
  <c r="J58" i="187"/>
  <c r="F165" i="175"/>
  <c r="D165" i="175"/>
  <c r="K25" i="189"/>
  <c r="J52" i="174"/>
  <c r="K148" i="1"/>
  <c r="K147" i="1" s="1"/>
  <c r="J38" i="195"/>
  <c r="J43" i="195"/>
  <c r="I165" i="176"/>
  <c r="J58" i="174"/>
  <c r="J18" i="1"/>
  <c r="J63" i="174"/>
  <c r="E32" i="61"/>
  <c r="I32" i="61"/>
  <c r="C31" i="61"/>
  <c r="J75" i="178"/>
  <c r="J89" i="178" s="1"/>
  <c r="J11" i="176"/>
  <c r="J32" i="1"/>
  <c r="K67" i="178"/>
  <c r="K66" i="178" s="1"/>
  <c r="J146" i="178"/>
  <c r="J78" i="1"/>
  <c r="I31" i="61"/>
  <c r="F92" i="175"/>
  <c r="F166" i="175" s="1"/>
  <c r="K153" i="176"/>
  <c r="K152" i="176" s="1"/>
  <c r="K160" i="176" s="1"/>
  <c r="J152" i="176"/>
  <c r="K126" i="176"/>
  <c r="J121" i="176"/>
  <c r="J135" i="176" s="1"/>
  <c r="J161" i="176" s="1"/>
  <c r="K86" i="176"/>
  <c r="K85" i="176" s="1"/>
  <c r="J85" i="176"/>
  <c r="K77" i="176"/>
  <c r="K73" i="176"/>
  <c r="J73" i="176"/>
  <c r="J92" i="176" s="1"/>
  <c r="G166" i="176"/>
  <c r="K25" i="176"/>
  <c r="K132" i="3"/>
  <c r="J129" i="3"/>
  <c r="J154" i="3" s="1"/>
  <c r="K114" i="3"/>
  <c r="K86" i="3"/>
  <c r="K82" i="3"/>
  <c r="J82" i="3"/>
  <c r="K18" i="3"/>
  <c r="K15" i="3" s="1"/>
  <c r="J15" i="3"/>
  <c r="I65" i="3"/>
  <c r="E65" i="3"/>
  <c r="K10" i="3"/>
  <c r="J8" i="3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K154" i="177" s="1"/>
  <c r="J140" i="177"/>
  <c r="H65" i="178"/>
  <c r="H90" i="178"/>
  <c r="K75" i="174"/>
  <c r="K73" i="174" s="1"/>
  <c r="J73" i="174"/>
  <c r="K21" i="174"/>
  <c r="J18" i="174"/>
  <c r="C166" i="175"/>
  <c r="C93" i="176"/>
  <c r="J100" i="174"/>
  <c r="K33" i="186"/>
  <c r="K121" i="176"/>
  <c r="K135" i="176"/>
  <c r="J100" i="175"/>
  <c r="J135" i="175"/>
  <c r="J10" i="186"/>
  <c r="J39" i="186"/>
  <c r="G165" i="176"/>
  <c r="F166" i="176"/>
  <c r="J37" i="177"/>
  <c r="J140" i="1"/>
  <c r="K22" i="190"/>
  <c r="I161" i="176"/>
  <c r="J114" i="179"/>
  <c r="K154" i="175"/>
  <c r="J152" i="175"/>
  <c r="J160" i="175" s="1"/>
  <c r="J161" i="175" s="1"/>
  <c r="K136" i="175"/>
  <c r="G160" i="175"/>
  <c r="G161" i="175" s="1"/>
  <c r="G166" i="175"/>
  <c r="I93" i="175"/>
  <c r="I165" i="175"/>
  <c r="K51" i="175"/>
  <c r="J40" i="175"/>
  <c r="J68" i="175" s="1"/>
  <c r="K40" i="175"/>
  <c r="G68" i="175"/>
  <c r="G165" i="175" s="1"/>
  <c r="H93" i="175"/>
  <c r="K141" i="176"/>
  <c r="K140" i="176"/>
  <c r="J140" i="176"/>
  <c r="J160" i="176"/>
  <c r="K42" i="176"/>
  <c r="K40" i="176"/>
  <c r="J40" i="176"/>
  <c r="K34" i="176"/>
  <c r="K32" i="176" s="1"/>
  <c r="J32" i="176"/>
  <c r="D68" i="176"/>
  <c r="F68" i="176"/>
  <c r="F165" i="176" s="1"/>
  <c r="H31" i="61"/>
  <c r="D31" i="76"/>
  <c r="I30" i="61"/>
  <c r="D37" i="76" s="1"/>
  <c r="E18" i="61"/>
  <c r="E30" i="61" s="1"/>
  <c r="E31" i="61" s="1"/>
  <c r="I13" i="63"/>
  <c r="H25" i="63"/>
  <c r="I11" i="147"/>
  <c r="I25" i="147" s="1"/>
  <c r="H25" i="147"/>
  <c r="J140" i="3"/>
  <c r="K80" i="3"/>
  <c r="K78" i="3"/>
  <c r="J78" i="3"/>
  <c r="K52" i="3"/>
  <c r="K49" i="3" s="1"/>
  <c r="J49" i="3"/>
  <c r="K42" i="3"/>
  <c r="J37" i="3"/>
  <c r="K129" i="178"/>
  <c r="G160" i="1"/>
  <c r="G166" i="1"/>
  <c r="E68" i="175"/>
  <c r="H92" i="176"/>
  <c r="H166" i="176" s="1"/>
  <c r="D92" i="176"/>
  <c r="D166" i="176"/>
  <c r="K129" i="3"/>
  <c r="G5" i="188"/>
  <c r="G5" i="187"/>
  <c r="G5" i="193"/>
  <c r="G5" i="191"/>
  <c r="E65" i="177"/>
  <c r="E90" i="177" s="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G161" i="176"/>
  <c r="K114" i="178"/>
  <c r="J81" i="1"/>
  <c r="J92" i="1" s="1"/>
  <c r="K83" i="1"/>
  <c r="E92" i="1"/>
  <c r="J52" i="1"/>
  <c r="H92" i="174"/>
  <c r="H166" i="174" s="1"/>
  <c r="D92" i="174"/>
  <c r="D166" i="174" s="1"/>
  <c r="H135" i="175"/>
  <c r="H165" i="175" s="1"/>
  <c r="E24" i="73"/>
  <c r="E29" i="73" s="1"/>
  <c r="H89" i="3"/>
  <c r="H90" i="3" s="1"/>
  <c r="K49" i="178"/>
  <c r="K61" i="178"/>
  <c r="K60" i="178"/>
  <c r="J60" i="178"/>
  <c r="H154" i="179"/>
  <c r="H155" i="179" s="1"/>
  <c r="K22" i="184"/>
  <c r="G39" i="185"/>
  <c r="G44" i="185"/>
  <c r="K23" i="186"/>
  <c r="K22" i="186"/>
  <c r="J22" i="186"/>
  <c r="K52" i="186"/>
  <c r="K13" i="187"/>
  <c r="K10" i="187"/>
  <c r="J10" i="187"/>
  <c r="J39" i="187" s="1"/>
  <c r="J44" i="187" s="1"/>
  <c r="K39" i="190"/>
  <c r="K50" i="190"/>
  <c r="K45" i="190" s="1"/>
  <c r="J45" i="190"/>
  <c r="J45" i="191"/>
  <c r="K11" i="194"/>
  <c r="J10" i="194"/>
  <c r="C92" i="176"/>
  <c r="C166" i="176"/>
  <c r="H65" i="177"/>
  <c r="H90" i="177" s="1"/>
  <c r="C58" i="187"/>
  <c r="C59" i="187" s="1"/>
  <c r="E43" i="189"/>
  <c r="J146" i="3"/>
  <c r="E5" i="185"/>
  <c r="D154" i="177"/>
  <c r="F57" i="195"/>
  <c r="G93" i="175"/>
  <c r="E165" i="175"/>
  <c r="E93" i="175"/>
  <c r="H33" i="61"/>
  <c r="D33" i="61"/>
  <c r="G161" i="1"/>
  <c r="J68" i="176"/>
  <c r="J165" i="176" s="1"/>
  <c r="D8" i="76"/>
  <c r="F93" i="175"/>
  <c r="C165" i="174"/>
  <c r="H93" i="176"/>
  <c r="B6" i="76"/>
  <c r="E6" i="76"/>
  <c r="F93" i="176"/>
  <c r="J44" i="186"/>
  <c r="D93" i="176"/>
  <c r="D165" i="176"/>
  <c r="J135" i="174"/>
  <c r="J161" i="174" s="1"/>
  <c r="K58" i="186"/>
  <c r="J68" i="1"/>
  <c r="J93" i="1" s="1"/>
  <c r="B14" i="76" s="1"/>
  <c r="B12" i="76"/>
  <c r="E12" i="76" s="1"/>
  <c r="C27" i="237"/>
  <c r="C29" i="237"/>
  <c r="C26" i="237"/>
  <c r="C30" i="237"/>
  <c r="C32" i="237"/>
  <c r="C31" i="237"/>
  <c r="C28" i="237"/>
  <c r="C33" i="237"/>
  <c r="C135" i="1"/>
  <c r="C165" i="1" s="1"/>
  <c r="B24" i="76"/>
  <c r="E24" i="76" s="1"/>
  <c r="O17" i="94"/>
  <c r="K22" i="189"/>
  <c r="K28" i="189"/>
  <c r="K32" i="189"/>
  <c r="K38" i="189" s="1"/>
  <c r="K43" i="189" s="1"/>
  <c r="J10" i="189"/>
  <c r="J28" i="189"/>
  <c r="J39" i="188"/>
  <c r="C58" i="188"/>
  <c r="J51" i="188"/>
  <c r="J57" i="188"/>
  <c r="K1" i="191"/>
  <c r="K1" i="194"/>
  <c r="K1" i="188"/>
  <c r="K1" i="193"/>
  <c r="O19" i="94"/>
  <c r="K1" i="189"/>
  <c r="K1" i="196"/>
  <c r="E90" i="178"/>
  <c r="C90" i="178"/>
  <c r="K94" i="178"/>
  <c r="K93" i="178" s="1"/>
  <c r="K128" i="178" s="1"/>
  <c r="K155" i="178" s="1"/>
  <c r="J93" i="178"/>
  <c r="J128" i="178" s="1"/>
  <c r="J155" i="178" s="1"/>
  <c r="J154" i="178"/>
  <c r="F65" i="178"/>
  <c r="F90" i="178"/>
  <c r="K8" i="178"/>
  <c r="K22" i="178"/>
  <c r="K30" i="178"/>
  <c r="K29" i="178"/>
  <c r="J29" i="178"/>
  <c r="J65" i="178"/>
  <c r="J90" i="178" s="1"/>
  <c r="K37" i="178"/>
  <c r="D89" i="178"/>
  <c r="D90" i="178"/>
  <c r="K78" i="178"/>
  <c r="H155" i="178"/>
  <c r="K65" i="178"/>
  <c r="K134" i="3"/>
  <c r="K133" i="3" s="1"/>
  <c r="K154" i="3" s="1"/>
  <c r="J133" i="3"/>
  <c r="F154" i="3"/>
  <c r="F155" i="3"/>
  <c r="D154" i="3"/>
  <c r="D155" i="3"/>
  <c r="I154" i="3"/>
  <c r="G154" i="3"/>
  <c r="G155" i="3" s="1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D90" i="3" s="1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/>
  <c r="J55" i="177"/>
  <c r="J65" i="177"/>
  <c r="J90" i="177" s="1"/>
  <c r="H128" i="177"/>
  <c r="H155" i="177" s="1"/>
  <c r="J93" i="177"/>
  <c r="J128" i="177" s="1"/>
  <c r="J155" i="177" s="1"/>
  <c r="F90" i="177"/>
  <c r="K68" i="177"/>
  <c r="K66" i="177" s="1"/>
  <c r="K89" i="177" s="1"/>
  <c r="J66" i="177"/>
  <c r="J89" i="177"/>
  <c r="F155" i="177"/>
  <c r="K115" i="177"/>
  <c r="K114" i="177" s="1"/>
  <c r="J114" i="177"/>
  <c r="J146" i="177"/>
  <c r="J154" i="177"/>
  <c r="K147" i="177"/>
  <c r="K146" i="177"/>
  <c r="C128" i="3"/>
  <c r="K93" i="3"/>
  <c r="K128" i="3"/>
  <c r="K155" i="3" s="1"/>
  <c r="C65" i="3"/>
  <c r="C90" i="3"/>
  <c r="K22" i="3"/>
  <c r="C161" i="176"/>
  <c r="C165" i="176"/>
  <c r="K100" i="175"/>
  <c r="K135" i="175" s="1"/>
  <c r="J38" i="189"/>
  <c r="J43" i="189"/>
  <c r="J10" i="193"/>
  <c r="D128" i="177"/>
  <c r="D155" i="177"/>
  <c r="K37" i="177"/>
  <c r="D65" i="177"/>
  <c r="D90" i="177" s="1"/>
  <c r="K8" i="177"/>
  <c r="K140" i="3"/>
  <c r="H154" i="3"/>
  <c r="F89" i="3"/>
  <c r="F90" i="3"/>
  <c r="K60" i="3"/>
  <c r="K33" i="3"/>
  <c r="K29" i="3" s="1"/>
  <c r="J29" i="3"/>
  <c r="J65" i="3" s="1"/>
  <c r="E154" i="3"/>
  <c r="E155" i="3"/>
  <c r="C154" i="3"/>
  <c r="C155" i="3"/>
  <c r="H128" i="3"/>
  <c r="H155" i="3"/>
  <c r="K72" i="3"/>
  <c r="K70" i="3"/>
  <c r="K89" i="3" s="1"/>
  <c r="J70" i="3"/>
  <c r="J89" i="3" s="1"/>
  <c r="I89" i="3"/>
  <c r="I90" i="3" s="1"/>
  <c r="G89" i="3"/>
  <c r="G90" i="3" s="1"/>
  <c r="E89" i="3"/>
  <c r="E90" i="3" s="1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K8" i="3"/>
  <c r="D43" i="189"/>
  <c r="K10" i="196"/>
  <c r="K32" i="196"/>
  <c r="K45" i="196"/>
  <c r="K57" i="196"/>
  <c r="K51" i="196"/>
  <c r="J32" i="196"/>
  <c r="J38" i="196" s="1"/>
  <c r="J43" i="196"/>
  <c r="K38" i="195"/>
  <c r="K43" i="195"/>
  <c r="J51" i="195"/>
  <c r="J57" i="195" s="1"/>
  <c r="K10" i="194"/>
  <c r="K22" i="194"/>
  <c r="K28" i="194"/>
  <c r="K51" i="194"/>
  <c r="J39" i="194"/>
  <c r="J28" i="194"/>
  <c r="J38" i="194"/>
  <c r="J43" i="194" s="1"/>
  <c r="K45" i="194"/>
  <c r="K57" i="194" s="1"/>
  <c r="K32" i="193"/>
  <c r="K38" i="193" s="1"/>
  <c r="K43" i="193" s="1"/>
  <c r="J57" i="193"/>
  <c r="K39" i="193"/>
  <c r="J28" i="193"/>
  <c r="J32" i="193"/>
  <c r="K10" i="191"/>
  <c r="K39" i="191"/>
  <c r="K51" i="191"/>
  <c r="K57" i="191" s="1"/>
  <c r="J39" i="191"/>
  <c r="J43" i="191" s="1"/>
  <c r="J51" i="191"/>
  <c r="J57" i="191" s="1"/>
  <c r="J32" i="190"/>
  <c r="J38" i="190"/>
  <c r="J43" i="190" s="1"/>
  <c r="J51" i="190"/>
  <c r="J57" i="190" s="1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D32" i="76"/>
  <c r="I30" i="73"/>
  <c r="D38" i="76" s="1"/>
  <c r="E31" i="73"/>
  <c r="D36" i="76"/>
  <c r="D30" i="76"/>
  <c r="I31" i="73"/>
  <c r="D32" i="73"/>
  <c r="J78" i="174"/>
  <c r="J92" i="174" s="1"/>
  <c r="J93" i="174" s="1"/>
  <c r="D68" i="174"/>
  <c r="D165" i="174"/>
  <c r="J68" i="174"/>
  <c r="J165" i="174"/>
  <c r="D93" i="174"/>
  <c r="K100" i="1"/>
  <c r="B30" i="76"/>
  <c r="K40" i="1"/>
  <c r="E30" i="76"/>
  <c r="D26" i="76"/>
  <c r="G33" i="61"/>
  <c r="C33" i="61"/>
  <c r="D90" i="179"/>
  <c r="K147" i="179"/>
  <c r="K146" i="179"/>
  <c r="K154" i="179" s="1"/>
  <c r="J146" i="179"/>
  <c r="J29" i="179"/>
  <c r="J49" i="179"/>
  <c r="J15" i="179"/>
  <c r="J65" i="179"/>
  <c r="J82" i="179"/>
  <c r="I90" i="179"/>
  <c r="J133" i="179"/>
  <c r="J154" i="179" s="1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 s="1"/>
  <c r="K128" i="179" s="1"/>
  <c r="K155" i="179" s="1"/>
  <c r="C21" i="237"/>
  <c r="C7" i="237"/>
  <c r="C23" i="237"/>
  <c r="C25" i="237"/>
  <c r="C16" i="237"/>
  <c r="C22" i="237"/>
  <c r="C15" i="237"/>
  <c r="C14" i="237"/>
  <c r="C13" i="237"/>
  <c r="C8" i="237"/>
  <c r="C9" i="237"/>
  <c r="C12" i="237"/>
  <c r="C19" i="237"/>
  <c r="C24" i="237"/>
  <c r="C20" i="237"/>
  <c r="C17" i="237"/>
  <c r="C10" i="237"/>
  <c r="C11" i="237"/>
  <c r="C34" i="237"/>
  <c r="K38" i="194" l="1"/>
  <c r="K43" i="194" s="1"/>
  <c r="K58" i="194" s="1"/>
  <c r="B13" i="76"/>
  <c r="J166" i="1"/>
  <c r="J166" i="176"/>
  <c r="J93" i="176"/>
  <c r="J166" i="175"/>
  <c r="K68" i="175"/>
  <c r="D161" i="1"/>
  <c r="D166" i="1"/>
  <c r="E161" i="1"/>
  <c r="E166" i="1"/>
  <c r="B7" i="76"/>
  <c r="E7" i="76" s="1"/>
  <c r="C166" i="1"/>
  <c r="C93" i="1"/>
  <c r="G93" i="1"/>
  <c r="G165" i="1"/>
  <c r="E165" i="1"/>
  <c r="E93" i="1"/>
  <c r="F93" i="1"/>
  <c r="F165" i="1"/>
  <c r="K140" i="174"/>
  <c r="E166" i="174"/>
  <c r="E93" i="174"/>
  <c r="I166" i="174"/>
  <c r="I93" i="174"/>
  <c r="K40" i="174"/>
  <c r="H165" i="174"/>
  <c r="H93" i="174"/>
  <c r="K32" i="174"/>
  <c r="K68" i="174" s="1"/>
  <c r="K152" i="175"/>
  <c r="I161" i="175"/>
  <c r="I166" i="175"/>
  <c r="J90" i="179"/>
  <c r="J166" i="174"/>
  <c r="K65" i="3"/>
  <c r="K90" i="3" s="1"/>
  <c r="J90" i="3"/>
  <c r="J38" i="193"/>
  <c r="J43" i="193" s="1"/>
  <c r="E30" i="73"/>
  <c r="D19" i="76"/>
  <c r="I33" i="61"/>
  <c r="E33" i="61"/>
  <c r="J93" i="175"/>
  <c r="J165" i="175"/>
  <c r="K161" i="176"/>
  <c r="J161" i="1"/>
  <c r="B32" i="76" s="1"/>
  <c r="E32" i="76" s="1"/>
  <c r="J165" i="1"/>
  <c r="O21" i="94"/>
  <c r="M23" i="94"/>
  <c r="H32" i="73"/>
  <c r="D14" i="76"/>
  <c r="E14" i="76" s="1"/>
  <c r="K92" i="175"/>
  <c r="B25" i="76"/>
  <c r="E25" i="76" s="1"/>
  <c r="C161" i="1"/>
  <c r="B26" i="76" s="1"/>
  <c r="E26" i="76" s="1"/>
  <c r="K136" i="1"/>
  <c r="K160" i="1" s="1"/>
  <c r="B37" i="76" s="1"/>
  <c r="E37" i="76" s="1"/>
  <c r="K121" i="1"/>
  <c r="K135" i="1" s="1"/>
  <c r="K85" i="1"/>
  <c r="K73" i="1"/>
  <c r="K92" i="1" s="1"/>
  <c r="H93" i="1"/>
  <c r="H166" i="1"/>
  <c r="K63" i="1"/>
  <c r="I165" i="1"/>
  <c r="I93" i="1"/>
  <c r="K11" i="1"/>
  <c r="K152" i="174"/>
  <c r="K160" i="174" s="1"/>
  <c r="K121" i="174"/>
  <c r="K100" i="174"/>
  <c r="K135" i="174" s="1"/>
  <c r="E161" i="174"/>
  <c r="E165" i="174"/>
  <c r="K85" i="174"/>
  <c r="K92" i="174" s="1"/>
  <c r="K166" i="174" s="1"/>
  <c r="C166" i="174"/>
  <c r="C93" i="174"/>
  <c r="G165" i="174"/>
  <c r="G93" i="174"/>
  <c r="K140" i="175"/>
  <c r="K160" i="175" s="1"/>
  <c r="K161" i="175" s="1"/>
  <c r="H161" i="175"/>
  <c r="D13" i="76"/>
  <c r="K57" i="189"/>
  <c r="K37" i="179"/>
  <c r="D161" i="176"/>
  <c r="K78" i="176"/>
  <c r="K92" i="176" s="1"/>
  <c r="K166" i="176" s="1"/>
  <c r="I155" i="3"/>
  <c r="G90" i="177"/>
  <c r="K15" i="177"/>
  <c r="E155" i="178"/>
  <c r="G90" i="179"/>
  <c r="K15" i="179"/>
  <c r="E4" i="73"/>
  <c r="I4" i="73" s="1"/>
  <c r="E4" i="61"/>
  <c r="I4" i="61" s="1"/>
  <c r="I25" i="63"/>
  <c r="K128" i="177"/>
  <c r="K155" i="177" s="1"/>
  <c r="K22" i="177"/>
  <c r="K65" i="177" s="1"/>
  <c r="K90" i="177" s="1"/>
  <c r="K58" i="176"/>
  <c r="K18" i="176"/>
  <c r="K68" i="176" s="1"/>
  <c r="K75" i="178"/>
  <c r="K89" i="178" s="1"/>
  <c r="K90" i="178" s="1"/>
  <c r="K8" i="179"/>
  <c r="K65" i="179" s="1"/>
  <c r="K90" i="179" s="1"/>
  <c r="C59" i="186"/>
  <c r="K10" i="186"/>
  <c r="K39" i="186" s="1"/>
  <c r="K44" i="186" s="1"/>
  <c r="K59" i="186" s="1"/>
  <c r="K33" i="185"/>
  <c r="K39" i="185" s="1"/>
  <c r="K44" i="185" s="1"/>
  <c r="K59" i="185" s="1"/>
  <c r="K46" i="185"/>
  <c r="K58" i="185" s="1"/>
  <c r="K33" i="187"/>
  <c r="K39" i="187" s="1"/>
  <c r="K44" i="187" s="1"/>
  <c r="K59" i="187" s="1"/>
  <c r="K10" i="188"/>
  <c r="K38" i="188" s="1"/>
  <c r="K43" i="188" s="1"/>
  <c r="J28" i="188"/>
  <c r="J38" i="188" s="1"/>
  <c r="J43" i="188" s="1"/>
  <c r="K28" i="190"/>
  <c r="K38" i="190" s="1"/>
  <c r="K43" i="190" s="1"/>
  <c r="K32" i="190"/>
  <c r="K51" i="190"/>
  <c r="K57" i="190" s="1"/>
  <c r="K51" i="188"/>
  <c r="K57" i="188" s="1"/>
  <c r="K32" i="191"/>
  <c r="K38" i="191" s="1"/>
  <c r="K43" i="191" s="1"/>
  <c r="K58" i="191" s="1"/>
  <c r="C58" i="195"/>
  <c r="C58" i="196"/>
  <c r="K22" i="196"/>
  <c r="K38" i="196" s="1"/>
  <c r="K43" i="196" s="1"/>
  <c r="K58" i="196" s="1"/>
  <c r="K46" i="193"/>
  <c r="K45" i="193" s="1"/>
  <c r="K57" i="193" s="1"/>
  <c r="K58" i="193" s="1"/>
  <c r="F38" i="196"/>
  <c r="F43" i="196" s="1"/>
  <c r="K51" i="195"/>
  <c r="K57" i="195" s="1"/>
  <c r="K58" i="195" s="1"/>
  <c r="A31" i="75"/>
  <c r="A28" i="76" s="1"/>
  <c r="D5" i="63"/>
  <c r="D18" i="242"/>
  <c r="B19" i="76" l="1"/>
  <c r="E19" i="76" s="1"/>
  <c r="K166" i="1"/>
  <c r="K93" i="174"/>
  <c r="K165" i="174"/>
  <c r="K58" i="190"/>
  <c r="K165" i="176"/>
  <c r="K93" i="176"/>
  <c r="K68" i="1"/>
  <c r="B36" i="76"/>
  <c r="E36" i="76" s="1"/>
  <c r="K161" i="1"/>
  <c r="B38" i="76" s="1"/>
  <c r="E38" i="76" s="1"/>
  <c r="K166" i="175"/>
  <c r="C162" i="1"/>
  <c r="B8" i="76"/>
  <c r="E8" i="76" s="1"/>
  <c r="E13" i="76"/>
  <c r="K58" i="188"/>
  <c r="K161" i="174"/>
  <c r="M25" i="94"/>
  <c r="O23" i="94"/>
  <c r="D20" i="76"/>
  <c r="E32" i="73"/>
  <c r="I32" i="73"/>
  <c r="K165" i="175"/>
  <c r="K93" i="175"/>
  <c r="B18" i="76" l="1"/>
  <c r="E18" i="76" s="1"/>
  <c r="K165" i="1"/>
  <c r="K93" i="1"/>
  <c r="O25" i="94"/>
  <c r="M27" i="94"/>
  <c r="O27" i="94" l="1"/>
  <c r="M29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<sst xmlns="http://schemas.openxmlformats.org/spreadsheetml/2006/main" count="4714" uniqueCount="689">
  <si>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</si>
  <si>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</si>
  <si>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</si>
  <si>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</si>
  <si>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</si>
  <si>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</si>
  <si>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</si>
  <si>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</si>
  <si>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</si>
  <si>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</si>
  <si>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</si>
  <si>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</si>
  <si>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</si>
  <si>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</si>
  <si>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</si>
  <si>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</si>
  <si>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</si>
  <si>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</si>
  <si>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</si>
  <si>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</si>
  <si>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</si>
  <si>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</si>
  <si>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</si>
  <si>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</si>
  <si>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</si>
  <si>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</si>
  <si>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</si>
  <si>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</si>
  <si>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</si>
  <si>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</si>
  <si>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</si>
  <si>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</si>
  <si>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</si>
  <si>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</si>
  <si>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</si>
  <si>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</si>
  <si>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</si>
  <si>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</si>
  <si>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</si>
  <si>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</si>
  <si>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</si>
  <si>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</si>
  <si>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</si>
  <si>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</si>
  <si>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</si>
  <si>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</si>
  <si>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</si>
  <si>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</si>
  <si>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</si>
  <si>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</si>
  <si>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</si>
  <si>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</si>
  <si>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</si>
  <si>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</si>
  <si>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</si>
  <si>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</si>
  <si>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</si>
  <si>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</si>
  <si>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</si>
  <si>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</si>
  <si>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</si>
  <si>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</si>
  <si>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</si>
  <si>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</si>
  <si>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</si>
  <si>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</si>
  <si>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</si>
  <si>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</si>
  <si>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</si>
  <si>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</si>
  <si>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</si>
  <si>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</si>
  <si>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</si>
  <si>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</si>
  <si>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</si>
  <si>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</si>
  <si>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</si>
  <si>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</si>
  <si>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</si>
  <si>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</si>
  <si>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</si>
  <si>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</si>
  <si>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</si>
  <si>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</si>
  <si>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</si>
  <si>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</si>
  <si>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</si>
  <si>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</si>
  <si>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</si>
  <si>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</si>
  <si>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</si>
  <si>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</si>
  <si>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</si>
  <si>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</si>
  <si>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</si>
  <si>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</si>
  <si>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</si>
  <si>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</si>
  <si>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</si>
  <si>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</si>
  <si>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</si>
  <si>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</si>
  <si>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</si>
  <si>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</si>
  <si>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</si>
  <si>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</si>
  <si>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</si>
  <si>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</si>
  <si>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</si>
  <si>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</si>
  <si>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</si>
  <si>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</si>
  <si>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</si>
  <si>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</si>
  <si>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</si>
  <si>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</si>
  <si>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</si>
  <si>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</si>
  <si>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</si>
  <si>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</si>
  <si>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</si>
  <si>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</si>
  <si>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</si>
  <si>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</si>
  <si>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</si>
  <si>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</si>
  <si>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</si>
  <si>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</si>
  <si>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</si>
  <si>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</si>
  <si>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</si>
  <si>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</si>
  <si>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</si>
  <si>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</si>
  <si>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</si>
  <si>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</si>
  <si>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</si>
  <si>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</si>
  <si>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</si>
  <si>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</si>
  <si>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</si>
  <si>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</si>
  <si>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</si>
  <si>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</si>
  <si>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</si>
  <si>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</si>
  <si>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</si>
  <si>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</si>
  <si>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</si>
  <si>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</si>
  <si>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</si>
  <si>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</si>
  <si>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</si>
  <si>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</si>
  <si>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</si>
  <si>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</si>
  <si>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</si>
  <si>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</si>
  <si>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</si>
  <si>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</si>
  <si>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</si>
  <si>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</si>
  <si>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</si>
  <si>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</si>
  <si>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</si>
  <si>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</si>
  <si>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</si>
  <si>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</si>
  <si>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</si>
  <si>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</si>
  <si>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</si>
  <si>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</si>
  <si>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</si>
  <si>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</si>
  <si>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</si>
  <si>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</si>
  <si>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</si>
  <si>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</si>
  <si>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</si>
  <si>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</si>
  <si>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</si>
  <si>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</si>
  <si>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</si>
  <si>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</si>
  <si>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</si>
  <si>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</si>
  <si>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</si>
  <si>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</si>
  <si>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</si>
  <si>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</si>
  <si>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</si>
  <si>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</si>
  <si>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</si>
  <si>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</si>
  <si>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</si>
  <si>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</si>
  <si>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</si>
  <si>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</si>
  <si>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</si>
  <si>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</si>
  <si>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</si>
  <si>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</si>
  <si>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</si>
  <si>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</si>
  <si>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</si>
  <si>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</si>
  <si>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</si>
  <si>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</si>
  <si>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</si>
  <si>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</si>
  <si>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</si>
  <si>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</si>
  <si>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</si>
  <si>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</si>
  <si>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</si>
  <si>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</si>
  <si>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</si>
  <si>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</si>
  <si>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</si>
  <si>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</si>
  <si>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</si>
  <si>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</si>
  <si>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</si>
  <si>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</si>
  <si>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</si>
  <si>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</si>
  <si>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</si>
  <si>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</si>
  <si>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</si>
  <si>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</si>
  <si>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</si>
  <si>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</si>
  <si>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</si>
  <si>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</si>
  <si>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</si>
  <si>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</si>
  <si>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</si>
  <si>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</si>
  <si>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</si>
  <si>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</si>
  <si>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</si>
  <si>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</si>
  <si>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</si>
  <si>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</si>
  <si>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</si>
  <si>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</si>
  <si>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</si>
  <si>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</si>
  <si>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</si>
  <si>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</si>
  <si>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</si>
  <si>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</si>
  <si>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</si>
  <si>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</si>
  <si>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</si>
  <si>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</si>
  <si>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</si>
  <si>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</si>
  <si>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</si>
  <si>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</si>
  <si>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</si>
  <si>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</si>
  <si>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</si>
  <si>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</si>
  <si>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</si>
  <si>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</si>
  <si>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</si>
  <si>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</si>
  <si>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</si>
  <si>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</si>
  <si>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</si>
  <si>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</si>
  <si>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</si>
  <si>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</si>
  <si>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</si>
  <si>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</si>
  <si>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</si>
  <si>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</si>
  <si>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</si>
  <si>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</si>
  <si>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</si>
  <si>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</si>
  <si>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</si>
  <si>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</si>
  <si>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</si>
  <si>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</si>
  <si>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</si>
  <si>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</si>
  <si>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</si>
  <si>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</si>
  <si>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</si>
  <si>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</si>
  <si>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</si>
  <si>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</si>
  <si>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</si>
  <si>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</si>
  <si>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</si>
  <si>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</si>
  <si>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</si>
  <si>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</si>
  <si>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</si>
  <si>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</si>
  <si>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</si>
  <si>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</si>
  <si>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</si>
  <si>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</si>
  <si>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</si>
  <si>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</si>
  <si>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</si>
  <si>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</si>
  <si>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</si>
  <si>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</si>
  <si>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</si>
  <si>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</si>
  <si>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</si>
  <si>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</si>
  <si>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</si>
  <si>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</si>
  <si>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</si>
  <si>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</si>
  <si>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</si>
  <si>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</si>
  <si>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</si>
  <si>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</si>
  <si>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</si>
  <si>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</si>
  <si>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</si>
  <si>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</si>
  <si>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</si>
  <si>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</si>
  <si>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</si>
  <si>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</si>
  <si>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</si>
  <si>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</si>
  <si>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</si>
  <si>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</si>
  <si>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</si>
  <si>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</si>
  <si>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</si>
  <si>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</si>
  <si>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</si>
  <si>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</si>
  <si>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</si>
  <si>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</si>
  <si>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</si>
  <si>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</si>
  <si>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</si>
  <si>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</si>
  <si>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</si>
  <si>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</si>
  <si>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</si>
  <si>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</si>
  <si>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</si>
  <si>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</si>
  <si>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</si>
  <si>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</si>
  <si>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</si>
  <si>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</si>
  <si>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</si>
  <si>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</si>
  <si>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</si>
  <si>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</si>
  <si>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</si>
  <si>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</si>
  <si>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</si>
  <si>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</si>
  <si>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</si>
  <si>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</si>
  <si>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</si>
  <si>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</si>
  <si>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</si>
  <si>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</si>
  <si>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</si>
  <si>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</si>
  <si>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</si>
  <si>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</si>
  <si>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</si>
  <si>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</si>
  <si>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</si>
  <si>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</si>
  <si>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</si>
  <si>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</si>
  <si>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</si>
  <si>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</si>
  <si>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</si>
  <si>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</si>
  <si>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</si>
  <si>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</si>
  <si>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</si>
  <si>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</si>
  <si>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</si>
  <si>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</si>
  <si>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</si>
  <si>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</si>
  <si>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</si>
  <si>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</si>
  <si>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</si>
  <si>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</si>
  <si>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</si>
  <si>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</si>
  <si>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</si>
  <si>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</si>
  <si>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</si>
  <si>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</si>
  <si>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</si>
  <si>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</si>
  <si>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</si>
  <si>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</si>
  <si>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</si>
  <si>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</si>
  <si>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</si>
  <si>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</si>
  <si>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</si>
  <si>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</si>
  <si>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</si>
  <si>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</si>
  <si>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</si>
  <si>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</si>
  <si>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</si>
  <si>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</si>
  <si>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</si>
  <si>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</si>
  <si>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</si>
  <si>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</si>
  <si>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</si>
  <si>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</si>
  <si>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</si>
  <si>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</si>
  <si>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</si>
  <si>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</si>
  <si>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</si>
  <si>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</si>
  <si>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</si>
  <si>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</si>
  <si>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</si>
  <si>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</si>
  <si>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</si>
  <si>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</si>
  <si>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</si>
  <si>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</si>
  <si>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</si>
  <si>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</si>
  <si>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</si>
  <si>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</si>
  <si>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</si>
  <si>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</si>
  <si>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</si>
  <si>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</si>
  <si>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</si>
  <si>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</si>
  <si>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</si>
  <si>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</si>
  <si>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</si>
  <si>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</si>
  <si>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</si>
  <si>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</si>
  <si>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</si>
  <si>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</si>
  <si>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</si>
  <si>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</si>
  <si>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</si>
  <si>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</si>
  <si>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</si>
  <si>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</si>
  <si>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</si>
  <si>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</si>
  <si>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</si>
  <si>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</si>
  <si>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</si>
  <si>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</si>
  <si>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</si>
  <si>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</si>
  <si>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</si>
  <si>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</si>
  <si>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</si>
  <si>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</si>
  <si>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</si>
  <si>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</si>
  <si>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</si>
  <si>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</si>
  <si>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</si>
  <si>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</si>
  <si>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</si>
  <si>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</si>
  <si>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</si>
  <si>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</si>
  <si>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</si>
  <si>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</si>
  <si>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</si>
  <si>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</si>
  <si>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</si>
  <si>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</si>
  <si>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</si>
  <si>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</si>
  <si>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</si>
  <si>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</si>
  <si>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</si>
  <si>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</si>
  <si>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</si>
  <si>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</si>
  <si>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</si>
  <si>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</si>
  <si>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</si>
  <si>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</si>
  <si>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</si>
  <si>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</si>
  <si>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</si>
  <si>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</si>
  <si>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</si>
  <si>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</si>
  <si>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</si>
  <si>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</si>
  <si>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</si>
  <si>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</si>
  <si>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</si>
  <si>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</si>
  <si>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</si>
  <si>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</si>
  <si>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</si>
  <si>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</si>
  <si>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</si>
  <si>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</si>
  <si>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</si>
  <si>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</si>
  <si>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</si>
  <si>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</si>
  <si>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</si>
  <si>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</si>
  <si>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</si>
  <si>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</si>
  <si>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</si>
  <si>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</si>
  <si>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</si>
  <si>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</si>
  <si>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</si>
  <si>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</si>
  <si>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</si>
  <si>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</si>
  <si>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</si>
  <si>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</si>
  <si>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</si>
  <si>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</si>
  <si>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</si>
  <si>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</si>
  <si>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</si>
  <si>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</si>
  <si>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</si>
  <si>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</si>
  <si>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</si>
  <si>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</si>
  <si>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</si>
  <si>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</si>
  <si>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</si>
  <si>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</si>
  <si>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</si>
  <si>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</si>
  <si>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</si>
  <si>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</si>
  <si>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</si>
  <si>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</si>
  <si>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</si>
  <si>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</si>
  <si>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</si>
  <si>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</si>
  <si>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</si>
  <si>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</si>
  <si>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</si>
  <si>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</si>
  <si>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</si>
  <si>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</si>
  <si>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</si>
  <si>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</si>
  <si>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</si>
  <si>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</si>
  <si>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</si>
  <si>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</si>
  <si>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</si>
  <si>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</si>
  <si>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</si>
  <si>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</si>
  <si>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</si>
  <si>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</si>
  <si>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</si>
  <si>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</si>
  <si>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</si>
  <si>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</si>
  <si>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</si>
  <si>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</si>
  <si>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</si>
  <si>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</si>
  <si>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</si>
  <si>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</si>
  <si>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</si>
  <si>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</si>
  <si>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</si>
  <si>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</si>
  <si>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</si>
  <si>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</si>
  <si>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1. sz. módosítás</t>
  </si>
  <si>
    <t>1. számú módosítás utáni előirányzat</t>
  </si>
  <si>
    <t>Módosítások összesen 2020. 06.30.-ig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</si>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</sst>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33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79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24" fillId="0" borderId="62" xfId="0" applyFont="1" applyBorder="1" applyAlignment="1" applyProtection="1">
      <alignment horizontal="center"/>
      <protection locked="0"/>
    </xf>
    <xf numFmtId="0" fontId="23" fillId="0" borderId="62" xfId="0" applyFont="1" applyBorder="1" applyAlignment="1" applyProtection="1">
      <alignment horizontal="center" vertical="center"/>
      <protection locked="0"/>
    </xf>
    <xf numFmtId="0" fontId="65" fillId="0" borderId="62" xfId="0" applyFont="1" applyBorder="1" applyAlignment="1" applyProtection="1">
      <alignment horizontal="center" vertical="center"/>
      <protection locked="0"/>
    </xf>
    <xf numFmtId="0" fontId="22" fillId="0" borderId="63" xfId="0" applyFont="1" applyBorder="1" applyAlignment="1">
      <alignment horizontal="left"/>
    </xf>
    <xf numFmtId="0" fontId="49" fillId="0" borderId="64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/>
    </xf>
    <xf numFmtId="0" fontId="51" fillId="0" borderId="64" xfId="0" applyFont="1" applyBorder="1" applyAlignment="1">
      <alignment horizontal="left" vertical="center"/>
    </xf>
    <xf numFmtId="3" fontId="49" fillId="0" borderId="65" xfId="0" applyNumberFormat="1" applyFont="1" applyBorder="1" applyAlignment="1">
      <alignment horizontal="right" vertical="center"/>
    </xf>
    <xf numFmtId="3" fontId="22" fillId="0" borderId="65" xfId="0" applyNumberFormat="1" applyFont="1" applyBorder="1" applyAlignment="1">
      <alignment horizontal="right" vertical="center"/>
    </xf>
    <xf numFmtId="3" fontId="66" fillId="0" borderId="65" xfId="0" applyNumberFormat="1" applyFont="1" applyBorder="1" applyAlignment="1">
      <alignment horizontal="right" vertical="center"/>
    </xf>
    <xf numFmtId="3" fontId="51" fillId="0" borderId="65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 wrapText="1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7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6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7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7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49" fontId="52" fillId="0" borderId="70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70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71" xfId="7" applyNumberFormat="1" applyFont="1" applyBorder="1" applyAlignment="1">
      <alignment horizontal="right" vertical="center" indent="2"/>
    </xf>
    <xf numFmtId="164" fontId="31" fillId="0" borderId="71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72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7" fillId="0" borderId="2" xfId="0" applyFont="1" applyBorder="1" applyAlignment="1">
      <alignment vertical="center" wrapText="1"/>
    </xf>
    <xf numFmtId="0" fontId="68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34" xfId="0" applyFont="1" applyFill="1" applyBorder="1" applyAlignment="1" applyProtection="1">
      <alignment horizontal="center" vertical="center" wrapText="1"/>
    </xf>
    <xf numFmtId="0" fontId="44" fillId="0" borderId="25" xfId="0" applyFont="1" applyFill="1" applyBorder="1" applyAlignment="1" applyProtection="1">
      <alignment horizontal="center" vertical="center" wrapText="1"/>
    </xf>
    <xf numFmtId="3" fontId="21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22" fillId="0" borderId="63" xfId="0" applyNumberFormat="1" applyFont="1" applyBorder="1" applyAlignment="1">
      <alignment horizontal="right"/>
    </xf>
    <xf numFmtId="3" fontId="49" fillId="0" borderId="64" xfId="0" applyNumberFormat="1" applyFont="1" applyBorder="1" applyAlignment="1">
      <alignment horizontal="right" vertical="center"/>
    </xf>
    <xf numFmtId="3" fontId="22" fillId="0" borderId="64" xfId="0" applyNumberFormat="1" applyFont="1" applyBorder="1" applyAlignment="1">
      <alignment horizontal="right" vertical="center"/>
    </xf>
    <xf numFmtId="3" fontId="66" fillId="0" borderId="64" xfId="0" applyNumberFormat="1" applyFont="1" applyBorder="1" applyAlignment="1">
      <alignment horizontal="right" vertical="center"/>
    </xf>
    <xf numFmtId="3" fontId="51" fillId="0" borderId="64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4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5" fillId="0" borderId="68" xfId="0" applyNumberFormat="1" applyFont="1" applyFill="1" applyBorder="1" applyAlignment="1" applyProtection="1">
      <alignment horizontal="center" vertical="center" wrapText="1"/>
    </xf>
    <xf numFmtId="164" fontId="25" fillId="0" borderId="67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0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8" xfId="7" applyNumberFormat="1" applyFont="1" applyBorder="1" applyAlignment="1">
      <alignment horizontal="center" vertical="center" wrapText="1"/>
    </xf>
    <xf numFmtId="164" fontId="4" fillId="0" borderId="67" xfId="7" applyNumberFormat="1" applyFont="1" applyBorder="1" applyAlignment="1">
      <alignment horizontal="center" vertical="center" wrapText="1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5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6" xfId="7" applyNumberFormat="1" applyFont="1" applyBorder="1" applyAlignment="1">
      <alignment horizontal="center" vertical="center"/>
    </xf>
    <xf numFmtId="164" fontId="26" fillId="0" borderId="75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6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71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71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szaszolosASP6/Documents/2020.%20&#233;vi%20ktgvet&#233;s%20I.fordul&#243;/2020.%20&#233;vi%20k&#246;lts&#233;gvet&#233;s%20test&#252;letnek/Elfogadott%20ktgvet&#233;s/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46" t="s">
        <v>506</v>
      </c>
      <c r="B2" s="546"/>
      <c r="C2" s="546"/>
    </row>
    <row r="3" spans="1:3" ht="14.15" x14ac:dyDescent="0.35">
      <c r="A3" s="406"/>
      <c r="B3" s="407"/>
      <c r="C3" s="406"/>
    </row>
    <row r="4" spans="1:3" ht="14.15" x14ac:dyDescent="0.35">
      <c r="A4" s="408" t="s">
        <v>507</v>
      </c>
      <c r="B4" s="409" t="s">
        <v>508</v>
      </c>
      <c r="C4" s="408" t="s">
        <v>509</v>
      </c>
    </row>
    <row r="5" spans="1:3" x14ac:dyDescent="0.35">
      <c r="A5" s="410"/>
      <c r="B5" s="410"/>
      <c r="C5" s="410"/>
    </row>
    <row r="6" spans="1:3" ht="17.600000000000001" x14ac:dyDescent="0.4">
      <c r="A6" s="547" t="s">
        <v>524</v>
      </c>
      <c r="B6" s="547"/>
      <c r="C6" s="547"/>
    </row>
    <row r="7" spans="1:3" x14ac:dyDescent="0.35">
      <c r="A7" s="410" t="s">
        <v>510</v>
      </c>
      <c r="B7" s="410" t="s">
        <v>511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512</v>
      </c>
      <c r="B8" s="410" t="s">
        <v>513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514</v>
      </c>
      <c r="B9" s="410" t="str">
        <f>LOWER('RM_1.1.sz.mell.'!A4)</f>
        <v>2020.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515</v>
      </c>
      <c r="B10" s="410" t="str">
        <f>LOWER('RM_1.2.sz.mell'!A4)</f>
        <v>2020.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516</v>
      </c>
      <c r="B11" s="410" t="str">
        <f>LOWER('RM_1.3.sz.mell.'!A4)</f>
        <v>2020.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517</v>
      </c>
      <c r="B12" s="410" t="str">
        <f>LOWER('RM_1.4.sz.mell.'!A4)</f>
        <v>2020.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518</v>
      </c>
      <c r="B13" s="410" t="s">
        <v>525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519</v>
      </c>
      <c r="B14" s="410" t="s">
        <v>526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520</v>
      </c>
      <c r="B15" s="410" t="s">
        <v>521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522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523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576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560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561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562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563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564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565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566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574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567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568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569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570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571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572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573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575</v>
      </c>
      <c r="B34" t="str">
        <f>'RM_7.sz.mell'!B1</f>
        <v>A 2020.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2020.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2020.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23611219</v>
      </c>
      <c r="C12" s="210" t="s">
        <v>373</v>
      </c>
      <c r="D12" s="212">
        <f>+'RM_2.1.sz.mell.'!D18+'RM_2.2.sz.mell.'!D17</f>
        <v>23611219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24309427</v>
      </c>
      <c r="C14" s="210" t="s">
        <v>381</v>
      </c>
      <c r="D14" s="212">
        <f>+'RM_2.1.sz.mell.'!D30+'RM_2.2.sz.mell.'!D31</f>
        <v>24309427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2020.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306928941</v>
      </c>
      <c r="C18" s="210" t="s">
        <v>374</v>
      </c>
      <c r="D18" s="212">
        <f>+'RM_2.1.sz.mell.'!E18+'RM_2.2.sz.mell.'!E17</f>
        <v>306928941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559426437</v>
      </c>
      <c r="C20" s="210" t="s">
        <v>383</v>
      </c>
      <c r="D20" s="212">
        <f>+'RM_2.1.sz.mell.'!E30+'RM_2.2.sz.mell.'!E31</f>
        <v>559426437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2020.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2020.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24309427</v>
      </c>
      <c r="C30" s="210" t="s">
        <v>376</v>
      </c>
      <c r="D30" s="212">
        <f>+'RM_2.1.sz.mell.'!H18+'RM_2.2.sz.mell.'!H17</f>
        <v>24309427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24309427</v>
      </c>
      <c r="C32" s="210" t="s">
        <v>387</v>
      </c>
      <c r="D32" s="212">
        <f>+'RM_2.1.sz.mell.'!H30+'RM_2.2.sz.mell.'!H31</f>
        <v>24309427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2020.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559426437</v>
      </c>
      <c r="C36" s="210" t="s">
        <v>377</v>
      </c>
      <c r="D36" s="212">
        <f>+'RM_2.1.sz.mell.'!I18+'RM_2.2.sz.mell.'!I17</f>
        <v>559426437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559426437</v>
      </c>
      <c r="C38" s="210" t="s">
        <v>389</v>
      </c>
      <c r="D38" s="212">
        <f>+'RM_2.1.sz.mell.'!I30+'RM_2.2.sz.mell.'!I31</f>
        <v>559426437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30" zoomScaleNormal="130" workbookViewId="0">
      <selection activeCell="H22" sqref="H22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CONCATENATE("3. melléklet ",RM_ALAPADATOK!A7," ",RM_ALAPADATOK!B7," ",RM_ALAPADATOK!C7," ",RM_ALAPADATOK!D7," ",RM_ALAPADATOK!E7," ",RM_ALAPADATOK!F7," ",RM_ALAPADATOK!G7," ",RM_ALAPADATOK!H7)</f>
        <v>3. melléklet a  / 2020 ( … ) önkormányzati rendelethez</v>
      </c>
      <c r="D1" s="576"/>
      <c r="E1" s="576"/>
      <c r="F1" s="576"/>
      <c r="G1" s="576"/>
      <c r="H1" s="576"/>
      <c r="I1" s="576"/>
    </row>
    <row r="3" spans="1:9" ht="25.5" customHeight="1" x14ac:dyDescent="0.35">
      <c r="A3" s="574" t="s">
        <v>458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2019. XII. 31-ig</v>
      </c>
      <c r="E5" s="429" t="str">
        <f>+CONCATENATE(LEFT(RM_ÖSSZEFÜGGÉSEK!A6,4),". évi",CHAR(10),"eredeti előirányzat")</f>
        <v>2020. évi
eredeti előirányzat</v>
      </c>
      <c r="F5" s="292" t="str">
        <f>CONCATENATE("Eddigi módosítások összege ",RM_ALAPADATOK!D7,"-",RM_ALAPADATOK!R1)</f>
        <v>Eddigi módosítások összege 2020-ban</v>
      </c>
      <c r="G5" s="292" t="s">
        <v>598</v>
      </c>
      <c r="H5" s="292" t="s">
        <v>600</v>
      </c>
      <c r="I5" s="293" t="s">
        <v>599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583</v>
      </c>
      <c r="B7" s="454">
        <v>36000000</v>
      </c>
      <c r="C7" s="457" t="s">
        <v>595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584</v>
      </c>
      <c r="B8" s="454">
        <v>60000000</v>
      </c>
      <c r="C8" s="457" t="s">
        <v>596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585</v>
      </c>
      <c r="B9" s="454">
        <v>39346847</v>
      </c>
      <c r="C9" s="457" t="s">
        <v>597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586</v>
      </c>
      <c r="B10" s="454">
        <v>300000000</v>
      </c>
      <c r="C10" s="457" t="s">
        <v>597</v>
      </c>
      <c r="D10" s="454">
        <v>275809007</v>
      </c>
      <c r="E10" s="459">
        <v>24190993</v>
      </c>
      <c r="F10" s="20"/>
      <c r="G10" s="20"/>
      <c r="H10" s="280">
        <f t="shared" si="0"/>
        <v>0</v>
      </c>
      <c r="I10" s="34">
        <f t="shared" si="1"/>
        <v>24190993</v>
      </c>
    </row>
    <row r="11" spans="1:9" ht="16" customHeight="1" x14ac:dyDescent="0.3">
      <c r="A11" s="453" t="s">
        <v>587</v>
      </c>
      <c r="B11" s="454">
        <v>100000000</v>
      </c>
      <c r="C11" s="457" t="s">
        <v>597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588</v>
      </c>
      <c r="B12" s="454">
        <v>139479281</v>
      </c>
      <c r="C12" s="457" t="s">
        <v>597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589</v>
      </c>
      <c r="B13" s="454">
        <v>2996269</v>
      </c>
      <c r="C13" s="457" t="s">
        <v>596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590</v>
      </c>
      <c r="B14" s="454">
        <v>704850</v>
      </c>
      <c r="C14" s="457" t="s">
        <v>595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591</v>
      </c>
      <c r="B15" s="454">
        <v>1058333</v>
      </c>
      <c r="C15" s="457" t="s">
        <v>595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592</v>
      </c>
      <c r="B16" s="454">
        <v>254000</v>
      </c>
      <c r="C16" s="457" t="s">
        <v>595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593</v>
      </c>
      <c r="B17" s="454">
        <v>317500</v>
      </c>
      <c r="C17" s="457" t="s">
        <v>595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594</v>
      </c>
      <c r="B18" s="454">
        <v>657005</v>
      </c>
      <c r="C18" s="457" t="s">
        <v>595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91" customFormat="1" ht="16" customHeight="1" x14ac:dyDescent="0.35">
      <c r="A19" s="486" t="s">
        <v>663</v>
      </c>
      <c r="B19" s="487">
        <v>8061048</v>
      </c>
      <c r="C19" s="488" t="s">
        <v>595</v>
      </c>
      <c r="D19" s="487"/>
      <c r="E19" s="487"/>
      <c r="F19" s="487">
        <v>8061048</v>
      </c>
      <c r="G19" s="487"/>
      <c r="H19" s="489">
        <f t="shared" si="0"/>
        <v>8061048</v>
      </c>
      <c r="I19" s="490">
        <f t="shared" si="1"/>
        <v>8061048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0"/>
        <v>0</v>
      </c>
      <c r="I20" s="34">
        <f t="shared" si="1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0"/>
        <v>0</v>
      </c>
      <c r="I21" s="34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688875133</v>
      </c>
      <c r="C25" s="45"/>
      <c r="D25" s="37">
        <f>SUM(D7:D24)</f>
        <v>526392621</v>
      </c>
      <c r="E25" s="37">
        <f>SUM(E7:E24)</f>
        <v>154421464</v>
      </c>
      <c r="F25" s="37"/>
      <c r="G25" s="37"/>
      <c r="H25" s="37">
        <f>SUM(H7:H24)</f>
        <v>8061048</v>
      </c>
      <c r="I25" s="38">
        <f>SUM(I7:I24)</f>
        <v>162482512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15" zoomScaleNormal="115" workbookViewId="0">
      <selection activeCell="M13" sqref="M13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CONCATENATE("4. melléklet ",RM_ALAPADATOK!A7," ",RM_ALAPADATOK!B7," ",RM_ALAPADATOK!C7," ",RM_ALAPADATOK!D7," ",RM_ALAPADATOK!E7," ",RM_ALAPADATOK!F7," ",RM_ALAPADATOK!G7," ",RM_ALAPADATOK!H7)</f>
        <v>4. melléklet a  / 2020 ( … ) önkormányzati rendelethez</v>
      </c>
      <c r="D1" s="576"/>
      <c r="E1" s="576"/>
      <c r="F1" s="576"/>
      <c r="G1" s="576"/>
      <c r="H1" s="576"/>
      <c r="I1" s="576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74" t="s">
        <v>461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2019. XII. 31-ig</v>
      </c>
      <c r="E5" s="57" t="str">
        <f>+CONCATENATE(LEFT(RM_ÖSSZEFÜGGÉSEK!A6,4),". évi",CHAR(10),"eredeti előirányzat")</f>
        <v>2020. évi
eredeti előirányzat</v>
      </c>
      <c r="F5" s="289" t="str">
        <f>CONCATENATE('RM_3.sz.mell.'!F5)</f>
        <v>Eddigi módosítások összege 2020-ban</v>
      </c>
      <c r="G5" s="426" t="str">
        <f>CONCATENATE('RM_3.sz.mell.'!G5)</f>
        <v>1. sz. módosítás</v>
      </c>
      <c r="H5" s="427" t="str">
        <f>CONCATENATE('RM_3.sz.mell.'!H5)</f>
        <v>Módosítások összesen 2020. 06.30.-ig</v>
      </c>
      <c r="I5" s="428" t="str">
        <f>CONCATENATE('RM_3.sz.mell.'!I5)</f>
        <v>1.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601</v>
      </c>
      <c r="B7" s="454">
        <v>1058334</v>
      </c>
      <c r="C7" s="457" t="s">
        <v>595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588</v>
      </c>
      <c r="B8" s="454">
        <v>81618061</v>
      </c>
      <c r="C8" s="457" t="s">
        <v>597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602</v>
      </c>
      <c r="B9" s="454">
        <v>24350000</v>
      </c>
      <c r="C9" s="457" t="s">
        <v>595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603</v>
      </c>
      <c r="B10" s="454">
        <v>3720778</v>
      </c>
      <c r="C10" s="457" t="s">
        <v>597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604</v>
      </c>
      <c r="B11" s="454">
        <v>1600000</v>
      </c>
      <c r="C11" s="457" t="s">
        <v>597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605</v>
      </c>
      <c r="B12" s="454">
        <v>2263000</v>
      </c>
      <c r="C12" s="457" t="s">
        <v>596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461"/>
      <c r="B13" s="454"/>
      <c r="C13" s="457"/>
      <c r="D13" s="454"/>
      <c r="E13" s="454"/>
      <c r="F13" s="20"/>
      <c r="G13" s="20"/>
      <c r="H13" s="280">
        <f t="shared" si="1"/>
        <v>0</v>
      </c>
      <c r="I13" s="34">
        <f t="shared" si="0"/>
        <v>0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114610173</v>
      </c>
      <c r="C25" s="45"/>
      <c r="D25" s="37">
        <f>SUM(D7:D24)</f>
        <v>76343528</v>
      </c>
      <c r="E25" s="37">
        <f>SUM(E7:E24)</f>
        <v>38266645</v>
      </c>
      <c r="F25" s="37"/>
      <c r="G25" s="37"/>
      <c r="H25" s="37">
        <f>SUM(H7:H24)</f>
        <v>0</v>
      </c>
      <c r="I25" s="38">
        <f>SUM(I7:I24)</f>
        <v>38266645</v>
      </c>
    </row>
  </sheetData>
  <sheetProtection sheet="1"/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14"/>
  <sheetViews>
    <sheetView view="pageLayout" topLeftCell="J1" zoomScaleNormal="100" workbookViewId="0">
      <selection activeCell="K35" sqref="K35"/>
    </sheetView>
  </sheetViews>
  <sheetFormatPr defaultRowHeight="12.9" x14ac:dyDescent="0.35"/>
  <cols>
    <col min="1" max="1" width="38.6328125" customWidth="1"/>
    <col min="2" max="8" width="24.81640625" customWidth="1"/>
    <col min="9" max="9" width="5" bestFit="1" customWidth="1"/>
  </cols>
  <sheetData>
    <row r="1" spans="1:9" ht="23.6" customHeight="1" x14ac:dyDescent="0.35">
      <c r="I1" s="594"/>
    </row>
    <row r="2" spans="1:9" x14ac:dyDescent="0.35">
      <c r="A2" s="492"/>
      <c r="B2" s="492"/>
      <c r="C2" s="492"/>
      <c r="D2" s="492"/>
      <c r="E2" s="492"/>
      <c r="F2" s="492"/>
      <c r="G2" s="492"/>
      <c r="H2" s="493"/>
      <c r="I2" s="594"/>
    </row>
    <row r="3" spans="1:9" ht="15" x14ac:dyDescent="0.35">
      <c r="A3" s="595" t="s">
        <v>542</v>
      </c>
      <c r="B3" s="595"/>
      <c r="C3" s="595"/>
      <c r="D3" s="595"/>
      <c r="E3" s="595"/>
      <c r="F3" s="595"/>
      <c r="G3" s="595"/>
      <c r="H3" s="595"/>
      <c r="I3" s="594"/>
    </row>
    <row r="4" spans="1:9" ht="15" x14ac:dyDescent="0.35">
      <c r="A4" s="596" t="s">
        <v>543</v>
      </c>
      <c r="B4" s="595"/>
      <c r="C4" s="595"/>
      <c r="D4" s="595"/>
      <c r="E4" s="595"/>
      <c r="F4" s="595"/>
      <c r="G4" s="595"/>
      <c r="H4" s="595"/>
      <c r="I4" s="594"/>
    </row>
    <row r="5" spans="1:9" ht="26.25" customHeight="1" x14ac:dyDescent="0.35">
      <c r="A5" s="579" t="s">
        <v>664</v>
      </c>
      <c r="B5" s="579"/>
      <c r="C5" s="580"/>
      <c r="D5" s="580"/>
      <c r="E5" s="580"/>
      <c r="F5" s="580"/>
      <c r="G5" s="580"/>
      <c r="H5" s="580"/>
      <c r="I5" s="594"/>
    </row>
    <row r="6" spans="1:9" ht="26.25" customHeight="1" thickBot="1" x14ac:dyDescent="0.4">
      <c r="A6" s="494" t="s">
        <v>665</v>
      </c>
      <c r="B6" s="494" t="s">
        <v>666</v>
      </c>
      <c r="C6" s="495"/>
      <c r="D6" s="495"/>
      <c r="E6" s="495"/>
      <c r="F6" s="495"/>
      <c r="G6" s="495"/>
      <c r="H6" s="496" t="s">
        <v>427</v>
      </c>
      <c r="I6" s="594"/>
    </row>
    <row r="7" spans="1:9" ht="13.3" thickBot="1" x14ac:dyDescent="0.4">
      <c r="A7" s="581" t="s">
        <v>544</v>
      </c>
      <c r="B7" s="584" t="s">
        <v>545</v>
      </c>
      <c r="C7" s="585"/>
      <c r="D7" s="585"/>
      <c r="E7" s="585"/>
      <c r="F7" s="585"/>
      <c r="G7" s="585"/>
      <c r="H7" s="586"/>
      <c r="I7" s="594"/>
    </row>
    <row r="8" spans="1:9" ht="13.3" thickBot="1" x14ac:dyDescent="0.4">
      <c r="A8" s="582"/>
      <c r="B8" s="577" t="s">
        <v>667</v>
      </c>
      <c r="C8" s="589" t="s">
        <v>546</v>
      </c>
      <c r="D8" s="590"/>
      <c r="E8" s="590"/>
      <c r="F8" s="590"/>
      <c r="G8" s="590"/>
      <c r="H8" s="591"/>
      <c r="I8" s="594"/>
    </row>
    <row r="9" spans="1:9" x14ac:dyDescent="0.35">
      <c r="A9" s="582"/>
      <c r="B9" s="587"/>
      <c r="C9" s="577" t="str">
        <f>CONCATENATE([1]TARTALOMJEGYZÉK!$A$1,". előtti tervezett forrás, kiadás")</f>
        <v>2020. előtti tervezett forrás, kiadás</v>
      </c>
      <c r="D9" s="577" t="str">
        <f>CONCATENATE([1]TARTALOMJEGYZÉK!$A$1,". évi eredeti előirányzat")</f>
        <v>2020. évi eredeti előirányzat</v>
      </c>
      <c r="E9" s="577" t="s">
        <v>598</v>
      </c>
      <c r="F9" s="577" t="s">
        <v>433</v>
      </c>
      <c r="G9" s="577" t="s">
        <v>599</v>
      </c>
      <c r="H9" s="577" t="str">
        <f>CONCATENATE([1]TARTALOMJEGYZÉK!$A$1,". év utáni tervezett forrás, kiadás")</f>
        <v>2020. év utáni tervezett forrás, kiadás</v>
      </c>
      <c r="I9" s="594"/>
    </row>
    <row r="10" spans="1:9" ht="13.3" thickBot="1" x14ac:dyDescent="0.4">
      <c r="A10" s="583"/>
      <c r="B10" s="588"/>
      <c r="C10" s="592"/>
      <c r="D10" s="592"/>
      <c r="E10" s="578"/>
      <c r="F10" s="578"/>
      <c r="G10" s="578"/>
      <c r="H10" s="588"/>
      <c r="I10" s="594"/>
    </row>
    <row r="11" spans="1:9" ht="13.3" thickBot="1" x14ac:dyDescent="0.4">
      <c r="A11" s="497" t="s">
        <v>344</v>
      </c>
      <c r="B11" s="498" t="s">
        <v>668</v>
      </c>
      <c r="C11" s="499" t="s">
        <v>346</v>
      </c>
      <c r="D11" s="500" t="s">
        <v>348</v>
      </c>
      <c r="E11" s="501"/>
      <c r="F11" s="501"/>
      <c r="G11" s="501"/>
      <c r="H11" s="501" t="s">
        <v>347</v>
      </c>
      <c r="I11" s="594"/>
    </row>
    <row r="12" spans="1:9" x14ac:dyDescent="0.35">
      <c r="A12" s="502" t="s">
        <v>547</v>
      </c>
      <c r="B12" s="503">
        <f>C12+D12+H12</f>
        <v>0</v>
      </c>
      <c r="C12" s="504"/>
      <c r="D12" s="504"/>
      <c r="E12" s="504"/>
      <c r="F12" s="504"/>
      <c r="G12" s="504"/>
      <c r="H12" s="505"/>
      <c r="I12" s="594"/>
    </row>
    <row r="13" spans="1:9" x14ac:dyDescent="0.35">
      <c r="A13" s="506" t="s">
        <v>548</v>
      </c>
      <c r="B13" s="507">
        <f>C13+D13+H13</f>
        <v>0</v>
      </c>
      <c r="C13" s="508"/>
      <c r="D13" s="508"/>
      <c r="E13" s="508"/>
      <c r="F13" s="508"/>
      <c r="G13" s="508"/>
      <c r="H13" s="508"/>
      <c r="I13" s="594"/>
    </row>
    <row r="14" spans="1:9" x14ac:dyDescent="0.35">
      <c r="A14" s="509" t="s">
        <v>549</v>
      </c>
      <c r="B14" s="510">
        <v>51846600</v>
      </c>
      <c r="C14" s="511">
        <v>2712530</v>
      </c>
      <c r="D14" s="511">
        <f>B14-C14</f>
        <v>49134070</v>
      </c>
      <c r="E14" s="511"/>
      <c r="F14" s="511"/>
      <c r="G14" s="511">
        <f>D14+F14</f>
        <v>49134070</v>
      </c>
      <c r="H14" s="511"/>
      <c r="I14" s="594"/>
    </row>
    <row r="15" spans="1:9" x14ac:dyDescent="0.35">
      <c r="A15" s="509" t="s">
        <v>550</v>
      </c>
      <c r="B15" s="510">
        <f>C15+D15+H15</f>
        <v>0</v>
      </c>
      <c r="C15" s="511"/>
      <c r="D15" s="511"/>
      <c r="E15" s="511"/>
      <c r="F15" s="511"/>
      <c r="G15" s="511"/>
      <c r="H15" s="511"/>
      <c r="I15" s="594"/>
    </row>
    <row r="16" spans="1:9" ht="13.5" customHeight="1" x14ac:dyDescent="0.35">
      <c r="A16" s="509" t="s">
        <v>551</v>
      </c>
      <c r="B16" s="510">
        <f>C16+D16+H16</f>
        <v>0</v>
      </c>
      <c r="C16" s="511"/>
      <c r="D16" s="511"/>
      <c r="E16" s="511"/>
      <c r="F16" s="511"/>
      <c r="G16" s="511"/>
      <c r="H16" s="511"/>
      <c r="I16" s="594"/>
    </row>
    <row r="17" spans="1:9" ht="13.5" customHeight="1" thickBot="1" x14ac:dyDescent="0.4">
      <c r="A17" s="509" t="s">
        <v>552</v>
      </c>
      <c r="B17" s="510">
        <f>C17+D17+H17</f>
        <v>0</v>
      </c>
      <c r="C17" s="511"/>
      <c r="D17" s="511"/>
      <c r="E17" s="511"/>
      <c r="F17" s="511"/>
      <c r="G17" s="511"/>
      <c r="H17" s="511"/>
      <c r="I17" s="594"/>
    </row>
    <row r="18" spans="1:9" ht="13.3" thickBot="1" x14ac:dyDescent="0.4">
      <c r="A18" s="512" t="s">
        <v>553</v>
      </c>
      <c r="B18" s="513">
        <f>B12+SUM(B14:B17)</f>
        <v>51846600</v>
      </c>
      <c r="C18" s="513">
        <f>C12+SUM(C14:C17)</f>
        <v>2712530</v>
      </c>
      <c r="D18" s="513">
        <f>D12+SUM(D14:D17)</f>
        <v>49134070</v>
      </c>
      <c r="E18" s="513"/>
      <c r="F18" s="513"/>
      <c r="G18" s="513">
        <f>G12+SUM(G14:G17)</f>
        <v>49134070</v>
      </c>
      <c r="H18" s="514">
        <f>H12+SUM(H14:H17)</f>
        <v>0</v>
      </c>
      <c r="I18" s="594"/>
    </row>
    <row r="19" spans="1:9" x14ac:dyDescent="0.35">
      <c r="A19" s="515" t="s">
        <v>554</v>
      </c>
      <c r="B19" s="503">
        <f>C19+D19+H19</f>
        <v>0</v>
      </c>
      <c r="C19" s="504"/>
      <c r="D19" s="504"/>
      <c r="E19" s="504"/>
      <c r="F19" s="504"/>
      <c r="G19" s="504"/>
      <c r="H19" s="505"/>
      <c r="I19" s="594"/>
    </row>
    <row r="20" spans="1:9" ht="14.25" customHeight="1" x14ac:dyDescent="0.35">
      <c r="A20" s="516" t="s">
        <v>555</v>
      </c>
      <c r="B20" s="510">
        <f>C20+D20+H20</f>
        <v>37161177</v>
      </c>
      <c r="C20" s="511">
        <v>526860</v>
      </c>
      <c r="D20" s="511">
        <v>36634317</v>
      </c>
      <c r="E20" s="511"/>
      <c r="F20" s="511"/>
      <c r="G20" s="511">
        <v>36634317</v>
      </c>
      <c r="H20" s="511"/>
      <c r="I20" s="594"/>
    </row>
    <row r="21" spans="1:9" x14ac:dyDescent="0.35">
      <c r="A21" s="516" t="s">
        <v>556</v>
      </c>
      <c r="B21" s="510">
        <f>C21+D21+H21</f>
        <v>14685423</v>
      </c>
      <c r="C21" s="511">
        <v>2185670</v>
      </c>
      <c r="D21" s="511">
        <v>12499753</v>
      </c>
      <c r="E21" s="511"/>
      <c r="F21" s="511"/>
      <c r="G21" s="511">
        <v>12499753</v>
      </c>
      <c r="H21" s="511"/>
      <c r="I21" s="594"/>
    </row>
    <row r="22" spans="1:9" ht="13.5" customHeight="1" x14ac:dyDescent="0.35">
      <c r="A22" s="516" t="s">
        <v>557</v>
      </c>
      <c r="B22" s="510">
        <f>C22+D22+H22</f>
        <v>0</v>
      </c>
      <c r="C22" s="511"/>
      <c r="D22" s="511"/>
      <c r="E22" s="511"/>
      <c r="F22" s="511"/>
      <c r="G22" s="511"/>
      <c r="H22" s="511"/>
      <c r="I22" s="594"/>
    </row>
    <row r="23" spans="1:9" ht="13.5" customHeight="1" thickBot="1" x14ac:dyDescent="0.4">
      <c r="A23" s="517"/>
      <c r="B23" s="518">
        <f>C23+D23+H23</f>
        <v>0</v>
      </c>
      <c r="C23" s="519"/>
      <c r="D23" s="519"/>
      <c r="E23" s="519"/>
      <c r="F23" s="519"/>
      <c r="G23" s="519"/>
      <c r="H23" s="520"/>
      <c r="I23" s="594"/>
    </row>
    <row r="24" spans="1:9" ht="12.75" customHeight="1" thickBot="1" x14ac:dyDescent="0.4">
      <c r="A24" s="521" t="s">
        <v>558</v>
      </c>
      <c r="B24" s="513">
        <f>SUM(B19:B23)</f>
        <v>51846600</v>
      </c>
      <c r="C24" s="513">
        <f>SUM(C19:C23)</f>
        <v>2712530</v>
      </c>
      <c r="D24" s="513">
        <f>SUM(D19:D23)</f>
        <v>49134070</v>
      </c>
      <c r="E24" s="513"/>
      <c r="F24" s="513"/>
      <c r="G24" s="513">
        <f>SUM(G19:G23)</f>
        <v>49134070</v>
      </c>
      <c r="H24" s="514">
        <f>SUM(H19:H23)</f>
        <v>0</v>
      </c>
      <c r="I24" s="594"/>
    </row>
    <row r="25" spans="1:9" x14ac:dyDescent="0.35">
      <c r="A25" s="593" t="s">
        <v>669</v>
      </c>
      <c r="B25" s="593"/>
      <c r="C25" s="593"/>
      <c r="D25" s="593"/>
      <c r="E25" s="593"/>
      <c r="F25" s="593"/>
      <c r="G25" s="593"/>
      <c r="H25" s="593"/>
      <c r="I25" s="594"/>
    </row>
    <row r="26" spans="1:9" s="523" customFormat="1" x14ac:dyDescent="0.35">
      <c r="A26" s="522"/>
      <c r="B26" s="522"/>
      <c r="C26" s="522"/>
      <c r="D26" s="522"/>
      <c r="E26" s="522"/>
      <c r="F26" s="522"/>
      <c r="G26" s="522"/>
      <c r="H26" s="522"/>
      <c r="I26" s="594"/>
    </row>
    <row r="27" spans="1:9" ht="14.15" x14ac:dyDescent="0.35">
      <c r="A27" s="579" t="s">
        <v>670</v>
      </c>
      <c r="B27" s="579"/>
      <c r="C27" s="580"/>
      <c r="D27" s="580"/>
      <c r="E27" s="580"/>
      <c r="F27" s="580"/>
      <c r="G27" s="580"/>
      <c r="H27" s="580"/>
      <c r="I27" s="594"/>
    </row>
    <row r="28" spans="1:9" ht="26.15" thickBot="1" x14ac:dyDescent="0.4">
      <c r="A28" s="524" t="s">
        <v>671</v>
      </c>
      <c r="B28" s="524" t="s">
        <v>672</v>
      </c>
      <c r="C28" s="495"/>
      <c r="D28" s="495"/>
      <c r="E28" s="495"/>
      <c r="F28" s="495"/>
      <c r="G28" s="495"/>
      <c r="H28" s="496" t="s">
        <v>427</v>
      </c>
      <c r="I28" s="594"/>
    </row>
    <row r="29" spans="1:9" ht="13.3" thickBot="1" x14ac:dyDescent="0.4">
      <c r="A29" s="581" t="s">
        <v>544</v>
      </c>
      <c r="B29" s="584" t="s">
        <v>545</v>
      </c>
      <c r="C29" s="585"/>
      <c r="D29" s="585"/>
      <c r="E29" s="585"/>
      <c r="F29" s="585"/>
      <c r="G29" s="585"/>
      <c r="H29" s="586"/>
      <c r="I29" s="594"/>
    </row>
    <row r="30" spans="1:9" ht="13.3" thickBot="1" x14ac:dyDescent="0.4">
      <c r="A30" s="582"/>
      <c r="B30" s="577" t="s">
        <v>667</v>
      </c>
      <c r="C30" s="589" t="s">
        <v>546</v>
      </c>
      <c r="D30" s="590"/>
      <c r="E30" s="590"/>
      <c r="F30" s="590"/>
      <c r="G30" s="590"/>
      <c r="H30" s="591"/>
      <c r="I30" s="594"/>
    </row>
    <row r="31" spans="1:9" x14ac:dyDescent="0.35">
      <c r="A31" s="582"/>
      <c r="B31" s="587"/>
      <c r="C31" s="577" t="str">
        <f>CONCATENATE([1]TARTALOMJEGYZÉK!$A$1,". előtti tervezett forrás, kiadás")</f>
        <v>2020. előtti tervezett forrás, kiadás</v>
      </c>
      <c r="D31" s="577" t="str">
        <f>CONCATENATE([1]TARTALOMJEGYZÉK!$A$1,". évi eredeti előirányzat")</f>
        <v>2020. évi eredeti előirányzat</v>
      </c>
      <c r="E31" s="577" t="s">
        <v>598</v>
      </c>
      <c r="F31" s="577" t="s">
        <v>433</v>
      </c>
      <c r="G31" s="577" t="s">
        <v>599</v>
      </c>
      <c r="H31" s="577" t="str">
        <f>CONCATENATE([1]TARTALOMJEGYZÉK!$A$1,". év utáni tervezett forrás, kiadás")</f>
        <v>2020. év utáni tervezett forrás, kiadás</v>
      </c>
      <c r="I31" s="594"/>
    </row>
    <row r="32" spans="1:9" ht="13.3" thickBot="1" x14ac:dyDescent="0.4">
      <c r="A32" s="583"/>
      <c r="B32" s="588"/>
      <c r="C32" s="592"/>
      <c r="D32" s="592"/>
      <c r="E32" s="578"/>
      <c r="F32" s="578"/>
      <c r="G32" s="578"/>
      <c r="H32" s="588"/>
      <c r="I32" s="594"/>
    </row>
    <row r="33" spans="1:9" ht="13.3" thickBot="1" x14ac:dyDescent="0.4">
      <c r="A33" s="497" t="s">
        <v>344</v>
      </c>
      <c r="B33" s="498" t="s">
        <v>668</v>
      </c>
      <c r="C33" s="499" t="s">
        <v>346</v>
      </c>
      <c r="D33" s="500" t="s">
        <v>348</v>
      </c>
      <c r="E33" s="501"/>
      <c r="F33" s="501"/>
      <c r="G33" s="501"/>
      <c r="H33" s="501" t="s">
        <v>347</v>
      </c>
      <c r="I33" s="594"/>
    </row>
    <row r="34" spans="1:9" x14ac:dyDescent="0.35">
      <c r="A34" s="502" t="s">
        <v>547</v>
      </c>
      <c r="B34" s="503">
        <f>C34+D34+H34</f>
        <v>0</v>
      </c>
      <c r="C34" s="504"/>
      <c r="D34" s="504"/>
      <c r="E34" s="504"/>
      <c r="F34" s="504"/>
      <c r="G34" s="504"/>
      <c r="H34" s="505"/>
      <c r="I34" s="594"/>
    </row>
    <row r="35" spans="1:9" x14ac:dyDescent="0.35">
      <c r="A35" s="506" t="s">
        <v>548</v>
      </c>
      <c r="B35" s="507">
        <f>C35+D35+H35</f>
        <v>0</v>
      </c>
      <c r="C35" s="508"/>
      <c r="D35" s="508"/>
      <c r="E35" s="508"/>
      <c r="F35" s="508"/>
      <c r="G35" s="508"/>
      <c r="H35" s="508"/>
      <c r="I35" s="594"/>
    </row>
    <row r="36" spans="1:9" x14ac:dyDescent="0.35">
      <c r="A36" s="509" t="s">
        <v>549</v>
      </c>
      <c r="B36" s="510">
        <v>139479281</v>
      </c>
      <c r="C36" s="511">
        <f>B36-D36</f>
        <v>117157346</v>
      </c>
      <c r="D36" s="511">
        <v>22321935</v>
      </c>
      <c r="E36" s="511"/>
      <c r="F36" s="511"/>
      <c r="G36" s="511">
        <v>22321935</v>
      </c>
      <c r="H36" s="511"/>
      <c r="I36" s="594"/>
    </row>
    <row r="37" spans="1:9" x14ac:dyDescent="0.35">
      <c r="A37" s="509" t="s">
        <v>550</v>
      </c>
      <c r="B37" s="510">
        <f>C37+D37+H37</f>
        <v>0</v>
      </c>
      <c r="C37" s="511"/>
      <c r="D37" s="511"/>
      <c r="E37" s="511"/>
      <c r="F37" s="511"/>
      <c r="G37" s="511"/>
      <c r="H37" s="511"/>
      <c r="I37" s="594"/>
    </row>
    <row r="38" spans="1:9" x14ac:dyDescent="0.35">
      <c r="A38" s="509" t="s">
        <v>551</v>
      </c>
      <c r="B38" s="510">
        <f>C38+D38+H38</f>
        <v>0</v>
      </c>
      <c r="C38" s="511"/>
      <c r="D38" s="511"/>
      <c r="E38" s="511"/>
      <c r="F38" s="511"/>
      <c r="G38" s="511"/>
      <c r="H38" s="511"/>
      <c r="I38" s="594"/>
    </row>
    <row r="39" spans="1:9" ht="13.3" thickBot="1" x14ac:dyDescent="0.4">
      <c r="A39" s="509" t="s">
        <v>552</v>
      </c>
      <c r="B39" s="510">
        <f>C39+D39+H39</f>
        <v>0</v>
      </c>
      <c r="C39" s="511"/>
      <c r="D39" s="511"/>
      <c r="E39" s="511"/>
      <c r="F39" s="511"/>
      <c r="G39" s="511"/>
      <c r="H39" s="511"/>
      <c r="I39" s="594"/>
    </row>
    <row r="40" spans="1:9" ht="12.75" customHeight="1" thickBot="1" x14ac:dyDescent="0.4">
      <c r="A40" s="512" t="s">
        <v>553</v>
      </c>
      <c r="B40" s="513">
        <f>B34+SUM(B36:B39)</f>
        <v>139479281</v>
      </c>
      <c r="C40" s="513">
        <f>C34+SUM(C36:C39)</f>
        <v>117157346</v>
      </c>
      <c r="D40" s="513">
        <f>D34+SUM(D36:D39)</f>
        <v>22321935</v>
      </c>
      <c r="E40" s="513"/>
      <c r="F40" s="513"/>
      <c r="G40" s="513">
        <f>G34+SUM(G36:G39)</f>
        <v>22321935</v>
      </c>
      <c r="H40" s="514">
        <f>H34+SUM(H36:H39)</f>
        <v>0</v>
      </c>
      <c r="I40" s="594"/>
    </row>
    <row r="41" spans="1:9" x14ac:dyDescent="0.35">
      <c r="A41" s="515" t="s">
        <v>554</v>
      </c>
      <c r="B41" s="503">
        <f>C41+D41+H41</f>
        <v>0</v>
      </c>
      <c r="C41" s="504"/>
      <c r="D41" s="504"/>
      <c r="E41" s="504"/>
      <c r="F41" s="504"/>
      <c r="G41" s="504"/>
      <c r="H41" s="505"/>
      <c r="I41" s="525"/>
    </row>
    <row r="42" spans="1:9" x14ac:dyDescent="0.35">
      <c r="A42" s="516" t="s">
        <v>555</v>
      </c>
      <c r="B42" s="510">
        <f>B40-B43</f>
        <v>135585779</v>
      </c>
      <c r="C42" s="511">
        <f>B42-D42</f>
        <v>115074546</v>
      </c>
      <c r="D42" s="511">
        <v>20511233</v>
      </c>
      <c r="E42" s="511"/>
      <c r="F42" s="511"/>
      <c r="G42" s="511">
        <v>20511233</v>
      </c>
      <c r="H42" s="511"/>
    </row>
    <row r="43" spans="1:9" x14ac:dyDescent="0.35">
      <c r="A43" s="516" t="s">
        <v>556</v>
      </c>
      <c r="B43" s="510">
        <v>3893502</v>
      </c>
      <c r="C43" s="511">
        <v>2082800</v>
      </c>
      <c r="D43" s="511">
        <v>1810702</v>
      </c>
      <c r="E43" s="511"/>
      <c r="F43" s="511"/>
      <c r="G43" s="511">
        <v>1810702</v>
      </c>
      <c r="H43" s="511"/>
    </row>
    <row r="44" spans="1:9" x14ac:dyDescent="0.35">
      <c r="A44" s="516" t="s">
        <v>557</v>
      </c>
      <c r="B44" s="510">
        <f>C44+D44+H44</f>
        <v>0</v>
      </c>
      <c r="C44" s="511"/>
      <c r="D44" s="511"/>
      <c r="E44" s="511"/>
      <c r="F44" s="511"/>
      <c r="G44" s="511"/>
      <c r="H44" s="511"/>
    </row>
    <row r="45" spans="1:9" ht="13.3" thickBot="1" x14ac:dyDescent="0.4">
      <c r="A45" s="517"/>
      <c r="B45" s="518">
        <f>C45+D45+H45</f>
        <v>0</v>
      </c>
      <c r="C45" s="519"/>
      <c r="D45" s="519"/>
      <c r="E45" s="519"/>
      <c r="F45" s="519"/>
      <c r="G45" s="519"/>
      <c r="H45" s="520"/>
    </row>
    <row r="46" spans="1:9" ht="12.75" customHeight="1" thickBot="1" x14ac:dyDescent="0.4">
      <c r="A46" s="521" t="s">
        <v>558</v>
      </c>
      <c r="B46" s="513">
        <f>SUM(B41:B45)</f>
        <v>139479281</v>
      </c>
      <c r="C46" s="513">
        <f>SUM(C41:C45)</f>
        <v>117157346</v>
      </c>
      <c r="D46" s="513">
        <f>SUM(D41:D45)</f>
        <v>22321935</v>
      </c>
      <c r="E46" s="513"/>
      <c r="F46" s="513"/>
      <c r="G46" s="513">
        <f>SUM(G41:G45)</f>
        <v>22321935</v>
      </c>
      <c r="H46" s="514">
        <f>SUM(H41:H45)</f>
        <v>0</v>
      </c>
    </row>
    <row r="47" spans="1:9" s="523" customFormat="1" x14ac:dyDescent="0.35">
      <c r="A47" s="526"/>
      <c r="B47" s="526"/>
      <c r="C47" s="526"/>
      <c r="D47" s="526"/>
      <c r="E47" s="526"/>
      <c r="F47" s="526"/>
      <c r="G47" s="526"/>
      <c r="H47" s="526"/>
    </row>
    <row r="48" spans="1:9" ht="14.15" x14ac:dyDescent="0.35">
      <c r="A48" s="579" t="s">
        <v>670</v>
      </c>
      <c r="B48" s="579"/>
      <c r="C48" s="580"/>
      <c r="D48" s="580"/>
      <c r="E48" s="580"/>
      <c r="F48" s="580"/>
      <c r="G48" s="580"/>
      <c r="H48" s="580"/>
    </row>
    <row r="49" spans="1:8" ht="14.6" thickBot="1" x14ac:dyDescent="0.4">
      <c r="A49" s="524" t="s">
        <v>673</v>
      </c>
      <c r="B49" s="524" t="s">
        <v>674</v>
      </c>
      <c r="C49" s="495"/>
      <c r="D49" s="495"/>
      <c r="E49" s="495"/>
      <c r="F49" s="495"/>
      <c r="G49" s="495"/>
      <c r="H49" s="496" t="s">
        <v>427</v>
      </c>
    </row>
    <row r="50" spans="1:8" ht="13.3" thickBot="1" x14ac:dyDescent="0.4">
      <c r="A50" s="581" t="s">
        <v>544</v>
      </c>
      <c r="B50" s="584" t="s">
        <v>545</v>
      </c>
      <c r="C50" s="585"/>
      <c r="D50" s="585"/>
      <c r="E50" s="585"/>
      <c r="F50" s="585"/>
      <c r="G50" s="585"/>
      <c r="H50" s="586"/>
    </row>
    <row r="51" spans="1:8" ht="13.3" thickBot="1" x14ac:dyDescent="0.4">
      <c r="A51" s="582"/>
      <c r="B51" s="577" t="s">
        <v>667</v>
      </c>
      <c r="C51" s="589" t="s">
        <v>546</v>
      </c>
      <c r="D51" s="590"/>
      <c r="E51" s="590"/>
      <c r="F51" s="590"/>
      <c r="G51" s="590"/>
      <c r="H51" s="591"/>
    </row>
    <row r="52" spans="1:8" x14ac:dyDescent="0.35">
      <c r="A52" s="582"/>
      <c r="B52" s="587"/>
      <c r="C52" s="577" t="str">
        <f>CONCATENATE([1]TARTALOMJEGYZÉK!$A$1,". előtti tervezett forrás, kiadás")</f>
        <v>2020. előtti tervezett forrás, kiadás</v>
      </c>
      <c r="D52" s="577" t="str">
        <f>CONCATENATE([1]TARTALOMJEGYZÉK!$A$1,". évi eredeti előirányzat")</f>
        <v>2020. évi eredeti előirányzat</v>
      </c>
      <c r="E52" s="577" t="s">
        <v>598</v>
      </c>
      <c r="F52" s="577" t="s">
        <v>433</v>
      </c>
      <c r="G52" s="577" t="s">
        <v>599</v>
      </c>
      <c r="H52" s="577" t="str">
        <f>CONCATENATE([1]TARTALOMJEGYZÉK!$A$1,". év utáni tervezett forrás, kiadás")</f>
        <v>2020. év utáni tervezett forrás, kiadás</v>
      </c>
    </row>
    <row r="53" spans="1:8" ht="13.3" thickBot="1" x14ac:dyDescent="0.4">
      <c r="A53" s="583"/>
      <c r="B53" s="588"/>
      <c r="C53" s="592"/>
      <c r="D53" s="592"/>
      <c r="E53" s="578"/>
      <c r="F53" s="578"/>
      <c r="G53" s="578"/>
      <c r="H53" s="588"/>
    </row>
    <row r="54" spans="1:8" ht="13.3" thickBot="1" x14ac:dyDescent="0.4">
      <c r="A54" s="497" t="s">
        <v>344</v>
      </c>
      <c r="B54" s="498" t="s">
        <v>668</v>
      </c>
      <c r="C54" s="499" t="s">
        <v>346</v>
      </c>
      <c r="D54" s="500" t="s">
        <v>348</v>
      </c>
      <c r="E54" s="501"/>
      <c r="F54" s="501"/>
      <c r="G54" s="501"/>
      <c r="H54" s="501" t="s">
        <v>347</v>
      </c>
    </row>
    <row r="55" spans="1:8" x14ac:dyDescent="0.35">
      <c r="A55" s="502" t="s">
        <v>547</v>
      </c>
      <c r="B55" s="503">
        <f>C55+D55+H55</f>
        <v>0</v>
      </c>
      <c r="C55" s="504"/>
      <c r="D55" s="504"/>
      <c r="E55" s="504"/>
      <c r="F55" s="504"/>
      <c r="G55" s="504"/>
      <c r="H55" s="505"/>
    </row>
    <row r="56" spans="1:8" x14ac:dyDescent="0.35">
      <c r="A56" s="506" t="s">
        <v>548</v>
      </c>
      <c r="B56" s="507">
        <f>C56+D56+H56</f>
        <v>0</v>
      </c>
      <c r="C56" s="508"/>
      <c r="D56" s="508"/>
      <c r="E56" s="508"/>
      <c r="F56" s="508"/>
      <c r="G56" s="508"/>
      <c r="H56" s="508"/>
    </row>
    <row r="57" spans="1:8" x14ac:dyDescent="0.35">
      <c r="A57" s="509" t="s">
        <v>549</v>
      </c>
      <c r="B57" s="510">
        <v>27567632</v>
      </c>
      <c r="C57" s="511">
        <f>B57-D57</f>
        <v>25850861</v>
      </c>
      <c r="D57" s="511">
        <v>1716771</v>
      </c>
      <c r="E57" s="511"/>
      <c r="F57" s="511"/>
      <c r="G57" s="511">
        <v>1716771</v>
      </c>
      <c r="H57" s="511"/>
    </row>
    <row r="58" spans="1:8" x14ac:dyDescent="0.35">
      <c r="A58" s="509" t="s">
        <v>550</v>
      </c>
      <c r="B58" s="510">
        <f>C58+D58+H58</f>
        <v>0</v>
      </c>
      <c r="C58" s="511"/>
      <c r="D58" s="511"/>
      <c r="E58" s="511"/>
      <c r="F58" s="511"/>
      <c r="G58" s="511"/>
      <c r="H58" s="511"/>
    </row>
    <row r="59" spans="1:8" x14ac:dyDescent="0.35">
      <c r="A59" s="509" t="s">
        <v>551</v>
      </c>
      <c r="B59" s="510">
        <f>C59+D59+H59</f>
        <v>0</v>
      </c>
      <c r="C59" s="511"/>
      <c r="D59" s="511"/>
      <c r="E59" s="511"/>
      <c r="F59" s="511"/>
      <c r="G59" s="511"/>
      <c r="H59" s="511"/>
    </row>
    <row r="60" spans="1:8" ht="13.3" thickBot="1" x14ac:dyDescent="0.4">
      <c r="A60" s="509" t="s">
        <v>552</v>
      </c>
      <c r="B60" s="510">
        <f>C60+D60+H60</f>
        <v>0</v>
      </c>
      <c r="C60" s="511"/>
      <c r="D60" s="511"/>
      <c r="E60" s="511"/>
      <c r="F60" s="511"/>
      <c r="G60" s="511"/>
      <c r="H60" s="511"/>
    </row>
    <row r="61" spans="1:8" ht="13.3" thickBot="1" x14ac:dyDescent="0.4">
      <c r="A61" s="512" t="s">
        <v>553</v>
      </c>
      <c r="B61" s="513">
        <f>B55+SUM(B57:B60)</f>
        <v>27567632</v>
      </c>
      <c r="C61" s="513">
        <f>C55+SUM(C57:C60)</f>
        <v>25850861</v>
      </c>
      <c r="D61" s="513">
        <f>D55+SUM(D57:D60)</f>
        <v>1716771</v>
      </c>
      <c r="E61" s="513"/>
      <c r="F61" s="513"/>
      <c r="G61" s="513">
        <f>G55+SUM(G57:G60)</f>
        <v>1716771</v>
      </c>
      <c r="H61" s="514">
        <f>H55+SUM(H57:H60)</f>
        <v>0</v>
      </c>
    </row>
    <row r="62" spans="1:8" x14ac:dyDescent="0.35">
      <c r="A62" s="515" t="s">
        <v>554</v>
      </c>
      <c r="B62" s="503">
        <f>C62+D62+H62</f>
        <v>22657375</v>
      </c>
      <c r="C62" s="504">
        <v>20940604</v>
      </c>
      <c r="D62" s="504">
        <v>1716771</v>
      </c>
      <c r="E62" s="504"/>
      <c r="F62" s="504"/>
      <c r="G62" s="504">
        <v>1716771</v>
      </c>
      <c r="H62" s="505"/>
    </row>
    <row r="63" spans="1:8" x14ac:dyDescent="0.35">
      <c r="A63" s="516" t="s">
        <v>555</v>
      </c>
      <c r="B63" s="510"/>
      <c r="C63" s="511"/>
      <c r="D63" s="511"/>
      <c r="E63" s="511"/>
      <c r="F63" s="511"/>
      <c r="G63" s="511"/>
      <c r="H63" s="511"/>
    </row>
    <row r="64" spans="1:8" x14ac:dyDescent="0.35">
      <c r="A64" s="516" t="s">
        <v>556</v>
      </c>
      <c r="B64" s="510">
        <f>C64+D64+H64</f>
        <v>4910257</v>
      </c>
      <c r="C64" s="511">
        <f>C61-C62</f>
        <v>4910257</v>
      </c>
      <c r="D64" s="511"/>
      <c r="E64" s="511"/>
      <c r="F64" s="511"/>
      <c r="G64" s="511"/>
      <c r="H64" s="511"/>
    </row>
    <row r="65" spans="1:8" x14ac:dyDescent="0.35">
      <c r="A65" s="516" t="s">
        <v>557</v>
      </c>
      <c r="B65" s="510">
        <f>C65+D65+H65</f>
        <v>0</v>
      </c>
      <c r="C65" s="511"/>
      <c r="D65" s="511"/>
      <c r="E65" s="511"/>
      <c r="F65" s="511"/>
      <c r="G65" s="511"/>
      <c r="H65" s="511"/>
    </row>
    <row r="66" spans="1:8" ht="13.3" thickBot="1" x14ac:dyDescent="0.4">
      <c r="A66" s="517"/>
      <c r="B66" s="518">
        <f>C66+D66+H66</f>
        <v>0</v>
      </c>
      <c r="C66" s="519"/>
      <c r="D66" s="519"/>
      <c r="E66" s="519"/>
      <c r="F66" s="519"/>
      <c r="G66" s="519"/>
      <c r="H66" s="520"/>
    </row>
    <row r="67" spans="1:8" ht="13.3" thickBot="1" x14ac:dyDescent="0.4">
      <c r="A67" s="521" t="s">
        <v>558</v>
      </c>
      <c r="B67" s="513">
        <f>SUM(B62:B66)</f>
        <v>27567632</v>
      </c>
      <c r="C67" s="513">
        <f>SUM(C62:C66)</f>
        <v>25850861</v>
      </c>
      <c r="D67" s="513">
        <f>SUM(D62:D66)</f>
        <v>1716771</v>
      </c>
      <c r="E67" s="513"/>
      <c r="F67" s="513"/>
      <c r="G67" s="513">
        <f>SUM(G62:G66)</f>
        <v>1716771</v>
      </c>
      <c r="H67" s="514">
        <f>SUM(H62:H66)</f>
        <v>0</v>
      </c>
    </row>
    <row r="68" spans="1:8" s="523" customFormat="1" x14ac:dyDescent="0.35">
      <c r="A68" s="526"/>
      <c r="B68" s="526"/>
      <c r="C68" s="526"/>
      <c r="D68" s="526"/>
      <c r="E68" s="526"/>
      <c r="F68" s="526"/>
      <c r="G68" s="526"/>
      <c r="H68" s="526"/>
    </row>
    <row r="69" spans="1:8" ht="14.15" x14ac:dyDescent="0.35">
      <c r="A69" s="579" t="s">
        <v>670</v>
      </c>
      <c r="B69" s="579"/>
      <c r="C69" s="580"/>
      <c r="D69" s="580"/>
      <c r="E69" s="580"/>
      <c r="F69" s="580"/>
      <c r="G69" s="580"/>
      <c r="H69" s="580"/>
    </row>
    <row r="70" spans="1:8" ht="26.15" thickBot="1" x14ac:dyDescent="0.4">
      <c r="A70" s="524" t="s">
        <v>675</v>
      </c>
      <c r="B70" s="524" t="s">
        <v>676</v>
      </c>
      <c r="C70" s="495"/>
      <c r="D70" s="495"/>
      <c r="E70" s="495"/>
      <c r="F70" s="495"/>
      <c r="G70" s="495"/>
      <c r="H70" s="496" t="s">
        <v>427</v>
      </c>
    </row>
    <row r="71" spans="1:8" ht="13.3" thickBot="1" x14ac:dyDescent="0.4">
      <c r="A71" s="581" t="s">
        <v>544</v>
      </c>
      <c r="B71" s="584" t="s">
        <v>545</v>
      </c>
      <c r="C71" s="585"/>
      <c r="D71" s="585"/>
      <c r="E71" s="585"/>
      <c r="F71" s="585"/>
      <c r="G71" s="585"/>
      <c r="H71" s="586"/>
    </row>
    <row r="72" spans="1:8" ht="13.3" thickBot="1" x14ac:dyDescent="0.4">
      <c r="A72" s="582"/>
      <c r="B72" s="577" t="s">
        <v>667</v>
      </c>
      <c r="C72" s="589" t="s">
        <v>546</v>
      </c>
      <c r="D72" s="590"/>
      <c r="E72" s="590"/>
      <c r="F72" s="590"/>
      <c r="G72" s="590"/>
      <c r="H72" s="591"/>
    </row>
    <row r="73" spans="1:8" x14ac:dyDescent="0.35">
      <c r="A73" s="582"/>
      <c r="B73" s="587"/>
      <c r="C73" s="577" t="str">
        <f>CONCATENATE([1]TARTALOMJEGYZÉK!$A$1,". előtti tervezett forrás, kiadás")</f>
        <v>2020. előtti tervezett forrás, kiadás</v>
      </c>
      <c r="D73" s="577" t="str">
        <f>CONCATENATE([1]TARTALOMJEGYZÉK!$A$1,". évi eredeti előirányzat")</f>
        <v>2020. évi eredeti előirányzat</v>
      </c>
      <c r="E73" s="577" t="s">
        <v>598</v>
      </c>
      <c r="F73" s="577" t="s">
        <v>433</v>
      </c>
      <c r="G73" s="577" t="s">
        <v>599</v>
      </c>
      <c r="H73" s="577" t="str">
        <f>CONCATENATE([1]TARTALOMJEGYZÉK!$A$1,". év utáni tervezett forrás, kiadás")</f>
        <v>2020. év utáni tervezett forrás, kiadás</v>
      </c>
    </row>
    <row r="74" spans="1:8" ht="13.3" thickBot="1" x14ac:dyDescent="0.4">
      <c r="A74" s="583"/>
      <c r="B74" s="588"/>
      <c r="C74" s="592"/>
      <c r="D74" s="592"/>
      <c r="E74" s="578"/>
      <c r="F74" s="578"/>
      <c r="G74" s="578"/>
      <c r="H74" s="588"/>
    </row>
    <row r="75" spans="1:8" ht="13.3" thickBot="1" x14ac:dyDescent="0.4">
      <c r="A75" s="497" t="s">
        <v>344</v>
      </c>
      <c r="B75" s="498" t="s">
        <v>668</v>
      </c>
      <c r="C75" s="499" t="s">
        <v>346</v>
      </c>
      <c r="D75" s="500" t="s">
        <v>348</v>
      </c>
      <c r="E75" s="501"/>
      <c r="F75" s="501"/>
      <c r="G75" s="501"/>
      <c r="H75" s="501" t="s">
        <v>347</v>
      </c>
    </row>
    <row r="76" spans="1:8" x14ac:dyDescent="0.35">
      <c r="A76" s="502" t="s">
        <v>547</v>
      </c>
      <c r="B76" s="503">
        <f t="shared" ref="B76:B81" si="0">C76+D76+H76</f>
        <v>0</v>
      </c>
      <c r="C76" s="504"/>
      <c r="D76" s="504"/>
      <c r="E76" s="504"/>
      <c r="F76" s="504"/>
      <c r="G76" s="504"/>
      <c r="H76" s="505"/>
    </row>
    <row r="77" spans="1:8" x14ac:dyDescent="0.35">
      <c r="A77" s="506" t="s">
        <v>548</v>
      </c>
      <c r="B77" s="507">
        <f t="shared" si="0"/>
        <v>0</v>
      </c>
      <c r="C77" s="508"/>
      <c r="D77" s="508"/>
      <c r="E77" s="508"/>
      <c r="F77" s="508"/>
      <c r="G77" s="508"/>
      <c r="H77" s="508"/>
    </row>
    <row r="78" spans="1:8" x14ac:dyDescent="0.35">
      <c r="A78" s="509" t="s">
        <v>549</v>
      </c>
      <c r="B78" s="510">
        <f t="shared" si="0"/>
        <v>2905244</v>
      </c>
      <c r="C78" s="511"/>
      <c r="D78" s="511">
        <v>2905244</v>
      </c>
      <c r="E78" s="511"/>
      <c r="F78" s="511"/>
      <c r="G78" s="511">
        <v>2905244</v>
      </c>
      <c r="H78" s="511"/>
    </row>
    <row r="79" spans="1:8" x14ac:dyDescent="0.35">
      <c r="A79" s="509" t="s">
        <v>550</v>
      </c>
      <c r="B79" s="510">
        <f t="shared" si="0"/>
        <v>0</v>
      </c>
      <c r="C79" s="511"/>
      <c r="D79" s="511"/>
      <c r="E79" s="511"/>
      <c r="F79" s="511"/>
      <c r="G79" s="511"/>
      <c r="H79" s="511"/>
    </row>
    <row r="80" spans="1:8" x14ac:dyDescent="0.35">
      <c r="A80" s="509" t="s">
        <v>551</v>
      </c>
      <c r="B80" s="510">
        <f t="shared" si="0"/>
        <v>0</v>
      </c>
      <c r="C80" s="511"/>
      <c r="D80" s="511"/>
      <c r="E80" s="511"/>
      <c r="F80" s="511"/>
      <c r="G80" s="511"/>
      <c r="H80" s="511"/>
    </row>
    <row r="81" spans="1:8" ht="13.3" thickBot="1" x14ac:dyDescent="0.4">
      <c r="A81" s="509" t="s">
        <v>552</v>
      </c>
      <c r="B81" s="510">
        <f t="shared" si="0"/>
        <v>0</v>
      </c>
      <c r="C81" s="511"/>
      <c r="D81" s="511"/>
      <c r="E81" s="511"/>
      <c r="F81" s="511"/>
      <c r="G81" s="511"/>
      <c r="H81" s="511"/>
    </row>
    <row r="82" spans="1:8" ht="13.3" thickBot="1" x14ac:dyDescent="0.4">
      <c r="A82" s="512" t="s">
        <v>553</v>
      </c>
      <c r="B82" s="513">
        <f>B76+SUM(B78:B81)</f>
        <v>2905244</v>
      </c>
      <c r="C82" s="513">
        <f>C76+SUM(C78:C81)</f>
        <v>0</v>
      </c>
      <c r="D82" s="513">
        <f>D76+SUM(D78:D81)</f>
        <v>2905244</v>
      </c>
      <c r="E82" s="513"/>
      <c r="F82" s="513"/>
      <c r="G82" s="513">
        <f>G76+SUM(G78:G81)</f>
        <v>2905244</v>
      </c>
      <c r="H82" s="514">
        <f>H76+SUM(H78:H81)</f>
        <v>0</v>
      </c>
    </row>
    <row r="83" spans="1:8" x14ac:dyDescent="0.35">
      <c r="A83" s="515" t="s">
        <v>554</v>
      </c>
      <c r="B83" s="503">
        <f>C83+D83+H83</f>
        <v>0</v>
      </c>
      <c r="C83" s="504"/>
      <c r="D83" s="504"/>
      <c r="E83" s="504"/>
      <c r="F83" s="504"/>
      <c r="G83" s="504"/>
      <c r="H83" s="505"/>
    </row>
    <row r="84" spans="1:8" x14ac:dyDescent="0.35">
      <c r="A84" s="516" t="s">
        <v>555</v>
      </c>
      <c r="B84" s="510">
        <f>C84+D84+H84</f>
        <v>0</v>
      </c>
      <c r="C84" s="511"/>
      <c r="D84" s="511"/>
      <c r="E84" s="511"/>
      <c r="F84" s="511"/>
      <c r="G84" s="511"/>
      <c r="H84" s="511"/>
    </row>
    <row r="85" spans="1:8" x14ac:dyDescent="0.35">
      <c r="A85" s="516" t="s">
        <v>556</v>
      </c>
      <c r="B85" s="510">
        <f>C85+D85+H85</f>
        <v>0</v>
      </c>
      <c r="C85" s="511"/>
      <c r="D85" s="511"/>
      <c r="E85" s="511"/>
      <c r="F85" s="511"/>
      <c r="G85" s="511"/>
      <c r="H85" s="511"/>
    </row>
    <row r="86" spans="1:8" x14ac:dyDescent="0.35">
      <c r="A86" s="516" t="s">
        <v>557</v>
      </c>
      <c r="B86" s="510">
        <f>C86+D86+H86</f>
        <v>2905244</v>
      </c>
      <c r="C86" s="511"/>
      <c r="D86" s="511">
        <v>2905244</v>
      </c>
      <c r="E86" s="511"/>
      <c r="F86" s="511"/>
      <c r="G86" s="511">
        <v>2905244</v>
      </c>
      <c r="H86" s="511"/>
    </row>
    <row r="87" spans="1:8" ht="13.3" thickBot="1" x14ac:dyDescent="0.4">
      <c r="A87" s="517"/>
      <c r="B87" s="518">
        <f>C87+D87+H87</f>
        <v>0</v>
      </c>
      <c r="C87" s="519"/>
      <c r="D87" s="519"/>
      <c r="E87" s="519"/>
      <c r="F87" s="519"/>
      <c r="G87" s="519"/>
      <c r="H87" s="520"/>
    </row>
    <row r="88" spans="1:8" ht="13.3" thickBot="1" x14ac:dyDescent="0.4">
      <c r="A88" s="521" t="s">
        <v>558</v>
      </c>
      <c r="B88" s="513">
        <f>SUM(B83:B87)</f>
        <v>2905244</v>
      </c>
      <c r="C88" s="513">
        <f>SUM(C83:C87)</f>
        <v>0</v>
      </c>
      <c r="D88" s="513">
        <f>SUM(D83:D87)</f>
        <v>2905244</v>
      </c>
      <c r="E88" s="513"/>
      <c r="F88" s="513"/>
      <c r="G88" s="513">
        <f>SUM(G83:G87)</f>
        <v>2905244</v>
      </c>
      <c r="H88" s="514">
        <f>SUM(H83:H87)</f>
        <v>0</v>
      </c>
    </row>
    <row r="89" spans="1:8" s="523" customFormat="1" x14ac:dyDescent="0.35">
      <c r="A89" s="526"/>
      <c r="B89" s="526"/>
      <c r="C89" s="526"/>
      <c r="D89" s="526"/>
      <c r="E89" s="526"/>
      <c r="F89" s="526"/>
      <c r="G89" s="526"/>
      <c r="H89" s="526"/>
    </row>
    <row r="90" spans="1:8" ht="14.15" x14ac:dyDescent="0.35">
      <c r="A90" s="579" t="s">
        <v>670</v>
      </c>
      <c r="B90" s="579"/>
      <c r="C90" s="580"/>
      <c r="D90" s="580"/>
      <c r="E90" s="580"/>
      <c r="F90" s="580"/>
      <c r="G90" s="580"/>
      <c r="H90" s="580"/>
    </row>
    <row r="91" spans="1:8" ht="26.15" thickBot="1" x14ac:dyDescent="0.4">
      <c r="A91" s="524" t="s">
        <v>677</v>
      </c>
      <c r="B91" s="524" t="s">
        <v>678</v>
      </c>
      <c r="C91" s="495"/>
      <c r="D91" s="495"/>
      <c r="E91" s="495"/>
      <c r="F91" s="495"/>
      <c r="G91" s="495"/>
      <c r="H91" s="496" t="s">
        <v>427</v>
      </c>
    </row>
    <row r="92" spans="1:8" ht="13.3" thickBot="1" x14ac:dyDescent="0.4">
      <c r="A92" s="581" t="s">
        <v>544</v>
      </c>
      <c r="B92" s="584" t="s">
        <v>545</v>
      </c>
      <c r="C92" s="585"/>
      <c r="D92" s="585"/>
      <c r="E92" s="585"/>
      <c r="F92" s="585"/>
      <c r="G92" s="585"/>
      <c r="H92" s="586"/>
    </row>
    <row r="93" spans="1:8" ht="13.3" thickBot="1" x14ac:dyDescent="0.4">
      <c r="A93" s="582"/>
      <c r="B93" s="577" t="s">
        <v>667</v>
      </c>
      <c r="C93" s="589" t="s">
        <v>546</v>
      </c>
      <c r="D93" s="590"/>
      <c r="E93" s="590"/>
      <c r="F93" s="590"/>
      <c r="G93" s="590"/>
      <c r="H93" s="591"/>
    </row>
    <row r="94" spans="1:8" x14ac:dyDescent="0.35">
      <c r="A94" s="582"/>
      <c r="B94" s="587"/>
      <c r="C94" s="577" t="str">
        <f>CONCATENATE([1]TARTALOMJEGYZÉK!$A$1,". előtti tervezett forrás, kiadás")</f>
        <v>2020. előtti tervezett forrás, kiadás</v>
      </c>
      <c r="D94" s="577" t="str">
        <f>CONCATENATE([1]TARTALOMJEGYZÉK!$A$1,". évi eredeti előirányzat")</f>
        <v>2020. évi eredeti előirányzat</v>
      </c>
      <c r="E94" s="577" t="s">
        <v>598</v>
      </c>
      <c r="F94" s="577" t="s">
        <v>433</v>
      </c>
      <c r="G94" s="577" t="s">
        <v>599</v>
      </c>
      <c r="H94" s="577" t="str">
        <f>CONCATENATE([1]TARTALOMJEGYZÉK!$A$1,". év utáni tervezett forrás, kiadás")</f>
        <v>2020. év utáni tervezett forrás, kiadás</v>
      </c>
    </row>
    <row r="95" spans="1:8" ht="13.3" thickBot="1" x14ac:dyDescent="0.4">
      <c r="A95" s="583"/>
      <c r="B95" s="588"/>
      <c r="C95" s="592"/>
      <c r="D95" s="592"/>
      <c r="E95" s="578"/>
      <c r="F95" s="578"/>
      <c r="G95" s="578"/>
      <c r="H95" s="588"/>
    </row>
    <row r="96" spans="1:8" ht="13.3" thickBot="1" x14ac:dyDescent="0.4">
      <c r="A96" s="497" t="s">
        <v>344</v>
      </c>
      <c r="B96" s="498" t="s">
        <v>668</v>
      </c>
      <c r="C96" s="499" t="s">
        <v>346</v>
      </c>
      <c r="D96" s="500" t="s">
        <v>348</v>
      </c>
      <c r="E96" s="501"/>
      <c r="F96" s="501"/>
      <c r="G96" s="501"/>
      <c r="H96" s="501" t="s">
        <v>347</v>
      </c>
    </row>
    <row r="97" spans="1:8" x14ac:dyDescent="0.35">
      <c r="A97" s="502" t="s">
        <v>547</v>
      </c>
      <c r="B97" s="503">
        <f>C97+D97+H97</f>
        <v>0</v>
      </c>
      <c r="C97" s="504"/>
      <c r="D97" s="504"/>
      <c r="E97" s="504"/>
      <c r="F97" s="504"/>
      <c r="G97" s="504"/>
      <c r="H97" s="505"/>
    </row>
    <row r="98" spans="1:8" x14ac:dyDescent="0.35">
      <c r="A98" s="506" t="s">
        <v>548</v>
      </c>
      <c r="B98" s="507">
        <f>C98+D98+H98</f>
        <v>0</v>
      </c>
      <c r="C98" s="508"/>
      <c r="D98" s="508"/>
      <c r="E98" s="508"/>
      <c r="F98" s="508"/>
      <c r="G98" s="508"/>
      <c r="H98" s="508"/>
    </row>
    <row r="99" spans="1:8" x14ac:dyDescent="0.35">
      <c r="A99" s="509" t="s">
        <v>549</v>
      </c>
      <c r="B99" s="510">
        <v>3527778</v>
      </c>
      <c r="C99" s="511"/>
      <c r="D99" s="511">
        <v>3527778</v>
      </c>
      <c r="E99" s="511"/>
      <c r="F99" s="511"/>
      <c r="G99" s="511">
        <v>3527778</v>
      </c>
      <c r="H99" s="511"/>
    </row>
    <row r="100" spans="1:8" x14ac:dyDescent="0.35">
      <c r="A100" s="509" t="s">
        <v>550</v>
      </c>
      <c r="B100" s="510">
        <f>C100+D100+H100</f>
        <v>0</v>
      </c>
      <c r="C100" s="511"/>
      <c r="D100" s="511"/>
      <c r="E100" s="511"/>
      <c r="F100" s="511"/>
      <c r="G100" s="511"/>
      <c r="H100" s="511"/>
    </row>
    <row r="101" spans="1:8" x14ac:dyDescent="0.35">
      <c r="A101" s="509" t="s">
        <v>551</v>
      </c>
      <c r="B101" s="510">
        <f>C101+D101+H101</f>
        <v>0</v>
      </c>
      <c r="C101" s="511"/>
      <c r="D101" s="511"/>
      <c r="E101" s="511"/>
      <c r="F101" s="511"/>
      <c r="G101" s="511"/>
      <c r="H101" s="511"/>
    </row>
    <row r="102" spans="1:8" ht="13.3" thickBot="1" x14ac:dyDescent="0.4">
      <c r="A102" s="509" t="s">
        <v>552</v>
      </c>
      <c r="B102" s="510">
        <f>C102+D102+H102</f>
        <v>0</v>
      </c>
      <c r="C102" s="511"/>
      <c r="D102" s="511"/>
      <c r="E102" s="511"/>
      <c r="F102" s="511"/>
      <c r="G102" s="511"/>
      <c r="H102" s="511"/>
    </row>
    <row r="103" spans="1:8" ht="13.3" thickBot="1" x14ac:dyDescent="0.4">
      <c r="A103" s="512" t="s">
        <v>553</v>
      </c>
      <c r="B103" s="513">
        <f>B97+SUM(B99:B102)</f>
        <v>3527778</v>
      </c>
      <c r="C103" s="513">
        <f>C97+SUM(C99:C102)</f>
        <v>0</v>
      </c>
      <c r="D103" s="513">
        <f>D97+SUM(D99:D102)</f>
        <v>3527778</v>
      </c>
      <c r="E103" s="513"/>
      <c r="F103" s="513"/>
      <c r="G103" s="513">
        <f>G97+SUM(G99:G102)</f>
        <v>3527778</v>
      </c>
      <c r="H103" s="514">
        <f>H97+SUM(H99:H102)</f>
        <v>0</v>
      </c>
    </row>
    <row r="104" spans="1:8" x14ac:dyDescent="0.35">
      <c r="A104" s="515" t="s">
        <v>554</v>
      </c>
      <c r="B104" s="503">
        <f>C104+D104+H104</f>
        <v>1700000</v>
      </c>
      <c r="C104" s="504"/>
      <c r="D104" s="504">
        <v>1700000</v>
      </c>
      <c r="E104" s="504"/>
      <c r="F104" s="504"/>
      <c r="G104" s="504">
        <v>1700000</v>
      </c>
      <c r="H104" s="505"/>
    </row>
    <row r="105" spans="1:8" x14ac:dyDescent="0.35">
      <c r="A105" s="516" t="s">
        <v>555</v>
      </c>
      <c r="B105" s="510">
        <f>C105+D105+H105</f>
        <v>0</v>
      </c>
      <c r="C105" s="511"/>
      <c r="D105" s="511"/>
      <c r="E105" s="511"/>
      <c r="F105" s="511"/>
      <c r="G105" s="511"/>
      <c r="H105" s="511"/>
    </row>
    <row r="106" spans="1:8" x14ac:dyDescent="0.35">
      <c r="A106" s="516" t="s">
        <v>556</v>
      </c>
      <c r="B106" s="510">
        <f>C106+D106+H106</f>
        <v>1827778</v>
      </c>
      <c r="C106" s="511"/>
      <c r="D106" s="511">
        <v>1827778</v>
      </c>
      <c r="E106" s="511"/>
      <c r="F106" s="511"/>
      <c r="G106" s="511">
        <v>1827778</v>
      </c>
      <c r="H106" s="511"/>
    </row>
    <row r="107" spans="1:8" x14ac:dyDescent="0.35">
      <c r="A107" s="516" t="s">
        <v>557</v>
      </c>
      <c r="B107" s="510">
        <f>C107+D107+H107</f>
        <v>0</v>
      </c>
      <c r="C107" s="511"/>
      <c r="D107" s="511"/>
      <c r="E107" s="511"/>
      <c r="F107" s="511"/>
      <c r="G107" s="511"/>
      <c r="H107" s="511"/>
    </row>
    <row r="108" spans="1:8" ht="13.3" thickBot="1" x14ac:dyDescent="0.4">
      <c r="A108" s="517"/>
      <c r="B108" s="518">
        <f>C108+D108+H108</f>
        <v>0</v>
      </c>
      <c r="C108" s="519"/>
      <c r="D108" s="519"/>
      <c r="E108" s="519"/>
      <c r="F108" s="519"/>
      <c r="G108" s="519"/>
      <c r="H108" s="520"/>
    </row>
    <row r="109" spans="1:8" ht="13.3" thickBot="1" x14ac:dyDescent="0.4">
      <c r="A109" s="521" t="s">
        <v>558</v>
      </c>
      <c r="B109" s="513">
        <f>SUM(B104:B108)</f>
        <v>3527778</v>
      </c>
      <c r="C109" s="513">
        <f>SUM(C104:C108)</f>
        <v>0</v>
      </c>
      <c r="D109" s="513">
        <f>SUM(D104:D108)</f>
        <v>3527778</v>
      </c>
      <c r="E109" s="513"/>
      <c r="F109" s="513"/>
      <c r="G109" s="513">
        <f>SUM(G104:G108)</f>
        <v>3527778</v>
      </c>
      <c r="H109" s="514">
        <f>SUM(H104:H108)</f>
        <v>0</v>
      </c>
    </row>
    <row r="110" spans="1:8" s="523" customFormat="1" x14ac:dyDescent="0.35"/>
    <row r="111" spans="1:8" ht="14.15" x14ac:dyDescent="0.35">
      <c r="A111" s="579" t="s">
        <v>670</v>
      </c>
      <c r="B111" s="579"/>
      <c r="C111" s="580"/>
      <c r="D111" s="580"/>
      <c r="E111" s="580"/>
      <c r="F111" s="580"/>
      <c r="G111" s="580"/>
      <c r="H111" s="580"/>
    </row>
    <row r="112" spans="1:8" ht="26.15" thickBot="1" x14ac:dyDescent="0.4">
      <c r="A112" s="524" t="s">
        <v>679</v>
      </c>
      <c r="B112" s="524" t="s">
        <v>680</v>
      </c>
      <c r="C112" s="495"/>
      <c r="D112" s="495"/>
      <c r="E112" s="495"/>
      <c r="F112" s="495"/>
      <c r="G112" s="495"/>
      <c r="H112" s="496" t="s">
        <v>427</v>
      </c>
    </row>
    <row r="113" spans="1:8" ht="13.3" thickBot="1" x14ac:dyDescent="0.4">
      <c r="A113" s="581" t="s">
        <v>544</v>
      </c>
      <c r="B113" s="584" t="s">
        <v>545</v>
      </c>
      <c r="C113" s="585"/>
      <c r="D113" s="585"/>
      <c r="E113" s="585"/>
      <c r="F113" s="585"/>
      <c r="G113" s="585"/>
      <c r="H113" s="586"/>
    </row>
    <row r="114" spans="1:8" ht="13.3" thickBot="1" x14ac:dyDescent="0.4">
      <c r="A114" s="582"/>
      <c r="B114" s="577" t="s">
        <v>667</v>
      </c>
      <c r="C114" s="589" t="s">
        <v>546</v>
      </c>
      <c r="D114" s="590"/>
      <c r="E114" s="590"/>
      <c r="F114" s="590"/>
      <c r="G114" s="590"/>
      <c r="H114" s="591"/>
    </row>
    <row r="115" spans="1:8" x14ac:dyDescent="0.35">
      <c r="A115" s="582"/>
      <c r="B115" s="587"/>
      <c r="C115" s="577" t="str">
        <f>CONCATENATE([1]TARTALOMJEGYZÉK!$A$1,". előtti tervezett forrás, kiadás")</f>
        <v>2020. előtti tervezett forrás, kiadás</v>
      </c>
      <c r="D115" s="577" t="str">
        <f>CONCATENATE([1]TARTALOMJEGYZÉK!$A$1,". évi eredeti előirányzat")</f>
        <v>2020. évi eredeti előirányzat</v>
      </c>
      <c r="E115" s="577" t="s">
        <v>598</v>
      </c>
      <c r="F115" s="577" t="s">
        <v>433</v>
      </c>
      <c r="G115" s="577" t="s">
        <v>599</v>
      </c>
      <c r="H115" s="577" t="str">
        <f>CONCATENATE([1]TARTALOMJEGYZÉK!$A$1,". év utáni tervezett forrás, kiadás")</f>
        <v>2020. év utáni tervezett forrás, kiadás</v>
      </c>
    </row>
    <row r="116" spans="1:8" ht="13.3" thickBot="1" x14ac:dyDescent="0.4">
      <c r="A116" s="583"/>
      <c r="B116" s="588"/>
      <c r="C116" s="592"/>
      <c r="D116" s="592"/>
      <c r="E116" s="578"/>
      <c r="F116" s="578"/>
      <c r="G116" s="578"/>
      <c r="H116" s="588"/>
    </row>
    <row r="117" spans="1:8" ht="13.3" thickBot="1" x14ac:dyDescent="0.4">
      <c r="A117" s="497" t="s">
        <v>344</v>
      </c>
      <c r="B117" s="498" t="s">
        <v>668</v>
      </c>
      <c r="C117" s="499" t="s">
        <v>346</v>
      </c>
      <c r="D117" s="500" t="s">
        <v>348</v>
      </c>
      <c r="E117" s="501"/>
      <c r="F117" s="501"/>
      <c r="G117" s="501"/>
      <c r="H117" s="501" t="s">
        <v>347</v>
      </c>
    </row>
    <row r="118" spans="1:8" x14ac:dyDescent="0.35">
      <c r="A118" s="502" t="s">
        <v>547</v>
      </c>
      <c r="B118" s="503">
        <f>C118+D118+H118</f>
        <v>0</v>
      </c>
      <c r="C118" s="504"/>
      <c r="D118" s="504"/>
      <c r="E118" s="504"/>
      <c r="F118" s="504"/>
      <c r="G118" s="504"/>
      <c r="H118" s="505"/>
    </row>
    <row r="119" spans="1:8" x14ac:dyDescent="0.35">
      <c r="A119" s="506" t="s">
        <v>548</v>
      </c>
      <c r="B119" s="507">
        <f>C119+D119+H119</f>
        <v>0</v>
      </c>
      <c r="C119" s="508"/>
      <c r="D119" s="508"/>
      <c r="E119" s="508"/>
      <c r="F119" s="508"/>
      <c r="G119" s="508"/>
      <c r="H119" s="508"/>
    </row>
    <row r="120" spans="1:8" x14ac:dyDescent="0.35">
      <c r="A120" s="509" t="s">
        <v>549</v>
      </c>
      <c r="B120" s="510">
        <v>100000000</v>
      </c>
      <c r="C120" s="511">
        <f>B120-D120</f>
        <v>66967507</v>
      </c>
      <c r="D120" s="511">
        <v>33032493</v>
      </c>
      <c r="E120" s="511"/>
      <c r="F120" s="511"/>
      <c r="G120" s="511">
        <v>33032493</v>
      </c>
      <c r="H120" s="511"/>
    </row>
    <row r="121" spans="1:8" x14ac:dyDescent="0.35">
      <c r="A121" s="509" t="s">
        <v>550</v>
      </c>
      <c r="B121" s="510">
        <f>C121+D121+H121</f>
        <v>0</v>
      </c>
      <c r="C121" s="511"/>
      <c r="D121" s="511"/>
      <c r="E121" s="511"/>
      <c r="F121" s="511"/>
      <c r="G121" s="511"/>
      <c r="H121" s="511"/>
    </row>
    <row r="122" spans="1:8" x14ac:dyDescent="0.35">
      <c r="A122" s="509" t="s">
        <v>551</v>
      </c>
      <c r="B122" s="510">
        <f>C122+D122+H122</f>
        <v>0</v>
      </c>
      <c r="C122" s="511"/>
      <c r="D122" s="511"/>
      <c r="E122" s="511"/>
      <c r="F122" s="511"/>
      <c r="G122" s="511"/>
      <c r="H122" s="511"/>
    </row>
    <row r="123" spans="1:8" ht="13.3" thickBot="1" x14ac:dyDescent="0.4">
      <c r="A123" s="509" t="s">
        <v>552</v>
      </c>
      <c r="B123" s="510">
        <f>C123+D123+H123</f>
        <v>0</v>
      </c>
      <c r="C123" s="511"/>
      <c r="D123" s="511"/>
      <c r="E123" s="511"/>
      <c r="F123" s="511"/>
      <c r="G123" s="511"/>
      <c r="H123" s="511"/>
    </row>
    <row r="124" spans="1:8" ht="13.3" thickBot="1" x14ac:dyDescent="0.4">
      <c r="A124" s="512" t="s">
        <v>553</v>
      </c>
      <c r="B124" s="513">
        <f>B118+SUM(B120:B123)</f>
        <v>100000000</v>
      </c>
      <c r="C124" s="513">
        <f>C118+SUM(C120:C123)</f>
        <v>66967507</v>
      </c>
      <c r="D124" s="513">
        <f>D118+SUM(D120:D123)</f>
        <v>33032493</v>
      </c>
      <c r="E124" s="513"/>
      <c r="F124" s="513"/>
      <c r="G124" s="513">
        <f>G118+SUM(G120:G123)</f>
        <v>33032493</v>
      </c>
      <c r="H124" s="514">
        <f>H118+SUM(H120:H123)</f>
        <v>0</v>
      </c>
    </row>
    <row r="125" spans="1:8" x14ac:dyDescent="0.35">
      <c r="A125" s="515" t="s">
        <v>554</v>
      </c>
      <c r="B125" s="503">
        <f>C125+D125+H125</f>
        <v>0</v>
      </c>
      <c r="C125" s="504"/>
      <c r="D125" s="504"/>
      <c r="E125" s="504"/>
      <c r="F125" s="504"/>
      <c r="G125" s="504"/>
      <c r="H125" s="505"/>
    </row>
    <row r="126" spans="1:8" x14ac:dyDescent="0.35">
      <c r="A126" s="516" t="s">
        <v>555</v>
      </c>
      <c r="B126" s="510">
        <f>C126+D126+H126</f>
        <v>70887761</v>
      </c>
      <c r="C126" s="511">
        <f>C124-C127</f>
        <v>64363187</v>
      </c>
      <c r="D126" s="511">
        <v>6524574</v>
      </c>
      <c r="E126" s="511"/>
      <c r="F126" s="511"/>
      <c r="G126" s="511">
        <v>6524574</v>
      </c>
      <c r="H126" s="511"/>
    </row>
    <row r="127" spans="1:8" x14ac:dyDescent="0.35">
      <c r="A127" s="516" t="s">
        <v>556</v>
      </c>
      <c r="B127" s="510">
        <f>C127+D127+H127</f>
        <v>29112239</v>
      </c>
      <c r="C127" s="511">
        <v>2604320</v>
      </c>
      <c r="D127" s="511">
        <v>26507919</v>
      </c>
      <c r="E127" s="511"/>
      <c r="F127" s="511"/>
      <c r="G127" s="511">
        <v>26507919</v>
      </c>
      <c r="H127" s="511"/>
    </row>
    <row r="128" spans="1:8" x14ac:dyDescent="0.35">
      <c r="A128" s="516" t="s">
        <v>557</v>
      </c>
      <c r="B128" s="510">
        <f>C128+D128+H128</f>
        <v>0</v>
      </c>
      <c r="C128" s="511"/>
      <c r="D128" s="511"/>
      <c r="E128" s="511"/>
      <c r="F128" s="511"/>
      <c r="G128" s="511"/>
      <c r="H128" s="511"/>
    </row>
    <row r="129" spans="1:8" ht="13.3" thickBot="1" x14ac:dyDescent="0.4">
      <c r="A129" s="517"/>
      <c r="B129" s="518">
        <f>C129+D129+H129</f>
        <v>0</v>
      </c>
      <c r="C129" s="519"/>
      <c r="D129" s="519"/>
      <c r="E129" s="519"/>
      <c r="F129" s="519"/>
      <c r="G129" s="519"/>
      <c r="H129" s="520"/>
    </row>
    <row r="130" spans="1:8" ht="13.3" thickBot="1" x14ac:dyDescent="0.4">
      <c r="A130" s="521" t="s">
        <v>558</v>
      </c>
      <c r="B130" s="513">
        <f>SUM(B125:B129)</f>
        <v>100000000</v>
      </c>
      <c r="C130" s="513">
        <f>SUM(C125:C129)</f>
        <v>66967507</v>
      </c>
      <c r="D130" s="513">
        <f>SUM(D125:D129)</f>
        <v>33032493</v>
      </c>
      <c r="E130" s="513"/>
      <c r="F130" s="513"/>
      <c r="G130" s="513">
        <f>SUM(G125:G129)</f>
        <v>33032493</v>
      </c>
      <c r="H130" s="514">
        <f>SUM(H125:H129)</f>
        <v>0</v>
      </c>
    </row>
    <row r="131" spans="1:8" s="523" customFormat="1" x14ac:dyDescent="0.35"/>
    <row r="132" spans="1:8" ht="14.15" x14ac:dyDescent="0.35">
      <c r="A132" s="579" t="s">
        <v>670</v>
      </c>
      <c r="B132" s="579"/>
      <c r="C132" s="580"/>
      <c r="D132" s="580"/>
      <c r="E132" s="580"/>
      <c r="F132" s="580"/>
      <c r="G132" s="580"/>
      <c r="H132" s="580"/>
    </row>
    <row r="133" spans="1:8" ht="26.15" thickBot="1" x14ac:dyDescent="0.4">
      <c r="A133" s="524" t="s">
        <v>681</v>
      </c>
      <c r="B133" s="524" t="s">
        <v>682</v>
      </c>
      <c r="C133" s="495"/>
      <c r="D133" s="495"/>
      <c r="E133" s="495"/>
      <c r="F133" s="495"/>
      <c r="G133" s="495"/>
      <c r="H133" s="496" t="s">
        <v>427</v>
      </c>
    </row>
    <row r="134" spans="1:8" ht="13.3" thickBot="1" x14ac:dyDescent="0.4">
      <c r="A134" s="581" t="s">
        <v>544</v>
      </c>
      <c r="B134" s="584" t="s">
        <v>545</v>
      </c>
      <c r="C134" s="585"/>
      <c r="D134" s="585"/>
      <c r="E134" s="585"/>
      <c r="F134" s="585"/>
      <c r="G134" s="585"/>
      <c r="H134" s="586"/>
    </row>
    <row r="135" spans="1:8" ht="13.3" thickBot="1" x14ac:dyDescent="0.4">
      <c r="A135" s="582"/>
      <c r="B135" s="577" t="s">
        <v>667</v>
      </c>
      <c r="C135" s="589" t="s">
        <v>546</v>
      </c>
      <c r="D135" s="590"/>
      <c r="E135" s="590"/>
      <c r="F135" s="590"/>
      <c r="G135" s="590"/>
      <c r="H135" s="591"/>
    </row>
    <row r="136" spans="1:8" x14ac:dyDescent="0.35">
      <c r="A136" s="582"/>
      <c r="B136" s="587"/>
      <c r="C136" s="577" t="str">
        <f>CONCATENATE([1]TARTALOMJEGYZÉK!$A$1,". előtti tervezett forrás, kiadás")</f>
        <v>2020. előtti tervezett forrás, kiadás</v>
      </c>
      <c r="D136" s="577" t="str">
        <f>CONCATENATE([1]TARTALOMJEGYZÉK!$A$1,". évi eredeti előirányzat")</f>
        <v>2020. évi eredeti előirányzat</v>
      </c>
      <c r="E136" s="577" t="s">
        <v>598</v>
      </c>
      <c r="F136" s="577" t="s">
        <v>433</v>
      </c>
      <c r="G136" s="577" t="s">
        <v>599</v>
      </c>
      <c r="H136" s="577" t="str">
        <f>CONCATENATE([1]TARTALOMJEGYZÉK!$A$1,". év utáni tervezett forrás, kiadás")</f>
        <v>2020. év utáni tervezett forrás, kiadás</v>
      </c>
    </row>
    <row r="137" spans="1:8" ht="13.3" thickBot="1" x14ac:dyDescent="0.4">
      <c r="A137" s="583"/>
      <c r="B137" s="588"/>
      <c r="C137" s="592"/>
      <c r="D137" s="592"/>
      <c r="E137" s="578"/>
      <c r="F137" s="578"/>
      <c r="G137" s="578"/>
      <c r="H137" s="588"/>
    </row>
    <row r="138" spans="1:8" ht="13.3" thickBot="1" x14ac:dyDescent="0.4">
      <c r="A138" s="497" t="s">
        <v>344</v>
      </c>
      <c r="B138" s="498" t="s">
        <v>668</v>
      </c>
      <c r="C138" s="499" t="s">
        <v>346</v>
      </c>
      <c r="D138" s="500" t="s">
        <v>348</v>
      </c>
      <c r="E138" s="501"/>
      <c r="F138" s="501"/>
      <c r="G138" s="501"/>
      <c r="H138" s="501" t="s">
        <v>347</v>
      </c>
    </row>
    <row r="139" spans="1:8" x14ac:dyDescent="0.35">
      <c r="A139" s="502" t="s">
        <v>547</v>
      </c>
      <c r="B139" s="503">
        <f>C139+D139+H139</f>
        <v>0</v>
      </c>
      <c r="C139" s="504"/>
      <c r="D139" s="504"/>
      <c r="E139" s="504"/>
      <c r="F139" s="504"/>
      <c r="G139" s="504"/>
      <c r="H139" s="505"/>
    </row>
    <row r="140" spans="1:8" x14ac:dyDescent="0.35">
      <c r="A140" s="506" t="s">
        <v>548</v>
      </c>
      <c r="B140" s="507">
        <f>C140+D140+H140</f>
        <v>0</v>
      </c>
      <c r="C140" s="508"/>
      <c r="D140" s="508"/>
      <c r="E140" s="508"/>
      <c r="F140" s="508"/>
      <c r="G140" s="508"/>
      <c r="H140" s="508"/>
    </row>
    <row r="141" spans="1:8" x14ac:dyDescent="0.35">
      <c r="A141" s="509" t="s">
        <v>549</v>
      </c>
      <c r="B141" s="510">
        <v>300000000</v>
      </c>
      <c r="C141" s="511">
        <f>B141-D141</f>
        <v>272801069</v>
      </c>
      <c r="D141" s="511">
        <v>27198931</v>
      </c>
      <c r="E141" s="511"/>
      <c r="F141" s="511"/>
      <c r="G141" s="511">
        <v>27198931</v>
      </c>
      <c r="H141" s="511"/>
    </row>
    <row r="142" spans="1:8" x14ac:dyDescent="0.35">
      <c r="A142" s="509" t="s">
        <v>550</v>
      </c>
      <c r="B142" s="510">
        <f>C142+D142+H142</f>
        <v>0</v>
      </c>
      <c r="C142" s="511"/>
      <c r="D142" s="511"/>
      <c r="E142" s="511"/>
      <c r="F142" s="511"/>
      <c r="G142" s="511"/>
      <c r="H142" s="511"/>
    </row>
    <row r="143" spans="1:8" x14ac:dyDescent="0.35">
      <c r="A143" s="509" t="s">
        <v>551</v>
      </c>
      <c r="B143" s="510">
        <f>C143+D143+H143</f>
        <v>0</v>
      </c>
      <c r="C143" s="511"/>
      <c r="D143" s="511"/>
      <c r="E143" s="511"/>
      <c r="F143" s="511"/>
      <c r="G143" s="511"/>
      <c r="H143" s="511"/>
    </row>
    <row r="144" spans="1:8" ht="13.3" thickBot="1" x14ac:dyDescent="0.4">
      <c r="A144" s="509" t="s">
        <v>552</v>
      </c>
      <c r="B144" s="510">
        <f>C144+D144+H144</f>
        <v>0</v>
      </c>
      <c r="C144" s="511"/>
      <c r="D144" s="511"/>
      <c r="E144" s="511"/>
      <c r="F144" s="511"/>
      <c r="G144" s="511"/>
      <c r="H144" s="511"/>
    </row>
    <row r="145" spans="1:8" ht="13.3" thickBot="1" x14ac:dyDescent="0.4">
      <c r="A145" s="512" t="s">
        <v>553</v>
      </c>
      <c r="B145" s="513">
        <f>B139+SUM(B141:B144)</f>
        <v>300000000</v>
      </c>
      <c r="C145" s="513">
        <f>C139+SUM(C141:C144)</f>
        <v>272801069</v>
      </c>
      <c r="D145" s="513">
        <f>D139+SUM(D141:D144)</f>
        <v>27198931</v>
      </c>
      <c r="E145" s="513"/>
      <c r="F145" s="513"/>
      <c r="G145" s="513">
        <f>G139+SUM(G141:G144)</f>
        <v>27198931</v>
      </c>
      <c r="H145" s="514">
        <f>H139+SUM(H141:H144)</f>
        <v>0</v>
      </c>
    </row>
    <row r="146" spans="1:8" x14ac:dyDescent="0.35">
      <c r="A146" s="515" t="s">
        <v>554</v>
      </c>
      <c r="B146" s="503">
        <f>C146+D146+H146</f>
        <v>0</v>
      </c>
      <c r="C146" s="504"/>
      <c r="D146" s="504"/>
      <c r="E146" s="504"/>
      <c r="F146" s="504"/>
      <c r="G146" s="504"/>
      <c r="H146" s="505"/>
    </row>
    <row r="147" spans="1:8" x14ac:dyDescent="0.35">
      <c r="A147" s="516" t="s">
        <v>555</v>
      </c>
      <c r="B147" s="510">
        <v>296991941</v>
      </c>
      <c r="C147" s="511">
        <f>B147-D147</f>
        <v>272800948</v>
      </c>
      <c r="D147" s="511">
        <v>24190993</v>
      </c>
      <c r="E147" s="511"/>
      <c r="F147" s="511"/>
      <c r="G147" s="511">
        <v>24190993</v>
      </c>
      <c r="H147" s="511"/>
    </row>
    <row r="148" spans="1:8" x14ac:dyDescent="0.35">
      <c r="A148" s="516" t="s">
        <v>556</v>
      </c>
      <c r="B148" s="510">
        <v>3007938</v>
      </c>
      <c r="C148" s="511"/>
      <c r="D148" s="511">
        <f>D145-D147</f>
        <v>3007938</v>
      </c>
      <c r="E148" s="511"/>
      <c r="F148" s="511"/>
      <c r="G148" s="511">
        <f>G145-G147</f>
        <v>3007938</v>
      </c>
      <c r="H148" s="511"/>
    </row>
    <row r="149" spans="1:8" x14ac:dyDescent="0.35">
      <c r="A149" s="516" t="s">
        <v>557</v>
      </c>
      <c r="B149" s="510">
        <f>C149+D149+H149</f>
        <v>0</v>
      </c>
      <c r="C149" s="511"/>
      <c r="D149" s="511"/>
      <c r="E149" s="511"/>
      <c r="F149" s="511"/>
      <c r="G149" s="511"/>
      <c r="H149" s="511"/>
    </row>
    <row r="150" spans="1:8" ht="13.3" thickBot="1" x14ac:dyDescent="0.4">
      <c r="A150" s="517"/>
      <c r="B150" s="518">
        <f>C150+D150+H150</f>
        <v>0</v>
      </c>
      <c r="C150" s="519"/>
      <c r="D150" s="519"/>
      <c r="E150" s="519"/>
      <c r="F150" s="519"/>
      <c r="G150" s="519"/>
      <c r="H150" s="520"/>
    </row>
    <row r="151" spans="1:8" ht="13.3" thickBot="1" x14ac:dyDescent="0.4">
      <c r="A151" s="521" t="s">
        <v>558</v>
      </c>
      <c r="B151" s="513">
        <f>SUM(B146:B150)</f>
        <v>299999879</v>
      </c>
      <c r="C151" s="513">
        <f>SUM(C146:C150)</f>
        <v>272800948</v>
      </c>
      <c r="D151" s="513">
        <f>SUM(D146:D150)</f>
        <v>27198931</v>
      </c>
      <c r="E151" s="513"/>
      <c r="F151" s="513"/>
      <c r="G151" s="513">
        <f>SUM(G146:G150)</f>
        <v>27198931</v>
      </c>
      <c r="H151" s="514">
        <f>SUM(H146:H150)</f>
        <v>0</v>
      </c>
    </row>
    <row r="152" spans="1:8" s="523" customFormat="1" x14ac:dyDescent="0.35"/>
    <row r="153" spans="1:8" ht="14.15" x14ac:dyDescent="0.35">
      <c r="A153" s="579" t="s">
        <v>670</v>
      </c>
      <c r="B153" s="579"/>
      <c r="C153" s="580"/>
      <c r="D153" s="580"/>
      <c r="E153" s="580"/>
      <c r="F153" s="580"/>
      <c r="G153" s="580"/>
      <c r="H153" s="580"/>
    </row>
    <row r="154" spans="1:8" ht="14.6" thickBot="1" x14ac:dyDescent="0.4">
      <c r="A154" s="524" t="s">
        <v>683</v>
      </c>
      <c r="B154" s="524" t="s">
        <v>684</v>
      </c>
      <c r="C154" s="495"/>
      <c r="D154" s="495"/>
      <c r="E154" s="495"/>
      <c r="F154" s="495"/>
      <c r="G154" s="495"/>
      <c r="H154" s="496" t="s">
        <v>427</v>
      </c>
    </row>
    <row r="155" spans="1:8" ht="13.3" thickBot="1" x14ac:dyDescent="0.4">
      <c r="A155" s="581" t="s">
        <v>544</v>
      </c>
      <c r="B155" s="584" t="s">
        <v>545</v>
      </c>
      <c r="C155" s="585"/>
      <c r="D155" s="585"/>
      <c r="E155" s="585"/>
      <c r="F155" s="585"/>
      <c r="G155" s="585"/>
      <c r="H155" s="586"/>
    </row>
    <row r="156" spans="1:8" ht="13.3" thickBot="1" x14ac:dyDescent="0.4">
      <c r="A156" s="582"/>
      <c r="B156" s="577" t="s">
        <v>667</v>
      </c>
      <c r="C156" s="589" t="s">
        <v>546</v>
      </c>
      <c r="D156" s="590"/>
      <c r="E156" s="590"/>
      <c r="F156" s="590"/>
      <c r="G156" s="590"/>
      <c r="H156" s="591"/>
    </row>
    <row r="157" spans="1:8" x14ac:dyDescent="0.35">
      <c r="A157" s="582"/>
      <c r="B157" s="587"/>
      <c r="C157" s="577" t="str">
        <f>CONCATENATE([1]TARTALOMJEGYZÉK!$A$1,". előtti tervezett forrás, kiadás")</f>
        <v>2020. előtti tervezett forrás, kiadás</v>
      </c>
      <c r="D157" s="577" t="str">
        <f>CONCATENATE([1]TARTALOMJEGYZÉK!$A$1,". évi eredeti előirányzat")</f>
        <v>2020. évi eredeti előirányzat</v>
      </c>
      <c r="E157" s="577" t="s">
        <v>598</v>
      </c>
      <c r="F157" s="577" t="s">
        <v>433</v>
      </c>
      <c r="G157" s="577" t="s">
        <v>599</v>
      </c>
      <c r="H157" s="577" t="str">
        <f>CONCATENATE([1]TARTALOMJEGYZÉK!$A$1,". év utáni tervezett forrás, kiadás")</f>
        <v>2020. év utáni tervezett forrás, kiadás</v>
      </c>
    </row>
    <row r="158" spans="1:8" ht="13.3" thickBot="1" x14ac:dyDescent="0.4">
      <c r="A158" s="583"/>
      <c r="B158" s="588"/>
      <c r="C158" s="592"/>
      <c r="D158" s="592"/>
      <c r="E158" s="578"/>
      <c r="F158" s="578"/>
      <c r="G158" s="578"/>
      <c r="H158" s="588"/>
    </row>
    <row r="159" spans="1:8" ht="13.3" thickBot="1" x14ac:dyDescent="0.4">
      <c r="A159" s="497" t="s">
        <v>344</v>
      </c>
      <c r="B159" s="498" t="s">
        <v>668</v>
      </c>
      <c r="C159" s="499" t="s">
        <v>346</v>
      </c>
      <c r="D159" s="500" t="s">
        <v>348</v>
      </c>
      <c r="E159" s="501"/>
      <c r="F159" s="501"/>
      <c r="G159" s="501"/>
      <c r="H159" s="501" t="s">
        <v>347</v>
      </c>
    </row>
    <row r="160" spans="1:8" x14ac:dyDescent="0.35">
      <c r="A160" s="502" t="s">
        <v>547</v>
      </c>
      <c r="B160" s="503">
        <f>C160+D160+H160</f>
        <v>0</v>
      </c>
      <c r="C160" s="504"/>
      <c r="D160" s="504"/>
      <c r="E160" s="504"/>
      <c r="F160" s="504"/>
      <c r="G160" s="504"/>
      <c r="H160" s="505"/>
    </row>
    <row r="161" spans="1:8" x14ac:dyDescent="0.35">
      <c r="A161" s="506" t="s">
        <v>548</v>
      </c>
      <c r="B161" s="507">
        <f>C161+D161+H161</f>
        <v>0</v>
      </c>
      <c r="C161" s="508"/>
      <c r="D161" s="508"/>
      <c r="E161" s="508"/>
      <c r="F161" s="508"/>
      <c r="G161" s="508"/>
      <c r="H161" s="508"/>
    </row>
    <row r="162" spans="1:8" x14ac:dyDescent="0.35">
      <c r="A162" s="509" t="s">
        <v>549</v>
      </c>
      <c r="B162" s="510">
        <v>81618061</v>
      </c>
      <c r="C162" s="511">
        <f>B162-D162</f>
        <v>77231729</v>
      </c>
      <c r="D162" s="511">
        <v>4386332</v>
      </c>
      <c r="E162" s="511"/>
      <c r="F162" s="511"/>
      <c r="G162" s="511">
        <v>4386332</v>
      </c>
      <c r="H162" s="511"/>
    </row>
    <row r="163" spans="1:8" x14ac:dyDescent="0.35">
      <c r="A163" s="509" t="s">
        <v>550</v>
      </c>
      <c r="B163" s="510">
        <f>C163+D163+H163</f>
        <v>0</v>
      </c>
      <c r="C163" s="511"/>
      <c r="D163" s="511"/>
      <c r="E163" s="511"/>
      <c r="F163" s="511"/>
      <c r="G163" s="511"/>
      <c r="H163" s="511"/>
    </row>
    <row r="164" spans="1:8" x14ac:dyDescent="0.35">
      <c r="A164" s="509" t="s">
        <v>551</v>
      </c>
      <c r="B164" s="510">
        <f>C164+D164+H164</f>
        <v>0</v>
      </c>
      <c r="C164" s="511"/>
      <c r="D164" s="511"/>
      <c r="E164" s="511"/>
      <c r="F164" s="511"/>
      <c r="G164" s="511"/>
      <c r="H164" s="511"/>
    </row>
    <row r="165" spans="1:8" ht="13.3" thickBot="1" x14ac:dyDescent="0.4">
      <c r="A165" s="509" t="s">
        <v>552</v>
      </c>
      <c r="B165" s="510">
        <f>C165+D165+H165</f>
        <v>0</v>
      </c>
      <c r="C165" s="511"/>
      <c r="D165" s="511"/>
      <c r="E165" s="511"/>
      <c r="F165" s="511"/>
      <c r="G165" s="511"/>
      <c r="H165" s="511"/>
    </row>
    <row r="166" spans="1:8" ht="13.3" thickBot="1" x14ac:dyDescent="0.4">
      <c r="A166" s="512" t="s">
        <v>553</v>
      </c>
      <c r="B166" s="513">
        <f>B160+SUM(B162:B165)</f>
        <v>81618061</v>
      </c>
      <c r="C166" s="513">
        <f>C160+SUM(C162:C165)</f>
        <v>77231729</v>
      </c>
      <c r="D166" s="513">
        <f>D160+SUM(D162:D165)</f>
        <v>4386332</v>
      </c>
      <c r="E166" s="513"/>
      <c r="F166" s="513"/>
      <c r="G166" s="513">
        <f>G160+SUM(G162:G165)</f>
        <v>4386332</v>
      </c>
      <c r="H166" s="514">
        <f>H160+SUM(H162:H165)</f>
        <v>0</v>
      </c>
    </row>
    <row r="167" spans="1:8" x14ac:dyDescent="0.35">
      <c r="A167" s="515" t="s">
        <v>554</v>
      </c>
      <c r="B167" s="503">
        <f>C167+D167+H167</f>
        <v>0</v>
      </c>
      <c r="C167" s="504"/>
      <c r="D167" s="504"/>
      <c r="E167" s="504"/>
      <c r="F167" s="504"/>
      <c r="G167" s="504"/>
      <c r="H167" s="505"/>
    </row>
    <row r="168" spans="1:8" x14ac:dyDescent="0.35">
      <c r="A168" s="516" t="s">
        <v>555</v>
      </c>
      <c r="B168" s="510">
        <f>B166-B169</f>
        <v>75307979</v>
      </c>
      <c r="C168" s="511">
        <v>75307979</v>
      </c>
      <c r="D168" s="511"/>
      <c r="E168" s="511"/>
      <c r="F168" s="511"/>
      <c r="G168" s="511"/>
      <c r="H168" s="511"/>
    </row>
    <row r="169" spans="1:8" x14ac:dyDescent="0.35">
      <c r="A169" s="516" t="s">
        <v>556</v>
      </c>
      <c r="B169" s="510">
        <f>C169+D169</f>
        <v>6310082</v>
      </c>
      <c r="C169" s="511">
        <v>1923750</v>
      </c>
      <c r="D169" s="511">
        <v>4386332</v>
      </c>
      <c r="E169" s="511"/>
      <c r="F169" s="511"/>
      <c r="G169" s="511">
        <v>4386332</v>
      </c>
      <c r="H169" s="511"/>
    </row>
    <row r="170" spans="1:8" x14ac:dyDescent="0.35">
      <c r="A170" s="516" t="s">
        <v>557</v>
      </c>
      <c r="B170" s="510">
        <f>C170+D170+H170</f>
        <v>0</v>
      </c>
      <c r="C170" s="511"/>
      <c r="D170" s="511"/>
      <c r="E170" s="511"/>
      <c r="F170" s="511"/>
      <c r="G170" s="511"/>
      <c r="H170" s="511"/>
    </row>
    <row r="171" spans="1:8" ht="13.3" thickBot="1" x14ac:dyDescent="0.4">
      <c r="A171" s="517"/>
      <c r="B171" s="518">
        <f>C171+D171+H171</f>
        <v>0</v>
      </c>
      <c r="C171" s="519"/>
      <c r="D171" s="519"/>
      <c r="E171" s="519"/>
      <c r="F171" s="519"/>
      <c r="G171" s="519"/>
      <c r="H171" s="520"/>
    </row>
    <row r="172" spans="1:8" ht="13.3" thickBot="1" x14ac:dyDescent="0.4">
      <c r="A172" s="521" t="s">
        <v>558</v>
      </c>
      <c r="B172" s="513">
        <f>SUM(B167:B171)</f>
        <v>81618061</v>
      </c>
      <c r="C172" s="513">
        <f>SUM(C167:C171)</f>
        <v>77231729</v>
      </c>
      <c r="D172" s="513">
        <f>SUM(D167:D171)</f>
        <v>4386332</v>
      </c>
      <c r="E172" s="513"/>
      <c r="F172" s="513"/>
      <c r="G172" s="513">
        <f>SUM(G167:G171)</f>
        <v>4386332</v>
      </c>
      <c r="H172" s="514">
        <f>SUM(H167:H171)</f>
        <v>0</v>
      </c>
    </row>
    <row r="173" spans="1:8" s="523" customFormat="1" x14ac:dyDescent="0.35"/>
    <row r="174" spans="1:8" ht="14.15" x14ac:dyDescent="0.35">
      <c r="A174" s="579" t="s">
        <v>670</v>
      </c>
      <c r="B174" s="579"/>
      <c r="C174" s="580"/>
      <c r="D174" s="580"/>
      <c r="E174" s="580"/>
      <c r="F174" s="580"/>
      <c r="G174" s="580"/>
      <c r="H174" s="580"/>
    </row>
    <row r="175" spans="1:8" ht="26.15" thickBot="1" x14ac:dyDescent="0.4">
      <c r="A175" s="524" t="s">
        <v>685</v>
      </c>
      <c r="B175" s="524" t="s">
        <v>686</v>
      </c>
      <c r="C175" s="495"/>
      <c r="D175" s="495"/>
      <c r="E175" s="495"/>
      <c r="F175" s="495"/>
      <c r="G175" s="495"/>
      <c r="H175" s="496" t="s">
        <v>427</v>
      </c>
    </row>
    <row r="176" spans="1:8" ht="13.3" thickBot="1" x14ac:dyDescent="0.4">
      <c r="A176" s="581" t="s">
        <v>544</v>
      </c>
      <c r="B176" s="584" t="s">
        <v>545</v>
      </c>
      <c r="C176" s="585"/>
      <c r="D176" s="585"/>
      <c r="E176" s="585"/>
      <c r="F176" s="585"/>
      <c r="G176" s="585"/>
      <c r="H176" s="586"/>
    </row>
    <row r="177" spans="1:8" ht="13.3" thickBot="1" x14ac:dyDescent="0.4">
      <c r="A177" s="582"/>
      <c r="B177" s="577" t="s">
        <v>667</v>
      </c>
      <c r="C177" s="589" t="s">
        <v>546</v>
      </c>
      <c r="D177" s="590"/>
      <c r="E177" s="590"/>
      <c r="F177" s="590"/>
      <c r="G177" s="590"/>
      <c r="H177" s="591"/>
    </row>
    <row r="178" spans="1:8" x14ac:dyDescent="0.35">
      <c r="A178" s="582"/>
      <c r="B178" s="587"/>
      <c r="C178" s="577" t="str">
        <f>CONCATENATE([1]TARTALOMJEGYZÉK!$A$1,". előtti tervezett forrás, kiadás")</f>
        <v>2020. előtti tervezett forrás, kiadás</v>
      </c>
      <c r="D178" s="577" t="str">
        <f>CONCATENATE([1]TARTALOMJEGYZÉK!$A$1,". évi eredeti előirányzat")</f>
        <v>2020. évi eredeti előirányzat</v>
      </c>
      <c r="E178" s="577" t="s">
        <v>598</v>
      </c>
      <c r="F178" s="577" t="s">
        <v>433</v>
      </c>
      <c r="G178" s="577" t="s">
        <v>599</v>
      </c>
      <c r="H178" s="577" t="str">
        <f>CONCATENATE([1]TARTALOMJEGYZÉK!$A$1,". év utáni tervezett forrás, kiadás")</f>
        <v>2020. év utáni tervezett forrás, kiadás</v>
      </c>
    </row>
    <row r="179" spans="1:8" ht="13.3" thickBot="1" x14ac:dyDescent="0.4">
      <c r="A179" s="583"/>
      <c r="B179" s="588"/>
      <c r="C179" s="592"/>
      <c r="D179" s="592"/>
      <c r="E179" s="578"/>
      <c r="F179" s="578"/>
      <c r="G179" s="578"/>
      <c r="H179" s="588"/>
    </row>
    <row r="180" spans="1:8" ht="13.3" thickBot="1" x14ac:dyDescent="0.4">
      <c r="A180" s="497" t="s">
        <v>344</v>
      </c>
      <c r="B180" s="498" t="s">
        <v>668</v>
      </c>
      <c r="C180" s="499" t="s">
        <v>346</v>
      </c>
      <c r="D180" s="500" t="s">
        <v>348</v>
      </c>
      <c r="E180" s="501"/>
      <c r="F180" s="501"/>
      <c r="G180" s="501"/>
      <c r="H180" s="501" t="s">
        <v>347</v>
      </c>
    </row>
    <row r="181" spans="1:8" x14ac:dyDescent="0.35">
      <c r="A181" s="502" t="s">
        <v>547</v>
      </c>
      <c r="B181" s="503">
        <f>C181+D181+H181</f>
        <v>0</v>
      </c>
      <c r="C181" s="504"/>
      <c r="D181" s="504"/>
      <c r="E181" s="504"/>
      <c r="F181" s="504"/>
      <c r="G181" s="504"/>
      <c r="H181" s="505"/>
    </row>
    <row r="182" spans="1:8" x14ac:dyDescent="0.35">
      <c r="A182" s="506" t="s">
        <v>548</v>
      </c>
      <c r="B182" s="507">
        <f>C182+D182+H182</f>
        <v>0</v>
      </c>
      <c r="C182" s="508"/>
      <c r="D182" s="508"/>
      <c r="E182" s="508"/>
      <c r="F182" s="508"/>
      <c r="G182" s="508"/>
      <c r="H182" s="508"/>
    </row>
    <row r="183" spans="1:8" x14ac:dyDescent="0.35">
      <c r="A183" s="509" t="s">
        <v>549</v>
      </c>
      <c r="B183" s="510">
        <v>29487655</v>
      </c>
      <c r="C183" s="511">
        <f>B183-D183</f>
        <v>27995856</v>
      </c>
      <c r="D183" s="511">
        <v>1491799</v>
      </c>
      <c r="E183" s="511"/>
      <c r="F183" s="511"/>
      <c r="G183" s="511">
        <v>1491799</v>
      </c>
      <c r="H183" s="511"/>
    </row>
    <row r="184" spans="1:8" x14ac:dyDescent="0.35">
      <c r="A184" s="509" t="s">
        <v>550</v>
      </c>
      <c r="B184" s="510">
        <f>C184+D184+H184</f>
        <v>0</v>
      </c>
      <c r="C184" s="511"/>
      <c r="D184" s="511"/>
      <c r="E184" s="511"/>
      <c r="F184" s="511"/>
      <c r="G184" s="511"/>
      <c r="H184" s="511"/>
    </row>
    <row r="185" spans="1:8" x14ac:dyDescent="0.35">
      <c r="A185" s="509" t="s">
        <v>551</v>
      </c>
      <c r="B185" s="510">
        <f>C185+D185+H185</f>
        <v>0</v>
      </c>
      <c r="C185" s="511"/>
      <c r="D185" s="511"/>
      <c r="E185" s="511"/>
      <c r="F185" s="511"/>
      <c r="G185" s="511"/>
      <c r="H185" s="511"/>
    </row>
    <row r="186" spans="1:8" ht="13.3" thickBot="1" x14ac:dyDescent="0.4">
      <c r="A186" s="509" t="s">
        <v>552</v>
      </c>
      <c r="B186" s="510">
        <f>C186+D186+H186</f>
        <v>0</v>
      </c>
      <c r="C186" s="511"/>
      <c r="D186" s="511"/>
      <c r="E186" s="511"/>
      <c r="F186" s="511"/>
      <c r="G186" s="511"/>
      <c r="H186" s="511"/>
    </row>
    <row r="187" spans="1:8" ht="13.3" thickBot="1" x14ac:dyDescent="0.4">
      <c r="A187" s="512" t="s">
        <v>553</v>
      </c>
      <c r="B187" s="513">
        <f>B181+SUM(B183:B186)</f>
        <v>29487655</v>
      </c>
      <c r="C187" s="513">
        <f>C181+SUM(C183:C186)</f>
        <v>27995856</v>
      </c>
      <c r="D187" s="513">
        <f>D181+SUM(D183:D186)</f>
        <v>1491799</v>
      </c>
      <c r="E187" s="513"/>
      <c r="F187" s="513"/>
      <c r="G187" s="513">
        <f>G181+SUM(G183:G186)</f>
        <v>1491799</v>
      </c>
      <c r="H187" s="514">
        <f>H181+SUM(H183:H186)</f>
        <v>0</v>
      </c>
    </row>
    <row r="188" spans="1:8" x14ac:dyDescent="0.35">
      <c r="A188" s="515" t="s">
        <v>554</v>
      </c>
      <c r="B188" s="503">
        <f>C188+D188+H188</f>
        <v>0</v>
      </c>
      <c r="C188" s="504"/>
      <c r="D188" s="504"/>
      <c r="E188" s="504"/>
      <c r="F188" s="504"/>
      <c r="G188" s="504"/>
      <c r="H188" s="505"/>
    </row>
    <row r="189" spans="1:8" x14ac:dyDescent="0.35">
      <c r="A189" s="516" t="s">
        <v>555</v>
      </c>
      <c r="B189" s="510">
        <f>C189+D189+H189</f>
        <v>27475366</v>
      </c>
      <c r="C189" s="511">
        <f>C187-C190</f>
        <v>27475366</v>
      </c>
      <c r="D189" s="511"/>
      <c r="E189" s="511"/>
      <c r="F189" s="511"/>
      <c r="G189" s="511"/>
      <c r="H189" s="511"/>
    </row>
    <row r="190" spans="1:8" x14ac:dyDescent="0.35">
      <c r="A190" s="516" t="s">
        <v>556</v>
      </c>
      <c r="B190" s="510">
        <f>C190+D190+H190</f>
        <v>2012289</v>
      </c>
      <c r="C190" s="511">
        <v>520490</v>
      </c>
      <c r="D190" s="511">
        <v>1491799</v>
      </c>
      <c r="E190" s="511"/>
      <c r="F190" s="511"/>
      <c r="G190" s="511">
        <v>1491799</v>
      </c>
      <c r="H190" s="511"/>
    </row>
    <row r="191" spans="1:8" x14ac:dyDescent="0.35">
      <c r="A191" s="516" t="s">
        <v>557</v>
      </c>
      <c r="B191" s="510">
        <f>C191+D191+H191</f>
        <v>0</v>
      </c>
      <c r="C191" s="511"/>
      <c r="D191" s="511"/>
      <c r="E191" s="511"/>
      <c r="F191" s="511"/>
      <c r="G191" s="511"/>
      <c r="H191" s="511"/>
    </row>
    <row r="192" spans="1:8" ht="13.3" thickBot="1" x14ac:dyDescent="0.4">
      <c r="A192" s="517"/>
      <c r="B192" s="518">
        <f>C192+D192+H192</f>
        <v>0</v>
      </c>
      <c r="C192" s="519"/>
      <c r="D192" s="519"/>
      <c r="E192" s="519"/>
      <c r="F192" s="519"/>
      <c r="G192" s="519"/>
      <c r="H192" s="520"/>
    </row>
    <row r="193" spans="1:8" ht="13.3" thickBot="1" x14ac:dyDescent="0.4">
      <c r="A193" s="521" t="s">
        <v>558</v>
      </c>
      <c r="B193" s="513">
        <f>SUM(B188:B192)</f>
        <v>29487655</v>
      </c>
      <c r="C193" s="513">
        <f>SUM(C188:C192)</f>
        <v>27995856</v>
      </c>
      <c r="D193" s="513">
        <f>SUM(D188:D192)</f>
        <v>1491799</v>
      </c>
      <c r="E193" s="513"/>
      <c r="F193" s="513"/>
      <c r="G193" s="513">
        <f>SUM(G188:G192)</f>
        <v>1491799</v>
      </c>
      <c r="H193" s="514">
        <f>SUM(H188:H192)</f>
        <v>0</v>
      </c>
    </row>
    <row r="194" spans="1:8" s="523" customFormat="1" x14ac:dyDescent="0.35"/>
    <row r="195" spans="1:8" ht="14.15" x14ac:dyDescent="0.35">
      <c r="A195" s="579" t="s">
        <v>670</v>
      </c>
      <c r="B195" s="579"/>
      <c r="C195" s="580"/>
      <c r="D195" s="580"/>
      <c r="E195" s="580"/>
      <c r="F195" s="580"/>
      <c r="G195" s="580"/>
      <c r="H195" s="580"/>
    </row>
    <row r="196" spans="1:8" ht="26.15" thickBot="1" x14ac:dyDescent="0.4">
      <c r="A196" s="524" t="s">
        <v>687</v>
      </c>
      <c r="B196" s="524" t="s">
        <v>688</v>
      </c>
      <c r="C196" s="495"/>
      <c r="D196" s="495"/>
      <c r="E196" s="495"/>
      <c r="F196" s="495"/>
      <c r="G196" s="495"/>
      <c r="H196" s="496" t="s">
        <v>427</v>
      </c>
    </row>
    <row r="197" spans="1:8" ht="13.3" thickBot="1" x14ac:dyDescent="0.4">
      <c r="A197" s="581" t="s">
        <v>544</v>
      </c>
      <c r="B197" s="584" t="s">
        <v>545</v>
      </c>
      <c r="C197" s="585"/>
      <c r="D197" s="585"/>
      <c r="E197" s="585"/>
      <c r="F197" s="585"/>
      <c r="G197" s="585"/>
      <c r="H197" s="586"/>
    </row>
    <row r="198" spans="1:8" ht="13.3" thickBot="1" x14ac:dyDescent="0.4">
      <c r="A198" s="582"/>
      <c r="B198" s="577" t="s">
        <v>667</v>
      </c>
      <c r="C198" s="589" t="s">
        <v>546</v>
      </c>
      <c r="D198" s="590"/>
      <c r="E198" s="590"/>
      <c r="F198" s="590"/>
      <c r="G198" s="590"/>
      <c r="H198" s="591"/>
    </row>
    <row r="199" spans="1:8" x14ac:dyDescent="0.35">
      <c r="A199" s="582"/>
      <c r="B199" s="587"/>
      <c r="C199" s="577" t="str">
        <f>CONCATENATE([1]TARTALOMJEGYZÉK!$A$1,". előtti tervezett forrás, kiadás")</f>
        <v>2020. előtti tervezett forrás, kiadás</v>
      </c>
      <c r="D199" s="577" t="str">
        <f>CONCATENATE([1]TARTALOMJEGYZÉK!$A$1,". évi eredeti előirányzat")</f>
        <v>2020. évi eredeti előirányzat</v>
      </c>
      <c r="E199" s="577" t="s">
        <v>598</v>
      </c>
      <c r="F199" s="577" t="s">
        <v>433</v>
      </c>
      <c r="G199" s="577" t="s">
        <v>599</v>
      </c>
      <c r="H199" s="577" t="str">
        <f>CONCATENATE([1]TARTALOMJEGYZÉK!$A$1,". év utáni tervezett forrás, kiadás")</f>
        <v>2020. év utáni tervezett forrás, kiadás</v>
      </c>
    </row>
    <row r="200" spans="1:8" ht="13.3" thickBot="1" x14ac:dyDescent="0.4">
      <c r="A200" s="583"/>
      <c r="B200" s="588"/>
      <c r="C200" s="592"/>
      <c r="D200" s="592"/>
      <c r="E200" s="578"/>
      <c r="F200" s="578"/>
      <c r="G200" s="578"/>
      <c r="H200" s="588"/>
    </row>
    <row r="201" spans="1:8" ht="13.3" thickBot="1" x14ac:dyDescent="0.4">
      <c r="A201" s="497" t="s">
        <v>344</v>
      </c>
      <c r="B201" s="498" t="s">
        <v>668</v>
      </c>
      <c r="C201" s="499" t="s">
        <v>346</v>
      </c>
      <c r="D201" s="500" t="s">
        <v>348</v>
      </c>
      <c r="E201" s="501"/>
      <c r="F201" s="501"/>
      <c r="G201" s="501"/>
      <c r="H201" s="501" t="s">
        <v>347</v>
      </c>
    </row>
    <row r="202" spans="1:8" x14ac:dyDescent="0.35">
      <c r="A202" s="502" t="s">
        <v>547</v>
      </c>
      <c r="B202" s="503">
        <f>C202+D202+H202</f>
        <v>0</v>
      </c>
      <c r="C202" s="504"/>
      <c r="D202" s="504"/>
      <c r="E202" s="504"/>
      <c r="F202" s="504"/>
      <c r="G202" s="504"/>
      <c r="H202" s="505"/>
    </row>
    <row r="203" spans="1:8" x14ac:dyDescent="0.35">
      <c r="A203" s="506" t="s">
        <v>548</v>
      </c>
      <c r="B203" s="507">
        <f>C203+D203+H203</f>
        <v>0</v>
      </c>
      <c r="C203" s="508"/>
      <c r="D203" s="508"/>
      <c r="E203" s="508"/>
      <c r="F203" s="508"/>
      <c r="G203" s="508"/>
      <c r="H203" s="508"/>
    </row>
    <row r="204" spans="1:8" x14ac:dyDescent="0.35">
      <c r="A204" s="509" t="s">
        <v>549</v>
      </c>
      <c r="B204" s="510">
        <v>101389487</v>
      </c>
      <c r="C204" s="511">
        <f>B204-D204</f>
        <v>97668709</v>
      </c>
      <c r="D204" s="511">
        <v>3720778</v>
      </c>
      <c r="E204" s="511"/>
      <c r="F204" s="511"/>
      <c r="G204" s="511">
        <f>D204</f>
        <v>3720778</v>
      </c>
      <c r="H204" s="511"/>
    </row>
    <row r="205" spans="1:8" x14ac:dyDescent="0.35">
      <c r="A205" s="509" t="s">
        <v>550</v>
      </c>
      <c r="B205" s="510">
        <f>C205+D205+H205</f>
        <v>0</v>
      </c>
      <c r="C205" s="511"/>
      <c r="D205" s="511"/>
      <c r="E205" s="511"/>
      <c r="F205" s="511"/>
      <c r="G205" s="511"/>
      <c r="H205" s="511"/>
    </row>
    <row r="206" spans="1:8" x14ac:dyDescent="0.35">
      <c r="A206" s="509" t="s">
        <v>551</v>
      </c>
      <c r="B206" s="510">
        <f>C206+D206+H206</f>
        <v>0</v>
      </c>
      <c r="C206" s="511"/>
      <c r="D206" s="511"/>
      <c r="E206" s="511"/>
      <c r="F206" s="511"/>
      <c r="G206" s="511"/>
      <c r="H206" s="511"/>
    </row>
    <row r="207" spans="1:8" ht="13.3" thickBot="1" x14ac:dyDescent="0.4">
      <c r="A207" s="509" t="s">
        <v>552</v>
      </c>
      <c r="B207" s="510">
        <f>C207+D207+H207</f>
        <v>0</v>
      </c>
      <c r="C207" s="511"/>
      <c r="D207" s="511"/>
      <c r="E207" s="511"/>
      <c r="F207" s="511"/>
      <c r="G207" s="511"/>
      <c r="H207" s="511"/>
    </row>
    <row r="208" spans="1:8" ht="13.3" thickBot="1" x14ac:dyDescent="0.4">
      <c r="A208" s="512" t="s">
        <v>553</v>
      </c>
      <c r="B208" s="513">
        <f>B202+SUM(B204:B207)</f>
        <v>101389487</v>
      </c>
      <c r="C208" s="513">
        <f>C202+SUM(C204:C207)</f>
        <v>97668709</v>
      </c>
      <c r="D208" s="513">
        <f>D202+SUM(D204:D207)</f>
        <v>3720778</v>
      </c>
      <c r="E208" s="513"/>
      <c r="F208" s="513"/>
      <c r="G208" s="513">
        <f>G202+SUM(G204:G207)</f>
        <v>3720778</v>
      </c>
      <c r="H208" s="514">
        <f>H202+SUM(H204:H207)</f>
        <v>0</v>
      </c>
    </row>
    <row r="209" spans="1:8" x14ac:dyDescent="0.35">
      <c r="A209" s="515" t="s">
        <v>554</v>
      </c>
      <c r="B209" s="503">
        <f>C209+D209+H209</f>
        <v>0</v>
      </c>
      <c r="C209" s="504"/>
      <c r="D209" s="504"/>
      <c r="E209" s="504"/>
      <c r="F209" s="504"/>
      <c r="G209" s="504"/>
      <c r="H209" s="505"/>
    </row>
    <row r="210" spans="1:8" x14ac:dyDescent="0.35">
      <c r="A210" s="516" t="s">
        <v>555</v>
      </c>
      <c r="B210" s="510">
        <f>C210+D210+H210</f>
        <v>101389487</v>
      </c>
      <c r="C210" s="511">
        <v>97668709</v>
      </c>
      <c r="D210" s="511">
        <v>3720778</v>
      </c>
      <c r="E210" s="511"/>
      <c r="F210" s="511"/>
      <c r="G210" s="511">
        <v>3720778</v>
      </c>
      <c r="H210" s="511"/>
    </row>
    <row r="211" spans="1:8" x14ac:dyDescent="0.35">
      <c r="A211" s="516" t="s">
        <v>556</v>
      </c>
      <c r="B211" s="510">
        <f>C211+D211+H211</f>
        <v>0</v>
      </c>
      <c r="C211" s="511"/>
      <c r="D211" s="511"/>
      <c r="E211" s="511"/>
      <c r="F211" s="511"/>
      <c r="G211" s="511"/>
      <c r="H211" s="511"/>
    </row>
    <row r="212" spans="1:8" x14ac:dyDescent="0.35">
      <c r="A212" s="516" t="s">
        <v>557</v>
      </c>
      <c r="B212" s="510">
        <f>C212+D212+H212</f>
        <v>0</v>
      </c>
      <c r="C212" s="511"/>
      <c r="D212" s="511"/>
      <c r="E212" s="511"/>
      <c r="F212" s="511"/>
      <c r="G212" s="511"/>
      <c r="H212" s="511"/>
    </row>
    <row r="213" spans="1:8" ht="13.3" thickBot="1" x14ac:dyDescent="0.4">
      <c r="A213" s="517"/>
      <c r="B213" s="518">
        <f>C213+D213+H213</f>
        <v>0</v>
      </c>
      <c r="C213" s="519"/>
      <c r="D213" s="519"/>
      <c r="E213" s="519"/>
      <c r="F213" s="519"/>
      <c r="G213" s="519"/>
      <c r="H213" s="520"/>
    </row>
    <row r="214" spans="1:8" ht="13.3" thickBot="1" x14ac:dyDescent="0.4">
      <c r="A214" s="521" t="s">
        <v>558</v>
      </c>
      <c r="B214" s="513">
        <f>SUM(B209:B213)</f>
        <v>101389487</v>
      </c>
      <c r="C214" s="513">
        <f>SUM(C209:C213)</f>
        <v>97668709</v>
      </c>
      <c r="D214" s="513">
        <f>SUM(D209:D213)</f>
        <v>3720778</v>
      </c>
      <c r="E214" s="513"/>
      <c r="F214" s="513"/>
      <c r="G214" s="513">
        <f>SUM(G209:G213)</f>
        <v>3720778</v>
      </c>
      <c r="H214" s="514">
        <f>SUM(H209:H213)</f>
        <v>0</v>
      </c>
    </row>
  </sheetData>
  <mergeCells count="124">
    <mergeCell ref="I1:I40"/>
    <mergeCell ref="A3:H3"/>
    <mergeCell ref="A4:H4"/>
    <mergeCell ref="A5:B5"/>
    <mergeCell ref="C5:H5"/>
    <mergeCell ref="A7:A10"/>
    <mergeCell ref="B7:H7"/>
    <mergeCell ref="B8:B10"/>
    <mergeCell ref="C8:H8"/>
    <mergeCell ref="C9:C10"/>
    <mergeCell ref="D9:D10"/>
    <mergeCell ref="H9:H10"/>
    <mergeCell ref="A25:H25"/>
    <mergeCell ref="A27:B27"/>
    <mergeCell ref="C27:H27"/>
    <mergeCell ref="A29:A32"/>
    <mergeCell ref="B29:H29"/>
    <mergeCell ref="B30:B32"/>
    <mergeCell ref="C30:H30"/>
    <mergeCell ref="C31:C32"/>
    <mergeCell ref="D31:D32"/>
    <mergeCell ref="H31:H32"/>
    <mergeCell ref="A48:B48"/>
    <mergeCell ref="C48:H48"/>
    <mergeCell ref="A50:A53"/>
    <mergeCell ref="B50:H50"/>
    <mergeCell ref="B51:B53"/>
    <mergeCell ref="C51:H51"/>
    <mergeCell ref="C52:C53"/>
    <mergeCell ref="D52:D53"/>
    <mergeCell ref="H52:H53"/>
    <mergeCell ref="A69:B69"/>
    <mergeCell ref="C69:H69"/>
    <mergeCell ref="A71:A74"/>
    <mergeCell ref="B71:H71"/>
    <mergeCell ref="B72:B74"/>
    <mergeCell ref="C72:H72"/>
    <mergeCell ref="C73:C74"/>
    <mergeCell ref="D73:D74"/>
    <mergeCell ref="H73:H74"/>
    <mergeCell ref="A90:B90"/>
    <mergeCell ref="C90:H90"/>
    <mergeCell ref="A92:A95"/>
    <mergeCell ref="B92:H92"/>
    <mergeCell ref="B93:B95"/>
    <mergeCell ref="C93:H93"/>
    <mergeCell ref="C94:C95"/>
    <mergeCell ref="D94:D95"/>
    <mergeCell ref="H94:H95"/>
    <mergeCell ref="E94:E95"/>
    <mergeCell ref="A111:B111"/>
    <mergeCell ref="C111:H111"/>
    <mergeCell ref="A113:A116"/>
    <mergeCell ref="B113:H113"/>
    <mergeCell ref="B114:B116"/>
    <mergeCell ref="C114:H114"/>
    <mergeCell ref="C115:C116"/>
    <mergeCell ref="D115:D116"/>
    <mergeCell ref="H115:H116"/>
    <mergeCell ref="A132:B132"/>
    <mergeCell ref="C132:H132"/>
    <mergeCell ref="A134:A137"/>
    <mergeCell ref="B134:H134"/>
    <mergeCell ref="B135:B137"/>
    <mergeCell ref="C135:H135"/>
    <mergeCell ref="C136:C137"/>
    <mergeCell ref="D136:D137"/>
    <mergeCell ref="H136:H137"/>
    <mergeCell ref="A153:B153"/>
    <mergeCell ref="C153:H153"/>
    <mergeCell ref="A155:A158"/>
    <mergeCell ref="B155:H155"/>
    <mergeCell ref="B156:B158"/>
    <mergeCell ref="C156:H156"/>
    <mergeCell ref="C157:C158"/>
    <mergeCell ref="D157:D158"/>
    <mergeCell ref="H157:H158"/>
    <mergeCell ref="E157:E158"/>
    <mergeCell ref="A174:B174"/>
    <mergeCell ref="C174:H174"/>
    <mergeCell ref="A176:A179"/>
    <mergeCell ref="B176:H176"/>
    <mergeCell ref="B177:B179"/>
    <mergeCell ref="C177:H177"/>
    <mergeCell ref="C178:C179"/>
    <mergeCell ref="D178:D179"/>
    <mergeCell ref="H178:H179"/>
    <mergeCell ref="A195:B195"/>
    <mergeCell ref="C195:H195"/>
    <mergeCell ref="A197:A200"/>
    <mergeCell ref="B197:H197"/>
    <mergeCell ref="B198:B200"/>
    <mergeCell ref="C198:H198"/>
    <mergeCell ref="C199:C200"/>
    <mergeCell ref="D199:D200"/>
    <mergeCell ref="H199:H200"/>
    <mergeCell ref="E52:E53"/>
    <mergeCell ref="F52:F53"/>
    <mergeCell ref="G52:G53"/>
    <mergeCell ref="E73:E74"/>
    <mergeCell ref="F73:F74"/>
    <mergeCell ref="G73:G74"/>
    <mergeCell ref="E9:E10"/>
    <mergeCell ref="F9:F10"/>
    <mergeCell ref="G9:G10"/>
    <mergeCell ref="E31:E32"/>
    <mergeCell ref="F31:F32"/>
    <mergeCell ref="G31:G32"/>
    <mergeCell ref="F157:F158"/>
    <mergeCell ref="G157:G158"/>
    <mergeCell ref="E178:E179"/>
    <mergeCell ref="F178:F179"/>
    <mergeCell ref="G178:G179"/>
    <mergeCell ref="E199:E200"/>
    <mergeCell ref="F199:F200"/>
    <mergeCell ref="G199:G200"/>
    <mergeCell ref="F94:F95"/>
    <mergeCell ref="G94:G95"/>
    <mergeCell ref="E115:E116"/>
    <mergeCell ref="F115:F116"/>
    <mergeCell ref="G115:G116"/>
    <mergeCell ref="E136:E137"/>
    <mergeCell ref="F136:F137"/>
    <mergeCell ref="G136:G137"/>
  </mergeCells>
  <pageMargins left="0.7" right="0.7" top="0.75" bottom="0.75" header="0.3" footer="0.3"/>
  <pageSetup paperSize="9" scale="67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Q161"/>
  <sheetViews>
    <sheetView topLeftCell="A136" zoomScale="120" zoomScaleNormal="120" zoomScaleSheetLayoutView="100" workbookViewId="0">
      <selection activeCell="M3" sqref="M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 melléklet ",RM_ALAPADATOK!A7," ",RM_ALAPADATOK!B7," ",RM_ALAPADATOK!C7," ",RM_ALAPADATOK!D7," ",RM_ALAPADATOK!E7," ",RM_ALAPADATOK!F7," ",RM_ALAPADATOK!G7," ",RM_ALAPADATOK!H7)</f>
        <v>6.1.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15.9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95" t="s">
        <v>495</v>
      </c>
    </row>
    <row r="3" spans="1:11" s="313" customFormat="1" ht="23.6" thickBot="1" x14ac:dyDescent="0.4">
      <c r="A3" s="397" t="s">
        <v>114</v>
      </c>
      <c r="B3" s="604" t="s">
        <v>464</v>
      </c>
      <c r="C3" s="605"/>
      <c r="D3" s="605"/>
      <c r="E3" s="605"/>
      <c r="F3" s="605"/>
      <c r="G3" s="605"/>
      <c r="H3" s="605"/>
      <c r="I3" s="606"/>
      <c r="J3" s="607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305864973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557664261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17591209</v>
      </c>
      <c r="K93" s="261">
        <f t="shared" si="24"/>
        <v>301071285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104727722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12720644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130663782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25652257</v>
      </c>
      <c r="K128" s="251">
        <f t="shared" si="30"/>
        <v>501115592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25652257</v>
      </c>
      <c r="K155" s="265">
        <f t="shared" si="40"/>
        <v>501115592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0"/>
  <sheetViews>
    <sheetView topLeftCell="A149" zoomScale="120" zoomScaleNormal="120" zoomScaleSheetLayoutView="100" workbookViewId="0">
      <selection activeCell="D99" sqref="D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CONCATENATE("6.1.1. melléklet ",RM_ALAPADATOK!A7," ",RM_ALAPADATOK!B7," ",RM_ALAPADATOK!C7," ",RM_ALAPADATOK!D7," ",RM_ALAPADATOK!E7," ",RM_ALAPADATOK!F7," ",RM_ALAPADATOK!G7," ",RM_ALAPADATOK!H7)</f>
        <v>6.1.1.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462</v>
      </c>
      <c r="C3" s="605"/>
      <c r="D3" s="605"/>
      <c r="E3" s="605"/>
      <c r="F3" s="605"/>
      <c r="G3" s="605"/>
      <c r="H3" s="605"/>
      <c r="I3" s="606"/>
      <c r="J3" s="607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304484973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556284261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57299809</v>
      </c>
      <c r="K93" s="261">
        <f t="shared" si="24"/>
        <v>280038685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104489424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12678942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129219182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65360857</v>
      </c>
      <c r="K128" s="251">
        <f t="shared" si="30"/>
        <v>480082992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65360857</v>
      </c>
      <c r="K155" s="265">
        <f t="shared" si="40"/>
        <v>480082992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  <c r="L157" s="485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2"/>
  <sheetViews>
    <sheetView tabSelected="1" topLeftCell="A139" zoomScale="120" zoomScaleNormal="120" zoomScaleSheetLayoutView="100" workbookViewId="0">
      <selection activeCell="H163" sqref="H16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CONCATENATE("6.1.2. melléklet ",RM_ALAPADATOK!A7," ",RM_ALAPADATOK!B7," ",RM_ALAPADATOK!C7," ",RM_ALAPADATOK!D7," ",RM_ALAPADATOK!E7," ",RM_ALAPADATOK!F7," ",RM_ALAPADATOK!G7," ",RM_ALAPADATOK!H7)</f>
        <v>6.1.2.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463</v>
      </c>
      <c r="C3" s="605"/>
      <c r="D3" s="605"/>
      <c r="E3" s="605"/>
      <c r="F3" s="605"/>
      <c r="G3" s="605"/>
      <c r="H3" s="605"/>
      <c r="I3" s="606"/>
      <c r="J3" s="607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7"/>
  <sheetViews>
    <sheetView zoomScale="120" zoomScaleNormal="120" zoomScaleSheetLayoutView="100" workbookViewId="0">
      <selection activeCell="K160" sqref="K160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CONCATENATE("6.1.3. melléklet ",RM_ALAPADATOK!A7," ",RM_ALAPADATOK!B7," ",RM_ALAPADATOK!C7," ",RM_ALAPADATOK!D7," ",RM_ALAPADATOK!E7," ",RM_ALAPADATOK!F7," ",RM_ALAPADATOK!G7," ",RM_ALAPADATOK!H7)</f>
        <v>6.1.3.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465</v>
      </c>
      <c r="C3" s="605"/>
      <c r="D3" s="605"/>
      <c r="E3" s="605"/>
      <c r="F3" s="605"/>
      <c r="G3" s="605"/>
      <c r="H3" s="605"/>
      <c r="I3" s="606"/>
      <c r="J3" s="607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I157" s="485"/>
      <c r="J157" s="485"/>
      <c r="K157" s="485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RM_ALAPADATOK!A11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CONCATENATE('RM_6.1.3.sz.mell'!K5)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S48" sqref="S47:S48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536</v>
      </c>
      <c r="R1" t="str">
        <f>INDEX(Q1:Q10,MATCH(D7-ROUNDDOWN(D7,-1),P1:P10,0))</f>
        <v>ban</v>
      </c>
    </row>
    <row r="2" spans="1:18" ht="15" x14ac:dyDescent="0.35">
      <c r="A2" s="548" t="s">
        <v>581</v>
      </c>
      <c r="B2" s="548"/>
      <c r="C2" s="548"/>
      <c r="D2" s="548"/>
      <c r="E2" s="548"/>
      <c r="F2" s="548"/>
      <c r="G2" s="548"/>
      <c r="H2" s="548"/>
      <c r="I2" s="548"/>
      <c r="J2" s="422"/>
      <c r="K2" s="422"/>
      <c r="P2">
        <v>1</v>
      </c>
      <c r="Q2" t="s">
        <v>535</v>
      </c>
    </row>
    <row r="3" spans="1:18" ht="15" x14ac:dyDescent="0.35">
      <c r="A3" s="551" t="s">
        <v>577</v>
      </c>
      <c r="B3" s="551"/>
      <c r="C3" s="551"/>
      <c r="D3" s="551"/>
      <c r="E3" s="551"/>
      <c r="F3" s="551"/>
      <c r="G3" s="551"/>
      <c r="H3" s="422"/>
      <c r="I3" s="422"/>
      <c r="J3" s="422"/>
      <c r="K3" s="422"/>
      <c r="P3">
        <v>2</v>
      </c>
      <c r="Q3" t="s">
        <v>535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536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535</v>
      </c>
    </row>
    <row r="6" spans="1:18" ht="14.15" x14ac:dyDescent="0.35">
      <c r="A6" s="450" t="s">
        <v>527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535</v>
      </c>
    </row>
    <row r="7" spans="1:18" x14ac:dyDescent="0.35">
      <c r="A7" s="448" t="s">
        <v>500</v>
      </c>
      <c r="B7" s="421"/>
      <c r="C7" s="447" t="s">
        <v>502</v>
      </c>
      <c r="D7" s="447">
        <f>RM_TARTALOMJEGYZÉK!A1</f>
        <v>2020</v>
      </c>
      <c r="E7" s="447" t="s">
        <v>503</v>
      </c>
      <c r="F7" s="421" t="s">
        <v>501</v>
      </c>
      <c r="G7" s="447" t="s">
        <v>504</v>
      </c>
      <c r="H7" s="447" t="s">
        <v>505</v>
      </c>
      <c r="I7" s="447"/>
      <c r="J7" s="447"/>
      <c r="K7" s="422"/>
      <c r="P7">
        <v>6</v>
      </c>
      <c r="Q7" t="s">
        <v>536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535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536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538</v>
      </c>
      <c r="K10" s="422"/>
      <c r="P10">
        <v>9</v>
      </c>
      <c r="Q10" t="s">
        <v>535</v>
      </c>
    </row>
    <row r="11" spans="1:18" ht="15.9" thickTop="1" thickBot="1" x14ac:dyDescent="0.4">
      <c r="A11" s="551" t="s">
        <v>437</v>
      </c>
      <c r="B11" s="551"/>
      <c r="C11" s="551"/>
      <c r="D11" s="551"/>
      <c r="E11" s="551"/>
      <c r="F11" s="551"/>
      <c r="G11" s="551"/>
      <c r="H11" s="551"/>
      <c r="I11" s="551"/>
      <c r="J11" s="451" t="s">
        <v>578</v>
      </c>
      <c r="K11" s="422"/>
      <c r="L11" s="446" t="s">
        <v>8</v>
      </c>
      <c r="M11">
        <f>IF($K$11="Nem","",2)</f>
        <v>2</v>
      </c>
      <c r="N11" t="s">
        <v>539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49" t="s">
        <v>579</v>
      </c>
      <c r="C13" s="550"/>
      <c r="D13" s="550"/>
      <c r="E13" s="550"/>
      <c r="F13" s="550"/>
      <c r="G13" s="550"/>
      <c r="H13" s="550"/>
      <c r="I13" s="550"/>
      <c r="J13" s="422"/>
      <c r="K13" s="422"/>
      <c r="L13" s="446" t="s">
        <v>8</v>
      </c>
      <c r="M13">
        <f>IF(J11="Nem",2,3)</f>
        <v>2</v>
      </c>
      <c r="N13" t="s">
        <v>539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49" t="s">
        <v>580</v>
      </c>
      <c r="C15" s="550"/>
      <c r="D15" s="550"/>
      <c r="E15" s="550"/>
      <c r="F15" s="550"/>
      <c r="G15" s="550"/>
      <c r="H15" s="550"/>
      <c r="I15" s="550"/>
      <c r="J15" s="422"/>
      <c r="K15" s="422"/>
      <c r="L15" s="446" t="s">
        <v>8</v>
      </c>
      <c r="M15">
        <f>M13+1</f>
        <v>3</v>
      </c>
      <c r="N15" t="s">
        <v>539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49" t="s">
        <v>441</v>
      </c>
      <c r="C17" s="550"/>
      <c r="D17" s="550"/>
      <c r="E17" s="550"/>
      <c r="F17" s="550"/>
      <c r="G17" s="550"/>
      <c r="H17" s="550"/>
      <c r="I17" s="550"/>
      <c r="J17" s="422"/>
      <c r="K17" s="422"/>
      <c r="L17" s="446" t="s">
        <v>8</v>
      </c>
      <c r="M17">
        <f>M15+1</f>
        <v>4</v>
      </c>
      <c r="N17" t="s">
        <v>539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49" t="s">
        <v>443</v>
      </c>
      <c r="C19" s="550"/>
      <c r="D19" s="550"/>
      <c r="E19" s="550"/>
      <c r="F19" s="550"/>
      <c r="G19" s="550"/>
      <c r="H19" s="550"/>
      <c r="I19" s="550"/>
      <c r="J19" s="422"/>
      <c r="K19" s="422"/>
      <c r="L19" s="446" t="s">
        <v>8</v>
      </c>
      <c r="M19">
        <f>M17+1</f>
        <v>5</v>
      </c>
      <c r="N19" t="s">
        <v>539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49" t="s">
        <v>445</v>
      </c>
      <c r="C21" s="550"/>
      <c r="D21" s="550"/>
      <c r="E21" s="550"/>
      <c r="F21" s="550"/>
      <c r="G21" s="550"/>
      <c r="H21" s="550"/>
      <c r="I21" s="550"/>
      <c r="J21" s="422"/>
      <c r="K21" s="422"/>
      <c r="L21" s="446" t="s">
        <v>8</v>
      </c>
      <c r="M21">
        <f>M19+1</f>
        <v>6</v>
      </c>
      <c r="N21" t="s">
        <v>539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49" t="s">
        <v>447</v>
      </c>
      <c r="C23" s="550"/>
      <c r="D23" s="550"/>
      <c r="E23" s="550"/>
      <c r="F23" s="550"/>
      <c r="G23" s="550"/>
      <c r="H23" s="550"/>
      <c r="I23" s="550"/>
      <c r="J23" s="422"/>
      <c r="K23" s="422"/>
      <c r="L23" s="446" t="s">
        <v>8</v>
      </c>
      <c r="M23">
        <f>M21+1</f>
        <v>7</v>
      </c>
      <c r="N23" t="s">
        <v>539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49" t="s">
        <v>449</v>
      </c>
      <c r="C25" s="550"/>
      <c r="D25" s="550"/>
      <c r="E25" s="550"/>
      <c r="F25" s="550"/>
      <c r="G25" s="550"/>
      <c r="H25" s="550"/>
      <c r="I25" s="550"/>
      <c r="J25" s="422"/>
      <c r="K25" s="422"/>
      <c r="L25" s="446" t="s">
        <v>8</v>
      </c>
      <c r="M25">
        <f>M23+1</f>
        <v>8</v>
      </c>
      <c r="N25" t="s">
        <v>539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49" t="s">
        <v>451</v>
      </c>
      <c r="C27" s="550"/>
      <c r="D27" s="550"/>
      <c r="E27" s="550"/>
      <c r="F27" s="550"/>
      <c r="G27" s="550"/>
      <c r="H27" s="550"/>
      <c r="I27" s="550"/>
      <c r="J27" s="422"/>
      <c r="K27" s="422"/>
      <c r="L27" s="446" t="s">
        <v>8</v>
      </c>
      <c r="M27">
        <f>M25+1</f>
        <v>9</v>
      </c>
      <c r="N27" t="s">
        <v>539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49" t="s">
        <v>452</v>
      </c>
      <c r="C29" s="550"/>
      <c r="D29" s="550"/>
      <c r="E29" s="550"/>
      <c r="F29" s="550"/>
      <c r="G29" s="550"/>
      <c r="H29" s="550"/>
      <c r="I29" s="550"/>
      <c r="J29" s="422"/>
      <c r="K29" s="422"/>
      <c r="L29" s="446" t="s">
        <v>8</v>
      </c>
      <c r="M29">
        <f>M27+1</f>
        <v>10</v>
      </c>
      <c r="N29" t="s">
        <v>539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49" t="s">
        <v>454</v>
      </c>
      <c r="C31" s="550"/>
      <c r="D31" s="550"/>
      <c r="E31" s="550"/>
      <c r="F31" s="550"/>
      <c r="G31" s="550"/>
      <c r="H31" s="550"/>
      <c r="I31" s="550"/>
      <c r="J31" s="422"/>
      <c r="K31" s="422"/>
      <c r="L31" s="446" t="s">
        <v>8</v>
      </c>
      <c r="M31">
        <f>M29+1</f>
        <v>11</v>
      </c>
      <c r="N31" t="s">
        <v>539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B29:I29"/>
    <mergeCell ref="A11:I11"/>
    <mergeCell ref="B31:I31"/>
    <mergeCell ref="A3:G3"/>
    <mergeCell ref="B13:I13"/>
    <mergeCell ref="B15:I15"/>
    <mergeCell ref="B17:I17"/>
    <mergeCell ref="B19:I19"/>
    <mergeCell ref="A2:I2"/>
    <mergeCell ref="B21:I21"/>
    <mergeCell ref="B23:I23"/>
    <mergeCell ref="B25:I25"/>
    <mergeCell ref="B27:I27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topLeftCell="A40" zoomScale="120" zoomScaleNormal="120" workbookViewId="0">
      <selection activeCell="J1" sqref="J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CONCATENATE(RM_ALAPADATOK!B13)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2"/>
  <sheetViews>
    <sheetView topLeftCell="A34" zoomScale="120" zoomScaleNormal="120" workbookViewId="0">
      <selection activeCell="F66" sqref="F6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8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3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2.1.sz.mell'!B2:J2)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28" zoomScale="120" zoomScaleNormal="120" workbookViewId="0">
      <selection activeCell="G64" sqref="G64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0" zoomScale="120" zoomScaleNormal="120" workbookViewId="0">
      <selection activeCell="G72" sqref="G7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CONCATENATE(RM_ALAPADATOK!B15)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H68" sqref="H68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7" zoomScale="120" zoomScaleNormal="120" workbookViewId="0">
      <selection activeCell="J67" sqref="J67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.1.sz.mell'!B2:J2)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L65" sqref="L65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.2.sz.mell'!B2:J2)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2020.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2020.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2020.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2020.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2020.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2020.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6"/>
  <sheetViews>
    <sheetView zoomScale="120" zoomScaleNormal="120" zoomScalePageLayoutView="120" workbookViewId="0">
      <selection activeCell="K10" sqref="K1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4" width="16.81640625" style="437" customWidth="1"/>
    <col min="5" max="5" width="4.81640625" style="443" customWidth="1"/>
    <col min="6" max="6" width="9.36328125" style="437"/>
    <col min="7" max="7" width="11.81640625" style="437" bestFit="1" customWidth="1"/>
    <col min="8" max="16384" width="9.36328125" style="437"/>
  </cols>
  <sheetData>
    <row r="1" spans="1:7" ht="47.25" customHeight="1" x14ac:dyDescent="0.35">
      <c r="B1" s="630" t="str">
        <f>+CONCATENATE("A ",RM_ALAPADATOK!D7,". évi általános működés és ágazati feladatok támogatásának alakulása jogcímenként")</f>
        <v>A 2020. évi általános működés és ágazati feladatok támogatásának alakulása jogcímenként</v>
      </c>
      <c r="C1" s="630"/>
      <c r="D1" s="630"/>
      <c r="E1" s="631" t="str">
        <f>CONCATENATE("7. melléklet ",RM_ALAPADATOK!A7," ",RM_ALAPADATOK!B7," ",RM_ALAPADATOK!C7," ",RM_ALAPADATOK!D7," ",RM_ALAPADATOK!E7," ",RM_ALAPADATOK!F7," ",RM_ALAPADATOK!G7," ",RM_ALAPADATOK!H7)</f>
        <v>7. melléklet a  / 2020 ( … ) önkormányzati rendelethez</v>
      </c>
    </row>
    <row r="2" spans="1:7" ht="22.5" customHeight="1" thickBot="1" x14ac:dyDescent="0.4">
      <c r="B2" s="438"/>
      <c r="C2" s="438"/>
      <c r="D2" s="439" t="s">
        <v>529</v>
      </c>
      <c r="E2" s="631"/>
    </row>
    <row r="3" spans="1:7" s="440" customFormat="1" ht="62.25" customHeight="1" thickBot="1" x14ac:dyDescent="0.4">
      <c r="A3" s="544" t="s">
        <v>540</v>
      </c>
      <c r="B3" s="542" t="s">
        <v>530</v>
      </c>
      <c r="C3" s="532" t="str">
        <f>+CONCATENATE(RM_ALAPADATOK!D7,". évi tervezett támogatás összesen")</f>
        <v>2020. évi tervezett támogatás összesen</v>
      </c>
      <c r="D3" s="529" t="s">
        <v>531</v>
      </c>
      <c r="E3" s="631"/>
    </row>
    <row r="4" spans="1:7" s="441" customFormat="1" ht="13.3" thickBot="1" x14ac:dyDescent="0.4">
      <c r="A4" s="545" t="s">
        <v>344</v>
      </c>
      <c r="B4" s="543" t="s">
        <v>345</v>
      </c>
      <c r="C4" s="533"/>
      <c r="D4" s="530" t="s">
        <v>346</v>
      </c>
      <c r="E4" s="631"/>
    </row>
    <row r="5" spans="1:7" x14ac:dyDescent="0.35">
      <c r="A5" s="464" t="s">
        <v>606</v>
      </c>
      <c r="B5" s="472" t="s">
        <v>633</v>
      </c>
      <c r="C5" s="534">
        <v>39708600</v>
      </c>
      <c r="D5" s="531">
        <v>0</v>
      </c>
      <c r="E5" s="631"/>
      <c r="G5" s="482"/>
    </row>
    <row r="6" spans="1:7" ht="12.75" customHeight="1" x14ac:dyDescent="0.35">
      <c r="A6" s="465" t="s">
        <v>607</v>
      </c>
      <c r="B6" s="473" t="s">
        <v>634</v>
      </c>
      <c r="C6" s="535">
        <v>4132800</v>
      </c>
      <c r="D6" s="477">
        <v>4132800</v>
      </c>
      <c r="E6" s="631"/>
      <c r="G6" s="482"/>
    </row>
    <row r="7" spans="1:7" x14ac:dyDescent="0.35">
      <c r="A7" s="465" t="s">
        <v>608</v>
      </c>
      <c r="B7" s="473" t="s">
        <v>635</v>
      </c>
      <c r="C7" s="535">
        <v>5088000</v>
      </c>
      <c r="D7" s="477">
        <v>5088000</v>
      </c>
      <c r="E7" s="631"/>
      <c r="G7" s="482"/>
    </row>
    <row r="8" spans="1:7" x14ac:dyDescent="0.35">
      <c r="A8" s="465" t="s">
        <v>609</v>
      </c>
      <c r="B8" s="473" t="s">
        <v>636</v>
      </c>
      <c r="C8" s="535">
        <v>793983</v>
      </c>
      <c r="D8" s="477">
        <v>793983</v>
      </c>
      <c r="E8" s="631"/>
      <c r="G8" s="482"/>
    </row>
    <row r="9" spans="1:7" x14ac:dyDescent="0.35">
      <c r="A9" s="465" t="s">
        <v>610</v>
      </c>
      <c r="B9" s="473" t="s">
        <v>637</v>
      </c>
      <c r="C9" s="535">
        <v>2985050</v>
      </c>
      <c r="D9" s="477">
        <v>2985050</v>
      </c>
      <c r="E9" s="631"/>
      <c r="G9" s="482"/>
    </row>
    <row r="10" spans="1:7" x14ac:dyDescent="0.35">
      <c r="A10" s="466" t="s">
        <v>611</v>
      </c>
      <c r="B10" s="474" t="s">
        <v>638</v>
      </c>
      <c r="C10" s="536">
        <f>SUM(C6:C9)</f>
        <v>12999833</v>
      </c>
      <c r="D10" s="478">
        <f>SUM(D6:D9)</f>
        <v>12999833</v>
      </c>
      <c r="E10" s="631"/>
      <c r="G10" s="482"/>
    </row>
    <row r="11" spans="1:7" x14ac:dyDescent="0.35">
      <c r="A11" s="466" t="s">
        <v>612</v>
      </c>
      <c r="B11" s="475" t="s">
        <v>639</v>
      </c>
      <c r="C11" s="536">
        <v>7000000</v>
      </c>
      <c r="D11" s="478">
        <v>7000000</v>
      </c>
      <c r="E11" s="631"/>
      <c r="G11" s="482"/>
    </row>
    <row r="12" spans="1:7" x14ac:dyDescent="0.35">
      <c r="A12" s="466" t="s">
        <v>613</v>
      </c>
      <c r="B12" s="475" t="s">
        <v>640</v>
      </c>
      <c r="C12" s="536">
        <v>7650</v>
      </c>
      <c r="D12" s="478">
        <v>7650</v>
      </c>
      <c r="E12" s="631"/>
      <c r="G12" s="482"/>
    </row>
    <row r="13" spans="1:7" x14ac:dyDescent="0.35">
      <c r="A13" s="466" t="s">
        <v>614</v>
      </c>
      <c r="B13" s="475" t="s">
        <v>641</v>
      </c>
      <c r="C13" s="536">
        <v>1032600</v>
      </c>
      <c r="D13" s="478">
        <v>360722</v>
      </c>
      <c r="E13" s="631"/>
      <c r="G13" s="482"/>
    </row>
    <row r="14" spans="1:7" x14ac:dyDescent="0.35">
      <c r="A14" s="466" t="s">
        <v>615</v>
      </c>
      <c r="B14" s="475" t="s">
        <v>642</v>
      </c>
      <c r="C14" s="536">
        <v>0</v>
      </c>
      <c r="D14" s="531"/>
      <c r="E14" s="631"/>
      <c r="G14" s="482"/>
    </row>
    <row r="15" spans="1:7" x14ac:dyDescent="0.35">
      <c r="A15" s="466" t="s">
        <v>615</v>
      </c>
      <c r="B15" s="475" t="s">
        <v>643</v>
      </c>
      <c r="C15" s="536">
        <v>142200</v>
      </c>
      <c r="D15" s="478">
        <v>142200</v>
      </c>
      <c r="E15" s="631"/>
      <c r="G15" s="482"/>
    </row>
    <row r="16" spans="1:7" x14ac:dyDescent="0.35">
      <c r="A16" s="466" t="s">
        <v>616</v>
      </c>
      <c r="B16" s="475" t="s">
        <v>644</v>
      </c>
      <c r="C16" s="536">
        <v>13922164</v>
      </c>
      <c r="D16" s="478">
        <v>4667912</v>
      </c>
      <c r="E16" s="631"/>
      <c r="G16" s="482"/>
    </row>
    <row r="17" spans="1:7" x14ac:dyDescent="0.35">
      <c r="A17" s="467" t="s">
        <v>617</v>
      </c>
      <c r="B17" s="476" t="s">
        <v>645</v>
      </c>
      <c r="C17" s="537">
        <f>SUM(C5,C10,C12,C11,C13,C14,C16,C15,)</f>
        <v>74813047</v>
      </c>
      <c r="D17" s="479">
        <f>SUM(D5,D10,D12,D11,D13,D14,D16,D15,)</f>
        <v>25178317</v>
      </c>
      <c r="E17" s="631"/>
      <c r="G17" s="482"/>
    </row>
    <row r="18" spans="1:7" x14ac:dyDescent="0.35">
      <c r="A18" s="466" t="s">
        <v>618</v>
      </c>
      <c r="B18" s="475" t="s">
        <v>646</v>
      </c>
      <c r="C18" s="536"/>
      <c r="D18" s="531"/>
      <c r="E18" s="631"/>
      <c r="G18" s="482"/>
    </row>
    <row r="19" spans="1:7" x14ac:dyDescent="0.35">
      <c r="A19" s="466" t="s">
        <v>619</v>
      </c>
      <c r="B19" s="475" t="s">
        <v>647</v>
      </c>
      <c r="C19" s="536">
        <v>36266150</v>
      </c>
      <c r="D19" s="478">
        <v>35829000</v>
      </c>
      <c r="E19" s="631"/>
      <c r="G19" s="482"/>
    </row>
    <row r="20" spans="1:7" x14ac:dyDescent="0.35">
      <c r="A20" s="466" t="s">
        <v>620</v>
      </c>
      <c r="B20" s="475" t="s">
        <v>648</v>
      </c>
      <c r="C20" s="536">
        <v>5873220</v>
      </c>
      <c r="D20" s="478">
        <v>5814780</v>
      </c>
      <c r="E20" s="631"/>
      <c r="G20" s="482"/>
    </row>
    <row r="21" spans="1:7" x14ac:dyDescent="0.35">
      <c r="A21" s="466" t="s">
        <v>621</v>
      </c>
      <c r="B21" s="475" t="s">
        <v>649</v>
      </c>
      <c r="C21" s="536">
        <v>396700</v>
      </c>
      <c r="D21" s="478">
        <v>396700</v>
      </c>
      <c r="E21" s="631"/>
      <c r="G21" s="482"/>
    </row>
    <row r="22" spans="1:7" x14ac:dyDescent="0.35">
      <c r="A22" s="468" t="s">
        <v>618</v>
      </c>
      <c r="B22" s="476" t="s">
        <v>650</v>
      </c>
      <c r="C22" s="538">
        <f>SUM(C19:C21)</f>
        <v>42536070</v>
      </c>
      <c r="D22" s="480">
        <f>SUM(D19:D21)</f>
        <v>42040480</v>
      </c>
      <c r="E22" s="631"/>
      <c r="G22" s="482"/>
    </row>
    <row r="23" spans="1:7" ht="13" customHeight="1" x14ac:dyDescent="0.35">
      <c r="A23" s="466" t="s">
        <v>622</v>
      </c>
      <c r="B23" s="475" t="s">
        <v>651</v>
      </c>
      <c r="C23" s="536">
        <v>24745000</v>
      </c>
      <c r="D23" s="478">
        <v>24745000</v>
      </c>
      <c r="E23" s="631"/>
      <c r="G23" s="482"/>
    </row>
    <row r="24" spans="1:7" x14ac:dyDescent="0.35">
      <c r="A24" s="466" t="s">
        <v>623</v>
      </c>
      <c r="B24" s="475" t="s">
        <v>652</v>
      </c>
      <c r="C24" s="538"/>
      <c r="D24" s="531"/>
      <c r="E24" s="631"/>
      <c r="G24" s="482"/>
    </row>
    <row r="25" spans="1:7" x14ac:dyDescent="0.35">
      <c r="A25" s="469" t="s">
        <v>624</v>
      </c>
      <c r="B25" s="473" t="s">
        <v>653</v>
      </c>
      <c r="C25" s="535">
        <v>1700000</v>
      </c>
      <c r="D25" s="477">
        <v>0</v>
      </c>
      <c r="E25" s="631"/>
      <c r="G25" s="482"/>
    </row>
    <row r="26" spans="1:7" x14ac:dyDescent="0.35">
      <c r="A26" s="469" t="s">
        <v>625</v>
      </c>
      <c r="B26" s="473" t="s">
        <v>654</v>
      </c>
      <c r="C26" s="535">
        <v>1700000</v>
      </c>
      <c r="D26" s="477">
        <v>0</v>
      </c>
      <c r="E26" s="631"/>
      <c r="G26" s="482"/>
    </row>
    <row r="27" spans="1:7" x14ac:dyDescent="0.35">
      <c r="A27" s="470" t="s">
        <v>626</v>
      </c>
      <c r="B27" s="474" t="s">
        <v>655</v>
      </c>
      <c r="C27" s="536">
        <f>SUM(C25:C26)</f>
        <v>3400000</v>
      </c>
      <c r="D27" s="478">
        <f>SUM(D25:D26)</f>
        <v>0</v>
      </c>
      <c r="E27" s="631"/>
      <c r="G27" s="482"/>
    </row>
    <row r="28" spans="1:7" x14ac:dyDescent="0.35">
      <c r="A28" s="469" t="s">
        <v>627</v>
      </c>
      <c r="B28" s="473" t="s">
        <v>656</v>
      </c>
      <c r="C28" s="535">
        <v>11264000</v>
      </c>
      <c r="D28" s="477">
        <v>10560000</v>
      </c>
      <c r="E28" s="631"/>
      <c r="G28" s="482"/>
    </row>
    <row r="29" spans="1:7" x14ac:dyDescent="0.35">
      <c r="A29" s="469" t="s">
        <v>628</v>
      </c>
      <c r="B29" s="473" t="s">
        <v>657</v>
      </c>
      <c r="C29" s="535">
        <v>13964315</v>
      </c>
      <c r="D29" s="477">
        <v>8331162</v>
      </c>
      <c r="E29" s="631"/>
      <c r="G29" s="482"/>
    </row>
    <row r="30" spans="1:7" x14ac:dyDescent="0.35">
      <c r="A30" s="469" t="s">
        <v>629</v>
      </c>
      <c r="B30" s="473" t="s">
        <v>658</v>
      </c>
      <c r="C30" s="535">
        <v>2546760</v>
      </c>
      <c r="D30" s="477">
        <v>2546760</v>
      </c>
      <c r="E30" s="631"/>
      <c r="G30" s="482"/>
    </row>
    <row r="31" spans="1:7" x14ac:dyDescent="0.35">
      <c r="A31" s="469" t="s">
        <v>630</v>
      </c>
      <c r="B31" s="475" t="s">
        <v>659</v>
      </c>
      <c r="C31" s="536">
        <f>SUM(C28:C30)</f>
        <v>27775075</v>
      </c>
      <c r="D31" s="478">
        <f>SUM(D28:D30)</f>
        <v>21437922</v>
      </c>
      <c r="E31" s="631"/>
      <c r="G31" s="482"/>
    </row>
    <row r="32" spans="1:7" x14ac:dyDescent="0.35">
      <c r="A32" s="471" t="s">
        <v>631</v>
      </c>
      <c r="B32" s="476" t="s">
        <v>660</v>
      </c>
      <c r="C32" s="538">
        <f>SUM(C27,C31,C23)</f>
        <v>55920075</v>
      </c>
      <c r="D32" s="480">
        <f>SUM(D27,D31,D23)</f>
        <v>46182922</v>
      </c>
      <c r="E32" s="631"/>
      <c r="G32" s="482"/>
    </row>
    <row r="33" spans="1:7" x14ac:dyDescent="0.35">
      <c r="A33" s="469"/>
      <c r="B33" s="476" t="s">
        <v>661</v>
      </c>
      <c r="C33" s="538">
        <f>SUM(C17,C22,C32)</f>
        <v>173269192</v>
      </c>
      <c r="D33" s="480">
        <f>SUM(D17,D22,D32)</f>
        <v>113401719</v>
      </c>
      <c r="E33" s="631"/>
      <c r="G33" s="482"/>
    </row>
    <row r="34" spans="1:7" ht="13.3" thickBot="1" x14ac:dyDescent="0.4">
      <c r="A34" s="470" t="s">
        <v>632</v>
      </c>
      <c r="B34" s="474" t="s">
        <v>662</v>
      </c>
      <c r="C34" s="536">
        <v>1931544</v>
      </c>
      <c r="D34" s="478">
        <v>1931544</v>
      </c>
      <c r="E34" s="631"/>
      <c r="G34" s="482"/>
    </row>
    <row r="35" spans="1:7" s="442" customFormat="1" ht="19.5" customHeight="1" thickBot="1" x14ac:dyDescent="0.4">
      <c r="A35" s="541"/>
      <c r="B35" s="540" t="s">
        <v>532</v>
      </c>
      <c r="C35" s="539">
        <f>SUM(C33,C34)</f>
        <v>175200736</v>
      </c>
      <c r="D35" s="481">
        <f>SUM(D33,D34)</f>
        <v>115333263</v>
      </c>
      <c r="E35" s="631"/>
      <c r="G35" s="482"/>
    </row>
    <row r="36" spans="1:7" x14ac:dyDescent="0.35">
      <c r="A36" s="632" t="s">
        <v>541</v>
      </c>
      <c r="B36" s="632"/>
    </row>
  </sheetData>
  <mergeCells count="3">
    <mergeCell ref="B1:D1"/>
    <mergeCell ref="E1:E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O166"/>
  <sheetViews>
    <sheetView topLeftCell="A7" zoomScale="120" zoomScaleNormal="120" zoomScaleSheetLayoutView="100" workbookViewId="0">
      <selection activeCell="D112" sqref="D11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CONCATENATE("1.1. melléklet ",RM_ALAPADATOK!A7," ",RM_ALAPADATOK!B7," ",RM_ALAPADATOK!C7," ",RM_ALAPADATOK!D7," ",RM_ALAPADATOK!E7," ",RM_ALAPADATOK!F7," ",RM_ALAPADATOK!G7," ",RM_ALAPADATOK!H7)</f>
        <v>1.1.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ÖSSZEVONT BEVÉTELEINEK KIADÁSAINAK MÓDOSÍTÁSA")</f>
        <v>2020. ÉVI KÖLTSÉGVETÉSI RENDELET ÖSSZEVONT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5.15" thickBot="1" x14ac:dyDescent="0.45">
      <c r="A9" s="554"/>
      <c r="B9" s="556"/>
      <c r="C9" s="281" t="s">
        <v>368</v>
      </c>
      <c r="D9" s="299" t="s">
        <v>528</v>
      </c>
      <c r="E9" s="299" t="s">
        <v>559</v>
      </c>
      <c r="F9" s="299" t="s">
        <v>497</v>
      </c>
      <c r="G9" s="299" t="s">
        <v>498</v>
      </c>
      <c r="H9" s="299" t="s">
        <v>537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534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582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306928941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559426437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16248379</v>
      </c>
      <c r="K100" s="181">
        <f t="shared" si="29"/>
        <v>358677280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143826096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19590629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142301418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24309427</v>
      </c>
      <c r="K135" s="68">
        <f t="shared" si="35"/>
        <v>559426437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24309427</v>
      </c>
      <c r="K161" s="184">
        <f t="shared" si="45"/>
        <v>559426437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6:K6"/>
    <mergeCell ref="A95:K95"/>
    <mergeCell ref="A7:B7"/>
    <mergeCell ref="A96:B96"/>
    <mergeCell ref="B1:K1"/>
    <mergeCell ref="A3:K3"/>
    <mergeCell ref="A4:K4"/>
    <mergeCell ref="A164:B164"/>
    <mergeCell ref="A8:A9"/>
    <mergeCell ref="B8:B9"/>
    <mergeCell ref="C8:K8"/>
    <mergeCell ref="A97:A98"/>
    <mergeCell ref="B97:B98"/>
    <mergeCell ref="C97:K97"/>
    <mergeCell ref="A163:K163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zoomScale="130" zoomScaleNormal="130" zoomScaleSheetLayoutView="100" workbookViewId="0">
      <selection activeCell="D109" sqref="D109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CONCATENATE("1.2. melléklet ",RM_ALAPADATOK!A7," ",RM_ALAPADATOK!B7," ",RM_ALAPADATOK!C7," ",RM_ALAPADATOK!D7," ",RM_ALAPADATOK!E7," ",RM_ALAPADATOK!F7," ",RM_ALAPADATOK!G7," ",RM_ALAPADATOK!H7)</f>
        <v>1.2.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KÖTELEZŐ FELADATOK BEVÉTELEINEK KIADÁSAINAK MÓDOSÍTÁSA")</f>
        <v>2020. ÉVI KÖLTSÉGVETÉSI RENDELET KÖTELEZŐ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9" customHeight="1" thickBot="1" x14ac:dyDescent="0.45">
      <c r="A9" s="554"/>
      <c r="B9" s="556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305548941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558046437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9" customHeight="1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55956979</v>
      </c>
      <c r="K100" s="181">
        <f t="shared" si="29"/>
        <v>337644680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143587798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19548927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140856818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64018027</v>
      </c>
      <c r="K135" s="68">
        <f t="shared" si="35"/>
        <v>538393837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64018027</v>
      </c>
      <c r="K161" s="184">
        <f t="shared" si="45"/>
        <v>538393837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54" zoomScale="120" zoomScaleNormal="120" zoomScaleSheetLayoutView="100" workbookViewId="0">
      <selection activeCell="I164" sqref="I164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CONCATENATE("1.3. melléklet ",RM_ALAPADATOK!A7," ",RM_ALAPADATOK!B7," ",RM_ALAPADATOK!C7," ",RM_ALAPADATOK!D7," ",RM_ALAPADATOK!E7," ",RM_ALAPADATOK!F7," ",RM_ALAPADATOK!G7," ",RM_ALAPADATOK!H7)</f>
        <v>1.3.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ÖNKÉNT VÁLLALT FELADATOK BEVÉTELEINEK KIADÁSAINAK MÓDOSÍTÁSA")</f>
        <v>2020. ÉVI KÖLTSÉGVETÉSI RENDELET ÖNKÉNT VÁLLALT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8.25" customHeight="1" thickBot="1" x14ac:dyDescent="0.45">
      <c r="A9" s="554"/>
      <c r="B9" s="556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40" zoomScale="120" zoomScaleNormal="120" zoomScaleSheetLayoutView="100" workbookViewId="0">
      <selection activeCell="A162" sqref="A162:L16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CONCATENATE("1.4. melléklet ",RM_ALAPADATOK!A7," ",RM_ALAPADATOK!B7," ",RM_ALAPADATOK!C7," ",RM_ALAPADATOK!D7," ",RM_ALAPADATOK!E7," ",RM_ALAPADATOK!F7," ",RM_ALAPADATOK!G7," ",RM_ALAPADATOK!H7)</f>
        <v>1.4.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ÁLLAMIGAZGATÁSI FELADATOK BEVÉTELEINEK KIADÁSAINAK MÓDOSÍTÁSA")</f>
        <v>2020. ÉVI KÖLTSÉGVETÉSI RENDELET ÁLLAMIGAZGATÁSI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6" customHeight="1" thickBot="1" x14ac:dyDescent="0.45">
      <c r="A9" s="554"/>
      <c r="B9" s="556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opLeftCell="A13" zoomScale="130" zoomScaleNormal="130" zoomScaleSheetLayoutView="100" workbookViewId="0">
      <selection activeCell="H13" sqref="H13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72" t="str">
        <f>CONCATENATE("2.1. melléklet ",RM_ALAPADATOK!A7," ",RM_ALAPADATOK!B7," ",RM_ALAPADATOK!C7," ",RM_ALAPADATOK!D7," ",RM_ALAPADATOK!E7," ",RM_ALAPADATOK!F7," ",RM_ALAPADATOK!G7," ",RM_ALAPADATOK!H7)</f>
        <v>2.1. melléklet a  / 2020 ( …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72"/>
    </row>
    <row r="3" spans="1:10" ht="18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42.75" customHeight="1" thickBot="1" x14ac:dyDescent="0.4">
      <c r="A4" s="571"/>
      <c r="B4" s="56" t="s">
        <v>39</v>
      </c>
      <c r="C4" s="292" t="str">
        <f>+CONCATENATE('RM_1.1.sz.mell.'!C8," eredeti előirányzat")</f>
        <v>2020. évi eredeti előirányzat</v>
      </c>
      <c r="D4" s="290" t="str">
        <f>CONCATENATE("Halmozott módosítás ",RM_ALAPADATOK!D7,". 06.30-ig")</f>
        <v>Halmozott módosítás 2020. 06.30-ig</v>
      </c>
      <c r="E4" s="290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-59732473</v>
      </c>
      <c r="E6" s="228">
        <f>C6+D6</f>
        <v>143113152</v>
      </c>
      <c r="F6" s="92" t="s">
        <v>40</v>
      </c>
      <c r="G6" s="75">
        <v>91578537</v>
      </c>
      <c r="H6" s="75">
        <v>52247559</v>
      </c>
      <c r="I6" s="232">
        <f>G6+H6</f>
        <v>143826096</v>
      </c>
      <c r="J6" s="572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67358226</v>
      </c>
      <c r="E7" s="228">
        <f t="shared" ref="E7:E16" si="0">C7+D7</f>
        <v>96786961</v>
      </c>
      <c r="F7" s="94" t="s">
        <v>101</v>
      </c>
      <c r="G7" s="76">
        <v>14615946</v>
      </c>
      <c r="H7" s="76">
        <v>4974683</v>
      </c>
      <c r="I7" s="232">
        <f t="shared" ref="I7:I17" si="1">G7+H7</f>
        <v>19590629</v>
      </c>
      <c r="J7" s="572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2134737</v>
      </c>
      <c r="I8" s="232">
        <f t="shared" si="1"/>
        <v>142301418</v>
      </c>
      <c r="J8" s="572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/>
      <c r="I9" s="232">
        <f t="shared" si="1"/>
        <v>23595000</v>
      </c>
      <c r="J9" s="572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72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72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72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72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72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72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72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15550171</v>
      </c>
      <c r="E18" s="79">
        <f>E6+E7+E9+E10+E11+E13+E14+E15+E16+E17</f>
        <v>298867893</v>
      </c>
      <c r="F18" s="48" t="s">
        <v>263</v>
      </c>
      <c r="G18" s="79">
        <f>SUM(G6:G17)</f>
        <v>342428901</v>
      </c>
      <c r="H18" s="79">
        <f>SUM(H6:H17)</f>
        <v>16248379</v>
      </c>
      <c r="I18" s="112">
        <f>SUM(I6:I17)</f>
        <v>358677280</v>
      </c>
      <c r="J18" s="572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72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72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72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72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72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72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72"/>
    </row>
    <row r="26" spans="1:10" ht="13" customHeight="1" x14ac:dyDescent="0.35">
      <c r="A26" s="100" t="s">
        <v>23</v>
      </c>
      <c r="B26" s="105" t="s">
        <v>533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72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72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72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72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16248379</v>
      </c>
      <c r="E30" s="241">
        <f>+E18+E29</f>
        <v>362727302</v>
      </c>
      <c r="F30" s="102" t="s">
        <v>343</v>
      </c>
      <c r="G30" s="240">
        <f>+G18+G29</f>
        <v>342428901</v>
      </c>
      <c r="H30" s="240">
        <f>+H18+H29</f>
        <v>16248379</v>
      </c>
      <c r="I30" s="241">
        <f>+I18+I29</f>
        <v>358677280</v>
      </c>
      <c r="J30" s="572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72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72"/>
    </row>
    <row r="33" spans="2:6" ht="17.600000000000001" x14ac:dyDescent="0.35">
      <c r="B33" s="573"/>
      <c r="C33" s="573"/>
      <c r="D33" s="573"/>
      <c r="E33" s="573"/>
      <c r="F33" s="573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zoomScale="120" zoomScaleNormal="120" zoomScaleSheetLayoutView="115" workbookViewId="0">
      <selection activeCell="G10" sqref="G10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72" t="str">
        <f>CONCATENATE("2.2. melléklet ",RM_ALAPADATOK!A7," ",RM_ALAPADATOK!B7," ",RM_ALAPADATOK!C7," ",RM_ALAPADATOK!D7," ",RM_ALAPADATOK!E7," ",RM_ALAPADATOK!F7," ",RM_ALAPADATOK!G7," ",RM_ALAPADATOK!H7)</f>
        <v>2.2. melléklet a  / 2020 ( …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72"/>
    </row>
    <row r="3" spans="1:10" ht="13.5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35.15" thickBot="1" x14ac:dyDescent="0.4">
      <c r="A4" s="571"/>
      <c r="B4" s="56" t="s">
        <v>39</v>
      </c>
      <c r="C4" s="289" t="str">
        <f>+CONCATENATE('RM_1.1.sz.mell.'!C8," eredeti előirányzat")</f>
        <v>2020. évi eredeti előirányzat</v>
      </c>
      <c r="D4" s="425" t="str">
        <f>CONCATENATE('RM_2.1.sz.mell.'!D4)</f>
        <v>Halmozott módosítás 2020. 06.30-ig</v>
      </c>
      <c r="E4" s="425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264</v>
      </c>
      <c r="C6" s="75"/>
      <c r="D6" s="75">
        <v>8061048</v>
      </c>
      <c r="E6" s="228">
        <f>C6+D6</f>
        <v>8061048</v>
      </c>
      <c r="F6" s="92" t="s">
        <v>119</v>
      </c>
      <c r="G6" s="75">
        <v>154421464</v>
      </c>
      <c r="H6" s="207">
        <v>8061048</v>
      </c>
      <c r="I6" s="235">
        <f>G6+H6</f>
        <v>162482512</v>
      </c>
      <c r="J6" s="572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/>
      <c r="I7" s="236">
        <f t="shared" ref="I7:I29" si="1">G7+H7</f>
        <v>82586463</v>
      </c>
      <c r="J7" s="572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/>
      <c r="I8" s="236">
        <f>G8+H8</f>
        <v>38266645</v>
      </c>
      <c r="J8" s="572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72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7"/>
      <c r="H10" s="76"/>
      <c r="I10" s="236">
        <f t="shared" si="1"/>
        <v>0</v>
      </c>
      <c r="J10" s="572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72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72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72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72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72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8061048</v>
      </c>
      <c r="E17" s="79">
        <f>+E6+E8+E9+E11+E12+E13+E14+E15+E16</f>
        <v>8061048</v>
      </c>
      <c r="F17" s="48" t="s">
        <v>279</v>
      </c>
      <c r="G17" s="79">
        <f>+G6+G8+G10+G11+G12+G13+G14+G15+G16</f>
        <v>192688109</v>
      </c>
      <c r="H17" s="79">
        <f>+H6+H8+H10+H11+H12+H13+H14+H15+H16</f>
        <v>8061048</v>
      </c>
      <c r="I17" s="112">
        <f>+I6+I8+I10+I11+I12+I13+I14+I15+I16</f>
        <v>200749157</v>
      </c>
      <c r="J17" s="572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72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72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72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72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72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72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72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72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72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72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72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72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72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8061048</v>
      </c>
      <c r="E31" s="241">
        <f>+E17+E30</f>
        <v>196699135</v>
      </c>
      <c r="F31" s="102" t="s">
        <v>275</v>
      </c>
      <c r="G31" s="240">
        <f>+G17+G30</f>
        <v>192688109</v>
      </c>
      <c r="H31" s="240">
        <f>+H17+H30</f>
        <v>8061048</v>
      </c>
      <c r="I31" s="241">
        <f>+I17+I30</f>
        <v>200749157</v>
      </c>
      <c r="J31" s="572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72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7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2020-08-31T07:40:32Z</cp:lastPrinted>
  <dcterms:created xsi:type="dcterms:W3CDTF">1999-10-30T10:30:45Z</dcterms:created>
  <dcterms:modified xsi:type="dcterms:W3CDTF">2021-06-01T12:12:48Z</dcterms:modified>
</cp:coreProperties>
</file>