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AppData\Local\Microsoft\Windows\INetCache\Content.MSO\"/>
    </mc:Choice>
  </mc:AlternateContent>
  <bookViews>
    <workbookView xWindow="0" yWindow="0" windowWidth="9390" windowHeight="2085" firstSheet="5" activeTab="8"/>
  </bookViews>
  <sheets>
    <sheet name="Z_1.tájékoztató_t." sheetId="12" r:id="rId1"/>
    <sheet name="Z_2.tájékoztató_t." sheetId="2" r:id="rId2"/>
    <sheet name="Z_3.tájékoztató_t." sheetId="3" r:id="rId3"/>
    <sheet name="Z_4.tájékoztató_t." sheetId="4" r:id="rId4"/>
    <sheet name="Z_5.tájékoztató_t." sheetId="5" r:id="rId5"/>
    <sheet name="Z_6.tájékoztató_t." sheetId="6" r:id="rId6"/>
    <sheet name="Z_7.1.tájékoztató_t." sheetId="7" r:id="rId7"/>
    <sheet name="Z_7.2.tájékoztató_t." sheetId="8" r:id="rId8"/>
    <sheet name="Z_8.tájékoztató_t." sheetId="11" r:id="rId9"/>
  </sheets>
  <externalReferences>
    <externalReference r:id="rId10"/>
  </externalReferences>
  <definedNames>
    <definedName name="_xlnm.Print_Titles" localSheetId="6">'Z_7.1.tájékoztató_t.'!$5:$9</definedName>
    <definedName name="_xlnm.Print_Area" localSheetId="0">'Z_1.tájékoztató_t.'!$A$1:$D$161</definedName>
  </definedNames>
  <calcPr calcId="152511" fullCalcOnLoad="1"/>
</workbook>
</file>

<file path=xl/calcChain.xml><?xml version="1.0" encoding="utf-8"?>
<calcChain xmlns="http://schemas.openxmlformats.org/spreadsheetml/2006/main">
  <c r="D96" i="12" l="1"/>
  <c r="D152" i="12"/>
  <c r="C152" i="12"/>
  <c r="D147" i="12"/>
  <c r="C147" i="12"/>
  <c r="D140" i="12"/>
  <c r="C140" i="12"/>
  <c r="D136" i="12"/>
  <c r="C136" i="12"/>
  <c r="D123" i="12"/>
  <c r="C123" i="12"/>
  <c r="D121" i="12"/>
  <c r="C121" i="12"/>
  <c r="C105" i="12"/>
  <c r="C100" i="12"/>
  <c r="D100" i="12"/>
  <c r="C97" i="12"/>
  <c r="D85" i="12"/>
  <c r="C85" i="12"/>
  <c r="D81" i="12"/>
  <c r="C81" i="12"/>
  <c r="D78" i="12"/>
  <c r="C78" i="12"/>
  <c r="D73" i="12"/>
  <c r="C73" i="12"/>
  <c r="D69" i="12"/>
  <c r="C69" i="12"/>
  <c r="D63" i="12"/>
  <c r="C63" i="12"/>
  <c r="D58" i="12"/>
  <c r="C58" i="12"/>
  <c r="D52" i="12"/>
  <c r="C52" i="12"/>
  <c r="D40" i="12"/>
  <c r="C40" i="12"/>
  <c r="D32" i="12"/>
  <c r="C32" i="12"/>
  <c r="D25" i="12"/>
  <c r="C25" i="12"/>
  <c r="D18" i="12"/>
  <c r="C18" i="12"/>
  <c r="D11" i="12"/>
  <c r="C11" i="12"/>
  <c r="D9" i="12"/>
  <c r="D98" i="12"/>
  <c r="C8" i="12"/>
  <c r="A3" i="12"/>
  <c r="A2" i="12"/>
  <c r="D12" i="4"/>
  <c r="E4" i="3"/>
  <c r="A1" i="4"/>
  <c r="A4" i="7"/>
  <c r="A4" i="6"/>
  <c r="D27" i="7"/>
  <c r="D17" i="7"/>
  <c r="D12" i="7"/>
  <c r="C12" i="11"/>
  <c r="C13" i="11"/>
  <c r="B7" i="11"/>
  <c r="B13" i="11"/>
  <c r="D135" i="12"/>
  <c r="C135" i="12"/>
  <c r="C160" i="12"/>
  <c r="C161" i="12"/>
  <c r="C68" i="12"/>
  <c r="C92" i="12"/>
  <c r="D160" i="12"/>
  <c r="D68" i="12"/>
  <c r="D92" i="12"/>
  <c r="D93" i="12"/>
  <c r="D12" i="2"/>
  <c r="C7" i="11"/>
  <c r="D161" i="12"/>
  <c r="C93" i="12"/>
  <c r="C16" i="8"/>
  <c r="C20" i="8"/>
  <c r="C12" i="7"/>
  <c r="E12" i="7"/>
  <c r="C17" i="7"/>
  <c r="E17" i="7"/>
  <c r="C22" i="7"/>
  <c r="E22" i="7"/>
  <c r="C27" i="7"/>
  <c r="E27" i="7"/>
  <c r="C32" i="7"/>
  <c r="D32" i="7"/>
  <c r="D11" i="7"/>
  <c r="E32" i="7"/>
  <c r="C38" i="7"/>
  <c r="E38" i="7"/>
  <c r="C43" i="7"/>
  <c r="C37" i="7"/>
  <c r="D43" i="7"/>
  <c r="D37" i="7"/>
  <c r="E43" i="7"/>
  <c r="C48" i="7"/>
  <c r="D48" i="7"/>
  <c r="E48" i="7"/>
  <c r="C57" i="7"/>
  <c r="D57" i="7"/>
  <c r="E57" i="7"/>
  <c r="C62" i="7"/>
  <c r="D62" i="7"/>
  <c r="E62" i="7"/>
  <c r="C66" i="7"/>
  <c r="D66" i="7"/>
  <c r="E66" i="7"/>
  <c r="C69" i="7"/>
  <c r="D69" i="7"/>
  <c r="E69" i="7"/>
  <c r="D41" i="6"/>
  <c r="E41" i="6"/>
  <c r="C33" i="5"/>
  <c r="D33" i="5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C14" i="4"/>
  <c r="D14" i="4"/>
  <c r="E14" i="4"/>
  <c r="E19" i="4"/>
  <c r="F14" i="4"/>
  <c r="G14" i="4"/>
  <c r="H16" i="4"/>
  <c r="I16" i="4"/>
  <c r="I18" i="4"/>
  <c r="H17" i="4"/>
  <c r="I17" i="4"/>
  <c r="C18" i="4"/>
  <c r="D18" i="4"/>
  <c r="E18" i="4"/>
  <c r="F18" i="4"/>
  <c r="F19" i="4"/>
  <c r="G18" i="4"/>
  <c r="H18" i="4"/>
  <c r="E7" i="3"/>
  <c r="F7" i="3"/>
  <c r="G7" i="3"/>
  <c r="H7" i="3"/>
  <c r="E14" i="3"/>
  <c r="F14" i="3"/>
  <c r="G14" i="3"/>
  <c r="H14" i="3"/>
  <c r="E21" i="3"/>
  <c r="F21" i="3"/>
  <c r="G21" i="3"/>
  <c r="H21" i="3"/>
  <c r="F5" i="3"/>
  <c r="G5" i="3"/>
  <c r="H4" i="3"/>
  <c r="D6" i="2"/>
  <c r="D19" i="2"/>
  <c r="E6" i="2"/>
  <c r="F6" i="2"/>
  <c r="G6" i="2"/>
  <c r="H6" i="2"/>
  <c r="J6" i="2"/>
  <c r="I6" i="2"/>
  <c r="J7" i="2"/>
  <c r="J8" i="2"/>
  <c r="D9" i="2"/>
  <c r="E9" i="2"/>
  <c r="F9" i="2"/>
  <c r="G9" i="2"/>
  <c r="G19" i="2"/>
  <c r="H9" i="2"/>
  <c r="I9" i="2"/>
  <c r="J10" i="2"/>
  <c r="J11" i="2"/>
  <c r="F12" i="2"/>
  <c r="G12" i="2"/>
  <c r="H12" i="2"/>
  <c r="I12" i="2"/>
  <c r="J12" i="2"/>
  <c r="J13" i="2"/>
  <c r="D14" i="2"/>
  <c r="F14" i="2"/>
  <c r="G14" i="2"/>
  <c r="J14" i="2"/>
  <c r="H14" i="2"/>
  <c r="I14" i="2"/>
  <c r="J15" i="2"/>
  <c r="D16" i="2"/>
  <c r="E16" i="2"/>
  <c r="F16" i="2"/>
  <c r="G16" i="2"/>
  <c r="H16" i="2"/>
  <c r="I16" i="2"/>
  <c r="J16" i="2"/>
  <c r="J17" i="2"/>
  <c r="J18" i="2"/>
  <c r="E19" i="2"/>
  <c r="I19" i="2"/>
  <c r="J2" i="2"/>
  <c r="H3" i="3"/>
  <c r="D19" i="4"/>
  <c r="G19" i="4"/>
  <c r="F19" i="2"/>
  <c r="C23" i="8"/>
  <c r="H19" i="2"/>
  <c r="C19" i="4"/>
  <c r="E37" i="7"/>
  <c r="E11" i="7"/>
  <c r="E54" i="7"/>
  <c r="E71" i="7"/>
  <c r="C11" i="7"/>
  <c r="C54" i="7"/>
  <c r="C71" i="7"/>
  <c r="J9" i="2"/>
  <c r="J19" i="2"/>
  <c r="D54" i="7"/>
  <c r="D71" i="7"/>
  <c r="I14" i="4"/>
  <c r="I19" i="4"/>
  <c r="H14" i="4"/>
  <c r="H19" i="4"/>
  <c r="A5" i="8"/>
</calcChain>
</file>

<file path=xl/sharedStrings.xml><?xml version="1.0" encoding="utf-8"?>
<sst xmlns="http://schemas.openxmlformats.org/spreadsheetml/2006/main" count="747" uniqueCount="525">
  <si>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</si>
  <si>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</si>
  <si>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</si>
  <si>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</si>
  <si>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</si>
  <si>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</si>
  <si>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</si>
  <si>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</si>
  <si>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</si>
  <si>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Hitelek, kölcsönök törlesztése külföldi kormányoknak nemz. Szervezeteknek</t>
  </si>
  <si>
    <t>7.4.</t>
  </si>
  <si>
    <t>7.3.</t>
  </si>
  <si>
    <t>7.2.</t>
  </si>
  <si>
    <t>7.1.</t>
  </si>
  <si>
    <t>7.</t>
  </si>
  <si>
    <t>Pénzügyi lízing kiadásai</t>
  </si>
  <si>
    <t>6.4.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</si>
  <si>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</si>
  <si>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</si>
  <si>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</si>
  <si>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</si>
  <si>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</si>
  <si>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</si>
  <si>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</si>
  <si>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5.4.</t>
  </si>
  <si>
    <t>Befektetési célú belföldi értékpapírok vásárlása</t>
  </si>
  <si>
    <t>5.3.</t>
  </si>
  <si>
    <t>5.2.</t>
  </si>
  <si>
    <t>Forgatási célú belföldi értékpapírok vásárlása</t>
  </si>
  <si>
    <t>5.1.</t>
  </si>
  <si>
    <t>5.</t>
  </si>
  <si>
    <t>4.3.</t>
  </si>
  <si>
    <t>Likviditási célú hitelek, kölcsönök törlesztése pénzügyi vállalkozásnak</t>
  </si>
  <si>
    <t>4.2.</t>
  </si>
  <si>
    <t>4.1.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</si>
  <si>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</si>
  <si>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</si>
  <si>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</si>
  <si>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</si>
  <si>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</si>
  <si>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</si>
  <si>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</si>
  <si>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</si>
  <si>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</si>
  <si>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</si>
  <si>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</si>
  <si>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</si>
  <si>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</si>
  <si>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</si>
  <si>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</si>
  <si>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</si>
  <si>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</si>
  <si>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</si>
  <si>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</si>
  <si>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</si>
  <si>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</si>
  <si>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</si>
  <si>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</si>
  <si>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</si>
  <si>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</si>
  <si>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</si>
  <si>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</si>
  <si>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</si>
  <si>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</si>
  <si>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t>2.</t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</si>
  <si>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</si>
  <si>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</si>
  <si>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</si>
  <si>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</si>
  <si>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</si>
  <si>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</si>
  <si>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</si>
  <si>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</si>
  <si>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</si>
  <si>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</si>
  <si>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</si>
  <si>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</si>
  <si>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</si>
  <si>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</si>
  <si>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</si>
  <si>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</si>
  <si>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</si>
  <si>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</si>
  <si>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</si>
  <si>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</si>
  <si>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</si>
  <si>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</si>
  <si>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</si>
  <si>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</si>
  <si>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</si>
  <si>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</si>
  <si>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</si>
  <si>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</si>
  <si>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</si>
  <si>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</si>
  <si>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</si>
  <si>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</si>
  <si>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</si>
  <si>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</si>
  <si>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</si>
  <si>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</si>
  <si>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</si>
  <si>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</si>
  <si>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1.</t>
  </si>
  <si>
    <t>F</t>
  </si>
  <si>
    <t>E</t>
  </si>
  <si>
    <t>C</t>
  </si>
  <si>
    <t>B</t>
  </si>
  <si>
    <t>A</t>
  </si>
  <si>
    <t>Kiadási jogcím</t>
  </si>
  <si>
    <t>Sor-
szám</t>
  </si>
  <si>
    <t>2. sz. táblázat</t>
  </si>
  <si>
    <t>K I A D Á S O K</t>
  </si>
  <si>
    <t xml:space="preserve">    17.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</si>
  <si>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</si>
  <si>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</si>
  <si>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</si>
  <si>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</si>
  <si>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</si>
  <si>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</si>
  <si>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</si>
  <si>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</si>
  <si>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</si>
  <si>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</si>
  <si>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</si>
  <si>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</si>
  <si>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</si>
  <si>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</si>
  <si>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</si>
  <si>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</si>
  <si>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</si>
  <si>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</si>
  <si>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</si>
  <si>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</si>
  <si>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</si>
  <si>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</si>
  <si>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</si>
  <si>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</si>
  <si>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</si>
  <si>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</si>
  <si>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</si>
  <si>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</si>
  <si>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</si>
  <si>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</si>
  <si>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</si>
  <si>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</si>
  <si>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</si>
  <si>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</si>
  <si>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</si>
  <si>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</si>
  <si>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</si>
  <si>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</si>
  <si>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</si>
  <si>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</si>
  <si>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</si>
  <si>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 xml:space="preserve">  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</si>
  <si>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</si>
  <si>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</si>
  <si>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</si>
  <si>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</si>
  <si>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</si>
  <si>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</si>
  <si>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</si>
  <si>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</si>
  <si>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</si>
  <si>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</si>
  <si>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</si>
  <si>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</si>
  <si>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</si>
  <si>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</si>
  <si>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</si>
  <si>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</si>
  <si>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</si>
  <si>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</si>
  <si>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</si>
  <si>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</si>
  <si>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</si>
  <si>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</si>
  <si>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</si>
  <si>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</si>
  <si>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</si>
  <si>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</si>
  <si>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</si>
  <si>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</si>
  <si>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</si>
  <si>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</si>
  <si>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</si>
  <si>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</si>
  <si>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</si>
  <si>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</si>
  <si>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</si>
  <si>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Közvetített szolgáltatások értéke</t>
  </si>
  <si>
    <t>Szolgáltatások ellenértéke</t>
  </si>
  <si>
    <t>Készletértékesítés ellenértéke</t>
  </si>
  <si>
    <t>Kommunális adó</t>
  </si>
  <si>
    <t>4.7.</t>
  </si>
  <si>
    <t>4.6.</t>
  </si>
  <si>
    <t>Gépjárműadó</t>
  </si>
  <si>
    <t>4.5.</t>
  </si>
  <si>
    <t>4.4.</t>
  </si>
  <si>
    <t>Iparűzési adó</t>
  </si>
  <si>
    <t>Építményadó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</si>
  <si>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</si>
  <si>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</si>
  <si>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</si>
  <si>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</si>
  <si>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</si>
  <si>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</si>
  <si>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</si>
  <si>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</si>
  <si>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</si>
  <si>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</si>
  <si>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</si>
  <si>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</si>
  <si>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</si>
  <si>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</si>
  <si>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</si>
  <si>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</si>
  <si>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</si>
  <si>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</si>
  <si>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</si>
  <si>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</si>
  <si>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</si>
  <si>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</si>
  <si>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</si>
  <si>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</si>
  <si>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</si>
  <si>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</si>
  <si>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</si>
  <si>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</si>
  <si>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</si>
  <si>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</si>
  <si>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</si>
  <si>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</si>
  <si>
    <t>Összesen (1+4+7+9+11)</t>
  </si>
  <si>
    <t>14.</t>
  </si>
  <si>
    <t>............................</t>
  </si>
  <si>
    <t>13.</t>
  </si>
  <si>
    <t>12.</t>
  </si>
  <si>
    <t>Egyéb</t>
  </si>
  <si>
    <t>Felújítás célonként</t>
  </si>
  <si>
    <t>Beruházás feladatonként</t>
  </si>
  <si>
    <t>Felhalmozási célú
hiteltörlesztés (tőke+kamat)</t>
  </si>
  <si>
    <t>Működési célú
hiteltörlesztés (tőke+kamat)</t>
  </si>
  <si>
    <t>J=(F+…+I)</t>
  </si>
  <si>
    <t>I</t>
  </si>
  <si>
    <t>H</t>
  </si>
  <si>
    <t>G</t>
  </si>
  <si>
    <t>D</t>
  </si>
  <si>
    <t xml:space="preserve">B </t>
  </si>
  <si>
    <t>Még fennálló kötelezettség</t>
  </si>
  <si>
    <t>Kötelezettségek a következő években</t>
  </si>
  <si>
    <t>Összes vállalt kötelezettség</t>
  </si>
  <si>
    <t>Kötelezettség- 
vállalás 
éve</t>
  </si>
  <si>
    <t>Kötelezettség
jogcíme</t>
  </si>
  <si>
    <t>Többéves kihatással járó döntésekből származó kötzelezettségek célok szerinti, évenkénti bontásban</t>
  </si>
  <si>
    <t>Összesen (1+8)</t>
  </si>
  <si>
    <t>15.</t>
  </si>
  <si>
    <t>Hosszú lejáratú</t>
  </si>
  <si>
    <t xml:space="preserve">Rövid lejáratú </t>
  </si>
  <si>
    <t>Hitel, kölcsön állomány december 31-én</t>
  </si>
  <si>
    <t xml:space="preserve">Lejárat
éve </t>
  </si>
  <si>
    <t>Kölcsön-
nyújtás
éve</t>
  </si>
  <si>
    <t xml:space="preserve">Hitel, kölcsön </t>
  </si>
  <si>
    <t>Az önkormányzat által nyújtott hitel és kölcsön alakulása lejárat és eszközök szerinti bontásban</t>
  </si>
  <si>
    <t>Adósságállomány mindösszesen:</t>
  </si>
  <si>
    <t>Külföldi összesen:</t>
  </si>
  <si>
    <t>Egyéb adósság</t>
  </si>
  <si>
    <t>Külföldi szállítók</t>
  </si>
  <si>
    <t>II. Külföldi hitelezők</t>
  </si>
  <si>
    <t>Belföldi összesen:</t>
  </si>
  <si>
    <t>Szállítói tartozás</t>
  </si>
  <si>
    <t>Tartozásállomány önkormányzatok és intézmények felé</t>
  </si>
  <si>
    <t>TB alapokkal szembeni tartozás</t>
  </si>
  <si>
    <t>Elkülönített állami pénzalapokkal szembeni tartozás</t>
  </si>
  <si>
    <t>Központi költségvetéssel szemben fennálló tartozás</t>
  </si>
  <si>
    <t>Adóhatósággal szembeni tartozások</t>
  </si>
  <si>
    <t>I. Belföldi hitelezők</t>
  </si>
  <si>
    <t>I=(C+H)</t>
  </si>
  <si>
    <t>H=(D+…+G)</t>
  </si>
  <si>
    <t>Összes lejárt tartozás</t>
  </si>
  <si>
    <t>360 napon 
túli</t>
  </si>
  <si>
    <t>181-360 nap közötti</t>
  </si>
  <si>
    <t>91-180 nap közötti</t>
  </si>
  <si>
    <t>1-90 nap közötti</t>
  </si>
  <si>
    <t>Összes
 tartozás</t>
  </si>
  <si>
    <t>Lejárt</t>
  </si>
  <si>
    <t>Nem lejárt</t>
  </si>
  <si>
    <t xml:space="preserve">Adósságállomány 
eszközök szerint </t>
  </si>
  <si>
    <t>Sor-szám</t>
  </si>
  <si>
    <t>A helyi adókból biztosított kedvezményeket, mentességeket, adónemenként kell feltüntetni.</t>
  </si>
  <si>
    <t>Összesen: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</si>
  <si>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</si>
  <si>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</si>
  <si>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</si>
  <si>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</si>
  <si>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</si>
  <si>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</si>
  <si>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</si>
  <si>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</si>
  <si>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</si>
  <si>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</si>
  <si>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Egyéb kölcsön elengedése</t>
  </si>
  <si>
    <t>16.</t>
  </si>
  <si>
    <t>Egyéb kedvezmény</t>
  </si>
  <si>
    <t>Eszközök hasznosítása utáni kedvezmény, menteség</t>
  </si>
  <si>
    <t>Helyiségek hasznosítása utáni kedvezmény, menteség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</si>
  <si>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</si>
  <si>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</si>
  <si>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</si>
  <si>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</si>
  <si>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</si>
  <si>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</si>
  <si>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</si>
  <si>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</si>
  <si>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</si>
  <si>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</si>
  <si>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</si>
  <si>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</si>
  <si>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Tényleges</t>
  </si>
  <si>
    <t>Tervezett</t>
  </si>
  <si>
    <t>(kedvezménye)</t>
  </si>
  <si>
    <t>Az önkormányzat által adott közvetett támogatások</t>
  </si>
  <si>
    <t>33.</t>
  </si>
  <si>
    <t>32.</t>
  </si>
  <si>
    <t>31.</t>
  </si>
  <si>
    <t>30.</t>
  </si>
  <si>
    <t>29.</t>
  </si>
  <si>
    <t>28.</t>
  </si>
  <si>
    <t>27.</t>
  </si>
  <si>
    <t>Tényleges 
(E Ft)</t>
  </si>
  <si>
    <t>Tervezett 
(E Ft)</t>
  </si>
  <si>
    <t>Támogatás célja</t>
  </si>
  <si>
    <t>Támogatott szervezet neve</t>
  </si>
  <si>
    <t>K I M U T A T Á S</t>
  </si>
  <si>
    <t>62.</t>
  </si>
  <si>
    <t>ESZKÖZÖK ÖSSZESEN  (45+48+53+57+60+61)</t>
  </si>
  <si>
    <t>61.</t>
  </si>
  <si>
    <t>F) AKTÍV IDŐBELI ELHATÁROLÁSOK</t>
  </si>
  <si>
    <t>60.</t>
  </si>
  <si>
    <t>E) EGYÉB SAJÁTOS  ELSZÁMOLÁSOK (58+59)</t>
  </si>
  <si>
    <t>59.</t>
  </si>
  <si>
    <t>58.</t>
  </si>
  <si>
    <t>57.</t>
  </si>
  <si>
    <t>D) KÖVETELÉSEK (54+55+56)</t>
  </si>
  <si>
    <t>56.</t>
  </si>
  <si>
    <t>III. Követelés jellegű sajátos elszámolások</t>
  </si>
  <si>
    <t>55.</t>
  </si>
  <si>
    <t>II. Költségvetési évet követően esedékes követelések</t>
  </si>
  <si>
    <t>54.</t>
  </si>
  <si>
    <t>I. Költségvetési évben esedékes követelések</t>
  </si>
  <si>
    <t>53.</t>
  </si>
  <si>
    <t>C) PÉNZESZKÖZÖK (49+50+51+52)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</si>
  <si>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</si>
  <si>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</si>
  <si>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</si>
  <si>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</si>
  <si>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</si>
  <si>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</si>
  <si>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</si>
  <si>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</si>
  <si>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</si>
  <si>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</si>
  <si>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</si>
  <si>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</si>
  <si>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</si>
  <si>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</si>
  <si>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</si>
  <si>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</si>
  <si>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</si>
  <si>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</si>
  <si>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</si>
  <si>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</si>
  <si>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</si>
  <si>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</si>
  <si>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</si>
  <si>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</si>
  <si>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</si>
  <si>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</si>
  <si>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</si>
  <si>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</si>
  <si>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</si>
  <si>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</si>
  <si>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</si>
  <si>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</si>
  <si>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</si>
  <si>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</si>
  <si>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</si>
  <si>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</si>
  <si>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</si>
  <si>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</si>
  <si>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1.4. Üzleti tartós részesedések</t>
  </si>
  <si>
    <t>1.3. Korlátozottan forgalomképes tartós részesedések</t>
  </si>
  <si>
    <t>1.2. Nemzetgazdasági szempontból kiemelt jelentőségű tartós részesedések</t>
  </si>
  <si>
    <t>1.1. Forgalomképtelen tartós részesedések</t>
  </si>
  <si>
    <t>1. Tartós részesedések (30+31+32+33)</t>
  </si>
  <si>
    <t>III. Befektetett pénzügyi eszközök (29+34+39)</t>
  </si>
  <si>
    <t>5.4. Üzleti tárgyi eszközök értékhelyesbítése</t>
  </si>
  <si>
    <t>5.3. Korlátozottan forgalomképes tárgyi eszközök értékhelyesbítése</t>
  </si>
  <si>
    <t>5.2. Nemzetgazdasági szempontból kiemelt jelentőségű tárgyi eszközök 
       értékhelyesbítése</t>
  </si>
  <si>
    <t>5.1. Forgalomképtelen tárgyi eszközök értékhelyesbítése</t>
  </si>
  <si>
    <t>5. Tárgyi eszközök értékhelyesbítése (24+25+26+27)</t>
  </si>
  <si>
    <t>4.4. Üzleti beruházások, felújítások</t>
  </si>
  <si>
    <t>4.3. Korlátozottan forgalomképes beruházások, felújítások</t>
  </si>
  <si>
    <t>4.2. Nemzetgazdasági szempontból kiemelt jelentőségű beruházások, felújítások</t>
  </si>
  <si>
    <t>4.1. Forgalomképtelen beruházások, felújítások</t>
  </si>
  <si>
    <t>4. Beruházások, felújítások (19+20+21+22)</t>
  </si>
  <si>
    <t>3.4. Üzleti tenyészállatok</t>
  </si>
  <si>
    <t>3.3. Korlátozottan forgalomképes tenyészállatok</t>
  </si>
  <si>
    <t>3.2. Nemzetgazdasági szempontból kiemelt jelentőségű tenyészállatok</t>
  </si>
  <si>
    <t>3.1. Forgalomképtelen tenyészállatok</t>
  </si>
  <si>
    <t>3. Tenyészállatok (14+15+16+17)</t>
  </si>
  <si>
    <t>2.4. Üzleti gépek, berendezések, felszerelések, járművek</t>
  </si>
  <si>
    <t>2.3. Korlátozottan forgalomképes gépek, berendezések, felszerelések, járművek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</si>
  <si>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</si>
  <si>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</si>
  <si>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</si>
  <si>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</si>
  <si>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</si>
  <si>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</si>
  <si>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</si>
  <si>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</si>
  <si>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</si>
  <si>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</si>
  <si>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</si>
  <si>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</si>
  <si>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</si>
  <si>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</si>
  <si>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</si>
  <si>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</si>
  <si>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</si>
  <si>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</si>
  <si>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</si>
  <si>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 xml:space="preserve">A </t>
  </si>
  <si>
    <t>állományi érték</t>
  </si>
  <si>
    <t xml:space="preserve">Becsült </t>
  </si>
  <si>
    <t xml:space="preserve">Könyv szerinti </t>
  </si>
  <si>
    <t>Bruttó</t>
  </si>
  <si>
    <t>Sorszám</t>
  </si>
  <si>
    <t>ESZKÖZÖK</t>
  </si>
  <si>
    <t>VAGYONKIMUTATÁS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</si>
  <si>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</si>
  <si>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</si>
  <si>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</si>
  <si>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</si>
  <si>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</si>
  <si>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</si>
  <si>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</si>
  <si>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</si>
  <si>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</si>
  <si>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</si>
  <si>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</si>
  <si>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</si>
  <si>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</si>
  <si>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</si>
  <si>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állományi 
érték</t>
  </si>
  <si>
    <t>FORRÁSOK</t>
  </si>
  <si>
    <t>a könyvviteli mérlegben értékkel szereplő forrásokról</t>
  </si>
  <si>
    <t>Megnevezés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</si>
  <si>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</si>
  <si>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</si>
  <si>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Egyéb korrekciós tételek (+,-)</t>
  </si>
  <si>
    <t>Kiadások    ( - )</t>
  </si>
  <si>
    <t>Bevételek   ( + )</t>
  </si>
  <si>
    <t>Összeg  (Ft )</t>
  </si>
  <si>
    <t>PÉNZESZKÖZÖK VÁLTOZÁSÁNAK LEVEZETÉSE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</si>
  <si>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</si>
  <si>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</si>
  <si>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</si>
  <si>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</si>
  <si>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</si>
  <si>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>Tiszaszőlősi Községi Sportegyesület</t>
  </si>
  <si>
    <t>3. sz. melléklet szerinti bontásban</t>
  </si>
  <si>
    <t>4. sz. melléklet szerinti bontásban</t>
  </si>
  <si>
    <t>I. Előzetesen felszámított áfa elszámolása</t>
  </si>
  <si>
    <t>II. Fizetendő áfa elszámolása</t>
  </si>
  <si>
    <t>a könyvviteli mérlegben értékkel szereplő eszközökről</t>
  </si>
  <si>
    <t>2020.évi teljesítés</t>
  </si>
  <si>
    <t>2021.</t>
  </si>
  <si>
    <t>2022.</t>
  </si>
  <si>
    <t>2023.</t>
  </si>
  <si>
    <t>2023. után</t>
  </si>
  <si>
    <t xml:space="preserve"> Forintban!</t>
  </si>
  <si>
    <t>Módosított
előirányzat</t>
  </si>
  <si>
    <t>Közhatalmi bevételek (4.1.+…+4.7.)</t>
  </si>
  <si>
    <t xml:space="preserve">Idegenforgalmi adó </t>
  </si>
  <si>
    <t>Talajterhelési díj</t>
  </si>
  <si>
    <t>Egyéb közhatalmi bevételek</t>
  </si>
  <si>
    <t>Működési bevételek (5.1.+…+ 5.11.)</t>
  </si>
  <si>
    <t>Kamatbevételek és más nyereségjellegű bevételek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</si>
  <si>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</si>
  <si>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</si>
  <si>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   9.</t>
  </si>
  <si>
    <t>Hitel-, kölcsönfelvétel államháztartáson kívülről  (10.1.+10.3.)</t>
  </si>
  <si>
    <t xml:space="preserve">   Rövid lejáratú  hitelek, kölcsönök felvétele</t>
  </si>
  <si>
    <t>Lekötött betétek megszüntetése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</si>
  <si>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</si>
  <si>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</si>
  <si>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</si>
  <si>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</si>
  <si>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</si>
  <si>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</si>
  <si>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Hitel-, kölcsöntörlesztés államházt-on kívülre (4.1. + … + 4.3.)</t>
  </si>
  <si>
    <t>Hosszú lejáratú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</si>
  <si>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</si>
  <si>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</si>
  <si>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</si>
  <si>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</si>
  <si>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</si>
  <si>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</si>
  <si>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</si>
  <si>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</si>
  <si>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</si>
  <si>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</si>
  <si>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</si>
  <si>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7.5.</t>
  </si>
  <si>
    <t>1. tájékoztató tábla a 5/2021. (V.31.) önkormányzati   rendelethez</t>
  </si>
  <si>
    <t>2. tájékoztató tábla a 5/2021. (V.31.) önkormányzati   rendelethez</t>
  </si>
  <si>
    <t>3. tájékoztató tábla a 5/2021. (V.31.) önkormányzati   rendelethez</t>
  </si>
  <si>
    <t>4. tájékoztató tábla a 5/2021. (V.31.) önkormányzati   rendelethez</t>
  </si>
  <si>
    <t>5. tájékoztató tábla a 5/2021. (V.31.) önkormányzati   rendelethez</t>
  </si>
  <si>
    <t>6. tájékoztató tábla a 5/2021. (V.31.) önkormányzati   rendelethez</t>
  </si>
  <si>
    <t>7.1. tájékoztató tábla a 5/2021. (V.31.) önkormányzati   rendelethez</t>
  </si>
  <si>
    <t>7.2. tájékoztató tábla a 5/2021. (V.31.) önkormányzati   rendelethez</t>
  </si>
  <si>
    <t>8. tájékoztató tábla a 5/2021. (V.31) önkormányzati  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</si>
</sst>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_-* #,##0.00_-;\-* #,##0.00_-;_-* &quot;-&quot;??_-;_-@_-"/>
    <numFmt numFmtId="165" formatCode="#,###"/>
    <numFmt numFmtId="166" formatCode="#"/>
    <numFmt numFmtId="167" formatCode="#,###__;\-#,###__"/>
    <numFmt numFmtId="168" formatCode="00"/>
    <numFmt numFmtId="169" formatCode="#,###\ _F_t;\-#,###\ _F_t"/>
    <numFmt numFmtId="170" formatCode="#,###__"/>
    <numFmt numFmtId="171" formatCode="_-* #,##0_-;\-* #,##0_-;_-* &quot;-&quot;??_-;_-@_-"/>
  </numFmts>
  <fonts count="43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b/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sz val="10"/>
      <name val="Wingdings"/>
      <charset val="2"/>
    </font>
    <font>
      <b/>
      <i/>
      <sz val="8"/>
      <name val="Times New Roman CE"/>
      <family val="1"/>
      <charset val="238"/>
    </font>
    <font>
      <sz val="7"/>
      <name val="Times New Roman CE"/>
      <charset val="238"/>
    </font>
    <font>
      <sz val="9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4" fillId="0" borderId="0"/>
    <xf numFmtId="9" fontId="2" fillId="0" borderId="0" applyFont="0" applyFill="0" applyBorder="0" applyAlignment="0" applyProtection="0"/>
  </cellStyleXfs>
  <cellXfs count="430">
    <xf numFmtId="0" fontId="0" fillId="0" borderId="0" xfId="0"/>
    <xf numFmtId="0" fontId="1" fillId="0" borderId="0" xfId="3"/>
    <xf numFmtId="0" fontId="1" fillId="0" borderId="0" xfId="3" applyAlignment="1">
      <alignment horizontal="right" vertical="center" indent="1"/>
    </xf>
    <xf numFmtId="165" fontId="3" fillId="0" borderId="1" xfId="0" quotePrefix="1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6" fillId="0" borderId="3" xfId="3" applyFont="1" applyBorder="1" applyAlignment="1">
      <alignment horizontal="left" vertical="center" wrapText="1" indent="1"/>
    </xf>
    <xf numFmtId="49" fontId="7" fillId="0" borderId="4" xfId="3" applyNumberFormat="1" applyFont="1" applyBorder="1" applyAlignment="1">
      <alignment horizontal="left" vertical="center" wrapText="1" indent="1"/>
    </xf>
    <xf numFmtId="165" fontId="7" fillId="0" borderId="5" xfId="3" applyNumberFormat="1" applyFont="1" applyBorder="1" applyAlignment="1" applyProtection="1">
      <alignment horizontal="right" vertical="center" wrapText="1" indent="1"/>
      <protection locked="0"/>
    </xf>
    <xf numFmtId="165" fontId="7" fillId="0" borderId="6" xfId="3" applyNumberFormat="1" applyFont="1" applyBorder="1" applyAlignment="1" applyProtection="1">
      <alignment horizontal="right" vertical="center" wrapText="1" indent="1"/>
      <protection locked="0"/>
    </xf>
    <xf numFmtId="49" fontId="7" fillId="0" borderId="7" xfId="3" applyNumberFormat="1" applyFont="1" applyBorder="1" applyAlignment="1">
      <alignment horizontal="left" vertical="center" wrapText="1" indent="1"/>
    </xf>
    <xf numFmtId="0" fontId="8" fillId="0" borderId="0" xfId="3" applyFont="1"/>
    <xf numFmtId="0" fontId="9" fillId="0" borderId="0" xfId="3" applyFont="1"/>
    <xf numFmtId="165" fontId="4" fillId="0" borderId="1" xfId="0" applyNumberFormat="1" applyFont="1" applyBorder="1" applyAlignment="1">
      <alignment horizontal="right" vertical="center" wrapText="1" indent="1"/>
    </xf>
    <xf numFmtId="165" fontId="5" fillId="0" borderId="1" xfId="3" applyNumberFormat="1" applyFont="1" applyBorder="1" applyAlignment="1">
      <alignment horizontal="right" vertical="center" wrapText="1" indent="1"/>
    </xf>
    <xf numFmtId="165" fontId="5" fillId="0" borderId="8" xfId="3" applyNumberFormat="1" applyFont="1" applyBorder="1" applyAlignment="1">
      <alignment horizontal="right" vertical="center" wrapText="1" indent="1"/>
    </xf>
    <xf numFmtId="165" fontId="6" fillId="0" borderId="1" xfId="3" applyNumberFormat="1" applyFont="1" applyBorder="1" applyAlignment="1">
      <alignment horizontal="right" vertical="center" wrapText="1" indent="1"/>
    </xf>
    <xf numFmtId="165" fontId="6" fillId="0" borderId="8" xfId="3" applyNumberFormat="1" applyFont="1" applyBorder="1" applyAlignment="1">
      <alignment horizontal="right" vertical="center" wrapText="1" indent="1"/>
    </xf>
    <xf numFmtId="165" fontId="7" fillId="0" borderId="9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0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1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2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4" xfId="3" applyNumberFormat="1" applyFont="1" applyBorder="1" applyAlignment="1" applyProtection="1">
      <alignment horizontal="right" vertical="center" wrapText="1" indent="1"/>
      <protection locked="0"/>
    </xf>
    <xf numFmtId="49" fontId="7" fillId="0" borderId="15" xfId="3" applyNumberFormat="1" applyFont="1" applyBorder="1" applyAlignment="1">
      <alignment horizontal="left" vertical="center" wrapText="1" indent="1"/>
    </xf>
    <xf numFmtId="49" fontId="7" fillId="0" borderId="16" xfId="3" applyNumberFormat="1" applyFont="1" applyBorder="1" applyAlignment="1">
      <alignment horizontal="left" vertical="center" wrapText="1" indent="1"/>
    </xf>
    <xf numFmtId="165" fontId="7" fillId="0" borderId="17" xfId="3" applyNumberFormat="1" applyFont="1" applyBorder="1" applyAlignment="1" applyProtection="1">
      <alignment horizontal="right" vertical="center" wrapText="1" indent="1"/>
      <protection locked="0"/>
    </xf>
    <xf numFmtId="165" fontId="7" fillId="0" borderId="18" xfId="3" applyNumberFormat="1" applyFont="1" applyBorder="1" applyAlignment="1" applyProtection="1">
      <alignment horizontal="right" vertical="center" wrapText="1" indent="1"/>
      <protection locked="0"/>
    </xf>
    <xf numFmtId="49" fontId="7" fillId="0" borderId="19" xfId="3" applyNumberFormat="1" applyFont="1" applyBorder="1" applyAlignment="1">
      <alignment horizontal="left" vertical="center" wrapText="1" indent="1"/>
    </xf>
    <xf numFmtId="165" fontId="6" fillId="0" borderId="20" xfId="3" applyNumberFormat="1" applyFont="1" applyBorder="1" applyAlignment="1">
      <alignment horizontal="right" vertical="center" wrapText="1" indent="1"/>
    </xf>
    <xf numFmtId="165" fontId="6" fillId="0" borderId="21" xfId="3" applyNumberFormat="1" applyFont="1" applyBorder="1" applyAlignment="1">
      <alignment horizontal="right" vertical="center" wrapText="1" indent="1"/>
    </xf>
    <xf numFmtId="0" fontId="6" fillId="0" borderId="21" xfId="3" applyFont="1" applyBorder="1" applyAlignment="1">
      <alignment vertical="center" wrapText="1"/>
    </xf>
    <xf numFmtId="0" fontId="6" fillId="0" borderId="22" xfId="3" applyFont="1" applyBorder="1" applyAlignment="1">
      <alignment horizontal="left" vertical="center" wrapText="1" indent="1"/>
    </xf>
    <xf numFmtId="0" fontId="7" fillId="0" borderId="0" xfId="3" applyFont="1"/>
    <xf numFmtId="0" fontId="6" fillId="0" borderId="8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5" fontId="6" fillId="0" borderId="1" xfId="3" applyNumberFormat="1" applyFont="1" applyBorder="1" applyAlignment="1" applyProtection="1">
      <alignment horizontal="right" vertical="center" wrapText="1" indent="1"/>
      <protection locked="0"/>
    </xf>
    <xf numFmtId="165" fontId="6" fillId="0" borderId="8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6" xfId="3" applyNumberFormat="1" applyFont="1" applyBorder="1" applyAlignment="1" applyProtection="1">
      <alignment horizontal="right" vertical="center" wrapText="1" indent="1"/>
      <protection locked="0"/>
    </xf>
    <xf numFmtId="0" fontId="10" fillId="0" borderId="10" xfId="0" applyFont="1" applyBorder="1" applyAlignment="1">
      <alignment vertical="center" wrapText="1"/>
    </xf>
    <xf numFmtId="49" fontId="7" fillId="0" borderId="24" xfId="3" applyNumberFormat="1" applyFont="1" applyBorder="1" applyAlignment="1">
      <alignment horizontal="left" vertical="center" wrapText="1" indent="1"/>
    </xf>
    <xf numFmtId="165" fontId="16" fillId="0" borderId="9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10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11" xfId="3" applyNumberFormat="1" applyFont="1" applyBorder="1" applyAlignment="1" applyProtection="1">
      <alignment horizontal="right" vertical="center" wrapText="1" indent="1"/>
      <protection locked="0"/>
    </xf>
    <xf numFmtId="165" fontId="16" fillId="0" borderId="12" xfId="3" applyNumberFormat="1" applyFont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>
      <alignment horizontal="left" wrapText="1" indent="1"/>
    </xf>
    <xf numFmtId="0" fontId="6" fillId="0" borderId="8" xfId="3" applyFont="1" applyBorder="1" applyAlignment="1">
      <alignment horizontal="left" vertical="center" wrapText="1" indent="1"/>
    </xf>
    <xf numFmtId="0" fontId="11" fillId="0" borderId="25" xfId="3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5" fillId="0" borderId="26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1" fontId="7" fillId="2" borderId="27" xfId="0" applyNumberFormat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horizontal="left" vertical="center" wrapText="1" indent="1"/>
    </xf>
    <xf numFmtId="165" fontId="6" fillId="0" borderId="3" xfId="0" applyNumberFormat="1" applyFont="1" applyBorder="1" applyAlignment="1">
      <alignment horizontal="right" vertical="center" wrapText="1" indent="1"/>
    </xf>
    <xf numFmtId="165" fontId="7" fillId="0" borderId="28" xfId="0" applyNumberFormat="1" applyFont="1" applyBorder="1" applyAlignment="1">
      <alignment vertical="center" wrapText="1"/>
    </xf>
    <xf numFmtId="165" fontId="7" fillId="0" borderId="29" xfId="0" applyNumberFormat="1" applyFont="1" applyBorder="1" applyAlignment="1" applyProtection="1">
      <alignment vertical="center" wrapText="1"/>
      <protection locked="0"/>
    </xf>
    <xf numFmtId="165" fontId="7" fillId="0" borderId="30" xfId="0" applyNumberFormat="1" applyFont="1" applyBorder="1" applyAlignment="1" applyProtection="1">
      <alignment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Border="1" applyAlignment="1" applyProtection="1">
      <alignment horizontal="left" vertical="center" wrapText="1" indent="1"/>
      <protection locked="0"/>
    </xf>
    <xf numFmtId="165" fontId="6" fillId="0" borderId="4" xfId="0" applyNumberFormat="1" applyFont="1" applyBorder="1" applyAlignment="1">
      <alignment horizontal="right" vertical="center" wrapText="1" indent="1"/>
    </xf>
    <xf numFmtId="165" fontId="7" fillId="0" borderId="31" xfId="0" applyNumberFormat="1" applyFont="1" applyBorder="1" applyAlignment="1" applyProtection="1">
      <alignment vertical="center" wrapText="1"/>
      <protection locked="0"/>
    </xf>
    <xf numFmtId="165" fontId="7" fillId="0" borderId="6" xfId="0" applyNumberFormat="1" applyFont="1" applyBorder="1" applyAlignment="1" applyProtection="1">
      <alignment vertical="center" wrapText="1"/>
      <protection locked="0"/>
    </xf>
    <xf numFmtId="1" fontId="8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8" xfId="0" applyNumberFormat="1" applyFont="1" applyBorder="1" applyAlignment="1">
      <alignment vertical="center" wrapText="1"/>
    </xf>
    <xf numFmtId="165" fontId="5" fillId="0" borderId="29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left" vertical="center" wrapText="1" indent="1"/>
    </xf>
    <xf numFmtId="165" fontId="6" fillId="0" borderId="16" xfId="0" applyNumberFormat="1" applyFont="1" applyBorder="1" applyAlignment="1">
      <alignment horizontal="right" vertical="center" wrapText="1" indent="1"/>
    </xf>
    <xf numFmtId="165" fontId="5" fillId="0" borderId="31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left" vertical="center" wrapText="1" indent="1"/>
    </xf>
    <xf numFmtId="165" fontId="5" fillId="0" borderId="32" xfId="0" applyNumberFormat="1" applyFont="1" applyBorder="1" applyAlignment="1">
      <alignment vertical="center" wrapText="1"/>
    </xf>
    <xf numFmtId="165" fontId="5" fillId="0" borderId="33" xfId="0" applyNumberFormat="1" applyFont="1" applyBorder="1" applyAlignment="1">
      <alignment vertical="center" wrapText="1"/>
    </xf>
    <xf numFmtId="165" fontId="5" fillId="0" borderId="18" xfId="0" applyNumberFormat="1" applyFont="1" applyBorder="1" applyAlignment="1">
      <alignment vertical="center" wrapText="1"/>
    </xf>
    <xf numFmtId="1" fontId="17" fillId="2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left" vertical="center" wrapText="1" indent="1"/>
    </xf>
    <xf numFmtId="165" fontId="6" fillId="0" borderId="19" xfId="0" applyNumberFormat="1" applyFont="1" applyBorder="1" applyAlignment="1">
      <alignment horizontal="right" vertical="center" wrapText="1" indent="1"/>
    </xf>
    <xf numFmtId="165" fontId="6" fillId="0" borderId="0" xfId="0" applyNumberFormat="1" applyFont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5" fontId="11" fillId="0" borderId="17" xfId="0" applyNumberFormat="1" applyFont="1" applyBorder="1" applyAlignment="1">
      <alignment horizontal="centerContinuous" vertical="center"/>
    </xf>
    <xf numFmtId="165" fontId="11" fillId="0" borderId="37" xfId="0" applyNumberFormat="1" applyFont="1" applyBorder="1" applyAlignment="1">
      <alignment horizontal="centerContinuous" vertical="center"/>
    </xf>
    <xf numFmtId="165" fontId="11" fillId="0" borderId="33" xfId="0" applyNumberFormat="1" applyFont="1" applyBorder="1" applyAlignment="1">
      <alignment horizontal="centerContinuous" vertical="center"/>
    </xf>
    <xf numFmtId="165" fontId="13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5" fontId="6" fillId="0" borderId="38" xfId="0" applyNumberFormat="1" applyFont="1" applyBorder="1" applyAlignment="1">
      <alignment vertical="center" wrapText="1"/>
    </xf>
    <xf numFmtId="165" fontId="6" fillId="0" borderId="8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8" fillId="2" borderId="39" xfId="0" applyNumberFormat="1" applyFont="1" applyFill="1" applyBorder="1" applyAlignment="1">
      <alignment horizontal="left" vertical="center" wrapText="1" indent="2"/>
    </xf>
    <xf numFmtId="165" fontId="8" fillId="2" borderId="26" xfId="0" applyNumberFormat="1" applyFont="1" applyFill="1" applyBorder="1" applyAlignment="1">
      <alignment horizontal="left" vertical="center" wrapText="1" indent="2"/>
    </xf>
    <xf numFmtId="165" fontId="6" fillId="0" borderId="26" xfId="0" applyNumberFormat="1" applyFont="1" applyBorder="1" applyAlignment="1">
      <alignment horizontal="left" vertical="center" wrapText="1" indent="1"/>
    </xf>
    <xf numFmtId="165" fontId="7" fillId="0" borderId="40" xfId="0" applyNumberFormat="1" applyFont="1" applyBorder="1" applyAlignment="1" applyProtection="1">
      <alignment vertical="center" wrapText="1"/>
      <protection locked="0"/>
    </xf>
    <xf numFmtId="165" fontId="7" fillId="0" borderId="16" xfId="0" applyNumberFormat="1" applyFont="1" applyBorder="1" applyAlignment="1" applyProtection="1">
      <alignment vertical="center" wrapText="1"/>
      <protection locked="0"/>
    </xf>
    <xf numFmtId="166" fontId="8" fillId="0" borderId="6" xfId="0" applyNumberFormat="1" applyFont="1" applyBorder="1" applyAlignment="1" applyProtection="1">
      <alignment horizontal="right" vertical="center" wrapText="1" indent="2"/>
      <protection locked="0"/>
    </xf>
    <xf numFmtId="166" fontId="8" fillId="0" borderId="28" xfId="0" applyNumberFormat="1" applyFont="1" applyBorder="1" applyAlignment="1" applyProtection="1">
      <alignment horizontal="right" vertical="center" wrapText="1" indent="2"/>
      <protection locked="0"/>
    </xf>
    <xf numFmtId="165" fontId="7" fillId="0" borderId="28" xfId="0" applyNumberFormat="1" applyFont="1" applyBorder="1" applyAlignment="1" applyProtection="1">
      <alignment horizontal="left" vertical="center" wrapText="1" indent="1"/>
      <protection locked="0"/>
    </xf>
    <xf numFmtId="165" fontId="8" fillId="2" borderId="39" xfId="0" applyNumberFormat="1" applyFont="1" applyFill="1" applyBorder="1" applyAlignment="1">
      <alignment horizontal="right" vertical="center" wrapText="1" indent="2"/>
    </xf>
    <xf numFmtId="165" fontId="8" fillId="2" borderId="26" xfId="0" applyNumberFormat="1" applyFont="1" applyFill="1" applyBorder="1" applyAlignment="1">
      <alignment horizontal="right" vertical="center" wrapText="1" indent="2"/>
    </xf>
    <xf numFmtId="165" fontId="19" fillId="0" borderId="0" xfId="0" applyNumberFormat="1" applyFont="1" applyAlignment="1">
      <alignment horizontal="center" vertical="center" wrapText="1"/>
    </xf>
    <xf numFmtId="165" fontId="11" fillId="0" borderId="38" xfId="0" applyNumberFormat="1" applyFont="1" applyBorder="1" applyAlignment="1" applyProtection="1">
      <alignment horizontal="center" vertical="center" wrapText="1"/>
      <protection locked="0"/>
    </xf>
    <xf numFmtId="165" fontId="11" fillId="0" borderId="27" xfId="0" applyNumberFormat="1" applyFont="1" applyBorder="1" applyAlignment="1" applyProtection="1">
      <alignment horizontal="center" vertical="center" wrapText="1"/>
      <protection locked="0"/>
    </xf>
    <xf numFmtId="165" fontId="11" fillId="0" borderId="35" xfId="0" applyNumberFormat="1" applyFont="1" applyBorder="1" applyAlignment="1" applyProtection="1">
      <alignment horizontal="center" vertical="center" wrapText="1"/>
      <protection locked="0"/>
    </xf>
    <xf numFmtId="165" fontId="11" fillId="0" borderId="26" xfId="0" applyNumberFormat="1" applyFont="1" applyBorder="1" applyAlignment="1" applyProtection="1">
      <alignment horizontal="center" vertical="center" wrapText="1"/>
      <protection locked="0"/>
    </xf>
    <xf numFmtId="165" fontId="11" fillId="0" borderId="14" xfId="0" applyNumberFormat="1" applyFont="1" applyBorder="1" applyAlignment="1" applyProtection="1">
      <alignment horizontal="center" vertical="center"/>
      <protection locked="0"/>
    </xf>
    <xf numFmtId="165" fontId="11" fillId="0" borderId="41" xfId="0" applyNumberFormat="1" applyFont="1" applyBorder="1" applyAlignment="1" applyProtection="1">
      <alignment horizontal="center" vertical="center"/>
      <protection locked="0"/>
    </xf>
    <xf numFmtId="165" fontId="20" fillId="0" borderId="0" xfId="0" applyNumberFormat="1" applyFont="1" applyAlignment="1">
      <alignment vertical="center" wrapText="1"/>
    </xf>
    <xf numFmtId="165" fontId="20" fillId="0" borderId="0" xfId="0" applyNumberFormat="1" applyFont="1" applyAlignment="1" applyProtection="1">
      <alignment vertical="center" wrapText="1"/>
      <protection locked="0"/>
    </xf>
    <xf numFmtId="165" fontId="20" fillId="0" borderId="0" xfId="0" applyNumberFormat="1" applyFont="1" applyAlignment="1" applyProtection="1">
      <alignment horizontal="center" vertical="center" wrapText="1"/>
      <protection locked="0"/>
    </xf>
    <xf numFmtId="165" fontId="5" fillId="0" borderId="38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16" fillId="0" borderId="41" xfId="0" applyNumberFormat="1" applyFont="1" applyBorder="1" applyAlignment="1" applyProtection="1">
      <alignment vertical="center"/>
      <protection locked="0"/>
    </xf>
    <xf numFmtId="165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0" fillId="0" borderId="0" xfId="0" applyProtection="1">
      <protection locked="0"/>
    </xf>
    <xf numFmtId="165" fontId="5" fillId="0" borderId="40" xfId="0" applyNumberFormat="1" applyFont="1" applyBorder="1" applyAlignment="1">
      <alignment vertical="center"/>
    </xf>
    <xf numFmtId="165" fontId="16" fillId="0" borderId="31" xfId="0" applyNumberFormat="1" applyFont="1" applyBorder="1" applyAlignment="1" applyProtection="1">
      <alignment vertical="center"/>
      <protection locked="0"/>
    </xf>
    <xf numFmtId="165" fontId="16" fillId="0" borderId="6" xfId="0" applyNumberFormat="1" applyFont="1" applyBorder="1" applyAlignment="1" applyProtection="1">
      <alignment vertical="center"/>
      <protection locked="0"/>
    </xf>
    <xf numFmtId="0" fontId="16" fillId="0" borderId="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21" fillId="0" borderId="0" xfId="0" applyFont="1"/>
    <xf numFmtId="165" fontId="16" fillId="0" borderId="42" xfId="0" applyNumberFormat="1" applyFont="1" applyBorder="1" applyAlignment="1" applyProtection="1">
      <alignment vertical="center"/>
      <protection locked="0"/>
    </xf>
    <xf numFmtId="165" fontId="16" fillId="0" borderId="10" xfId="0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 indent="1"/>
    </xf>
    <xf numFmtId="3" fontId="16" fillId="0" borderId="25" xfId="0" applyNumberFormat="1" applyFont="1" applyBorder="1" applyAlignment="1" applyProtection="1">
      <alignment horizontal="right" vertical="center" wrapText="1" indent="1"/>
      <protection locked="0"/>
    </xf>
    <xf numFmtId="3" fontId="16" fillId="0" borderId="14" xfId="0" applyNumberFormat="1" applyFont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>
      <alignment horizontal="right" vertical="center" wrapText="1" indent="1"/>
    </xf>
    <xf numFmtId="3" fontId="16" fillId="0" borderId="40" xfId="0" applyNumberFormat="1" applyFont="1" applyBorder="1" applyAlignment="1" applyProtection="1">
      <alignment horizontal="right" vertical="center" wrapText="1" indent="1"/>
      <protection locked="0"/>
    </xf>
    <xf numFmtId="3" fontId="16" fillId="0" borderId="6" xfId="0" applyNumberFormat="1" applyFont="1" applyBorder="1" applyAlignment="1" applyProtection="1">
      <alignment horizontal="right" vertical="center" wrapText="1" inden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>
      <alignment horizontal="right" vertical="center" wrapText="1" indent="1"/>
    </xf>
    <xf numFmtId="0" fontId="10" fillId="0" borderId="43" xfId="0" applyFont="1" applyBorder="1" applyAlignment="1" applyProtection="1">
      <alignment horizontal="left" vertical="center" wrapText="1" indent="1"/>
      <protection locked="0"/>
    </xf>
    <xf numFmtId="0" fontId="10" fillId="0" borderId="43" xfId="0" applyFont="1" applyBorder="1" applyAlignment="1" applyProtection="1">
      <alignment horizontal="left" vertical="center" wrapText="1" indent="8"/>
      <protection locked="0"/>
    </xf>
    <xf numFmtId="3" fontId="16" fillId="0" borderId="44" xfId="0" applyNumberFormat="1" applyFont="1" applyBorder="1" applyAlignment="1" applyProtection="1">
      <alignment horizontal="right" vertical="center" wrapText="1" indent="1"/>
      <protection locked="0"/>
    </xf>
    <xf numFmtId="3" fontId="16" fillId="0" borderId="12" xfId="0" applyNumberFormat="1" applyFont="1" applyBorder="1" applyAlignment="1" applyProtection="1">
      <alignment horizontal="right" vertical="center" wrapText="1" indent="1"/>
      <protection locked="0"/>
    </xf>
    <xf numFmtId="0" fontId="10" fillId="0" borderId="45" xfId="0" applyFont="1" applyBorder="1" applyAlignment="1" applyProtection="1">
      <alignment horizontal="left" vertical="center" wrapText="1" indent="1"/>
      <protection locked="0"/>
    </xf>
    <xf numFmtId="0" fontId="16" fillId="0" borderId="7" xfId="0" applyFont="1" applyBorder="1" applyAlignment="1">
      <alignment horizontal="right" vertical="center" wrapText="1" indent="1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5" fillId="0" borderId="38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3" fontId="16" fillId="0" borderId="46" xfId="0" applyNumberFormat="1" applyFont="1" applyBorder="1" applyAlignment="1" applyProtection="1">
      <alignment horizontal="right" vertical="center"/>
      <protection locked="0"/>
    </xf>
    <xf numFmtId="3" fontId="16" fillId="0" borderId="42" xfId="0" applyNumberFormat="1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>
      <alignment horizontal="right" vertical="center" indent="1"/>
    </xf>
    <xf numFmtId="3" fontId="16" fillId="0" borderId="40" xfId="0" applyNumberFormat="1" applyFont="1" applyBorder="1" applyAlignment="1" applyProtection="1">
      <alignment horizontal="right" vertical="center"/>
      <protection locked="0"/>
    </xf>
    <xf numFmtId="3" fontId="16" fillId="0" borderId="31" xfId="0" applyNumberFormat="1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left" vertical="center" indent="1"/>
      <protection locked="0"/>
    </xf>
    <xf numFmtId="0" fontId="16" fillId="0" borderId="16" xfId="0" applyFont="1" applyBorder="1" applyAlignment="1">
      <alignment horizontal="right" vertical="center" indent="1"/>
    </xf>
    <xf numFmtId="0" fontId="16" fillId="0" borderId="18" xfId="0" applyFont="1" applyBorder="1" applyAlignment="1" applyProtection="1">
      <alignment horizontal="left" vertical="center" indent="1"/>
      <protection locked="0"/>
    </xf>
    <xf numFmtId="0" fontId="16" fillId="0" borderId="19" xfId="0" applyFont="1" applyBorder="1" applyAlignment="1">
      <alignment horizontal="right" vertical="center" indent="1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24" fillId="0" borderId="0" xfId="5"/>
    <xf numFmtId="0" fontId="24" fillId="0" borderId="0" xfId="5" applyAlignment="1">
      <alignment horizontal="center"/>
    </xf>
    <xf numFmtId="0" fontId="25" fillId="0" borderId="0" xfId="5" applyFont="1"/>
    <xf numFmtId="3" fontId="24" fillId="0" borderId="0" xfId="5" applyNumberFormat="1" applyAlignment="1">
      <alignment horizontal="center"/>
    </xf>
    <xf numFmtId="3" fontId="24" fillId="0" borderId="0" xfId="5" applyNumberFormat="1"/>
    <xf numFmtId="0" fontId="10" fillId="0" borderId="0" xfId="5" applyFont="1"/>
    <xf numFmtId="0" fontId="24" fillId="0" borderId="0" xfId="5" applyAlignment="1">
      <alignment vertical="center"/>
    </xf>
    <xf numFmtId="167" fontId="26" fillId="0" borderId="25" xfId="5" applyNumberFormat="1" applyFont="1" applyBorder="1" applyAlignment="1">
      <alignment horizontal="right" vertical="center" wrapText="1"/>
    </xf>
    <xf numFmtId="167" fontId="26" fillId="0" borderId="14" xfId="5" applyNumberFormat="1" applyFont="1" applyBorder="1" applyAlignment="1">
      <alignment horizontal="right" vertical="center" wrapText="1"/>
    </xf>
    <xf numFmtId="168" fontId="7" fillId="0" borderId="14" xfId="4" applyNumberFormat="1" applyFont="1" applyBorder="1" applyAlignment="1">
      <alignment horizontal="center" vertical="center"/>
    </xf>
    <xf numFmtId="0" fontId="4" fillId="0" borderId="15" xfId="5" applyFont="1" applyBorder="1" applyAlignment="1">
      <alignment vertical="center" wrapText="1"/>
    </xf>
    <xf numFmtId="167" fontId="27" fillId="0" borderId="40" xfId="5" applyNumberFormat="1" applyFont="1" applyBorder="1" applyAlignment="1" applyProtection="1">
      <alignment horizontal="right" vertical="center" wrapText="1"/>
      <protection locked="0"/>
    </xf>
    <xf numFmtId="167" fontId="27" fillId="0" borderId="6" xfId="5" applyNumberFormat="1" applyFont="1" applyBorder="1" applyAlignment="1" applyProtection="1">
      <alignment horizontal="right" vertical="center" wrapText="1"/>
      <protection locked="0"/>
    </xf>
    <xf numFmtId="168" fontId="7" fillId="0" borderId="6" xfId="4" applyNumberFormat="1" applyFont="1" applyBorder="1" applyAlignment="1">
      <alignment horizontal="center" vertical="center"/>
    </xf>
    <xf numFmtId="0" fontId="4" fillId="0" borderId="16" xfId="5" applyFont="1" applyBorder="1" applyAlignment="1">
      <alignment vertical="center" wrapText="1"/>
    </xf>
    <xf numFmtId="167" fontId="27" fillId="0" borderId="40" xfId="5" applyNumberFormat="1" applyFont="1" applyBorder="1" applyAlignment="1">
      <alignment horizontal="right" vertical="center" wrapText="1"/>
    </xf>
    <xf numFmtId="167" fontId="27" fillId="0" borderId="6" xfId="5" applyNumberFormat="1" applyFont="1" applyBorder="1" applyAlignment="1">
      <alignment horizontal="right" vertical="center" wrapText="1"/>
    </xf>
    <xf numFmtId="0" fontId="28" fillId="0" borderId="16" xfId="5" applyFont="1" applyBorder="1" applyAlignment="1">
      <alignment horizontal="left" vertical="center" wrapText="1" indent="1"/>
    </xf>
    <xf numFmtId="167" fontId="29" fillId="0" borderId="40" xfId="5" applyNumberFormat="1" applyFont="1" applyBorder="1" applyAlignment="1" applyProtection="1">
      <alignment horizontal="right" vertical="center" wrapText="1"/>
      <protection locked="0"/>
    </xf>
    <xf numFmtId="167" fontId="29" fillId="0" borderId="6" xfId="5" applyNumberFormat="1" applyFont="1" applyBorder="1" applyAlignment="1" applyProtection="1">
      <alignment horizontal="right" vertical="center" wrapText="1"/>
      <protection locked="0"/>
    </xf>
    <xf numFmtId="167" fontId="26" fillId="0" borderId="40" xfId="5" applyNumberFormat="1" applyFont="1" applyBorder="1" applyAlignment="1">
      <alignment horizontal="right" vertical="center" wrapText="1"/>
    </xf>
    <xf numFmtId="167" fontId="26" fillId="0" borderId="6" xfId="5" applyNumberFormat="1" applyFont="1" applyBorder="1" applyAlignment="1">
      <alignment horizontal="right" vertical="center" wrapText="1"/>
    </xf>
    <xf numFmtId="167" fontId="26" fillId="0" borderId="49" xfId="5" applyNumberFormat="1" applyFont="1" applyBorder="1" applyAlignment="1" applyProtection="1">
      <alignment horizontal="right" vertical="center" wrapText="1"/>
      <protection locked="0"/>
    </xf>
    <xf numFmtId="167" fontId="26" fillId="0" borderId="18" xfId="5" applyNumberFormat="1" applyFont="1" applyBorder="1" applyAlignment="1" applyProtection="1">
      <alignment horizontal="right" vertical="center" wrapText="1"/>
      <protection locked="0"/>
    </xf>
    <xf numFmtId="168" fontId="7" fillId="0" borderId="18" xfId="4" applyNumberFormat="1" applyFont="1" applyBorder="1" applyAlignment="1">
      <alignment horizontal="center" vertical="center"/>
    </xf>
    <xf numFmtId="0" fontId="4" fillId="0" borderId="19" xfId="5" applyFont="1" applyBorder="1" applyAlignment="1">
      <alignment vertical="center" wrapText="1"/>
    </xf>
    <xf numFmtId="0" fontId="24" fillId="0" borderId="0" xfId="5" applyAlignment="1">
      <alignment horizontal="center" vertical="center"/>
    </xf>
    <xf numFmtId="0" fontId="30" fillId="0" borderId="25" xfId="5" applyFont="1" applyBorder="1" applyAlignment="1" applyProtection="1">
      <alignment horizontal="center" vertical="center" wrapText="1"/>
      <protection locked="0"/>
    </xf>
    <xf numFmtId="0" fontId="30" fillId="0" borderId="14" xfId="5" applyFont="1" applyBorder="1" applyAlignment="1" applyProtection="1">
      <alignment horizontal="center" vertical="center" wrapText="1"/>
      <protection locked="0"/>
    </xf>
    <xf numFmtId="0" fontId="30" fillId="0" borderId="15" xfId="5" applyFont="1" applyBorder="1" applyAlignment="1" applyProtection="1">
      <alignment horizontal="center" vertical="center" wrapText="1"/>
      <protection locked="0"/>
    </xf>
    <xf numFmtId="0" fontId="25" fillId="0" borderId="0" xfId="5" applyFont="1" applyProtection="1">
      <protection locked="0"/>
    </xf>
    <xf numFmtId="0" fontId="24" fillId="0" borderId="0" xfId="5" applyProtection="1">
      <protection locked="0"/>
    </xf>
    <xf numFmtId="0" fontId="2" fillId="0" borderId="0" xfId="4" applyAlignment="1">
      <alignment vertical="center"/>
    </xf>
    <xf numFmtId="0" fontId="36" fillId="0" borderId="0" xfId="4" applyFont="1" applyAlignment="1">
      <alignment horizontal="center" vertical="center"/>
    </xf>
    <xf numFmtId="0" fontId="2" fillId="0" borderId="0" xfId="4" applyAlignment="1">
      <alignment vertical="center" wrapText="1"/>
    </xf>
    <xf numFmtId="169" fontId="6" fillId="0" borderId="25" xfId="4" applyNumberFormat="1" applyFont="1" applyBorder="1" applyAlignment="1">
      <alignment vertical="center"/>
    </xf>
    <xf numFmtId="0" fontId="6" fillId="0" borderId="15" xfId="4" applyFont="1" applyBorder="1" applyAlignment="1">
      <alignment horizontal="left" vertical="center" wrapText="1"/>
    </xf>
    <xf numFmtId="169" fontId="7" fillId="0" borderId="40" xfId="4" applyNumberFormat="1" applyFont="1" applyBorder="1" applyAlignment="1" applyProtection="1">
      <alignment vertical="center"/>
      <protection locked="0"/>
    </xf>
    <xf numFmtId="0" fontId="8" fillId="0" borderId="0" xfId="4" applyFont="1" applyAlignment="1">
      <alignment vertical="center"/>
    </xf>
    <xf numFmtId="169" fontId="6" fillId="0" borderId="40" xfId="4" applyNumberFormat="1" applyFont="1" applyBorder="1" applyAlignment="1">
      <alignment vertical="center"/>
    </xf>
    <xf numFmtId="169" fontId="6" fillId="0" borderId="40" xfId="4" applyNumberFormat="1" applyFont="1" applyBorder="1" applyAlignment="1" applyProtection="1">
      <alignment vertical="center"/>
      <protection locked="0"/>
    </xf>
    <xf numFmtId="169" fontId="7" fillId="0" borderId="44" xfId="4" applyNumberFormat="1" applyFont="1" applyBorder="1" applyAlignment="1" applyProtection="1">
      <alignment vertical="center"/>
      <protection locked="0"/>
    </xf>
    <xf numFmtId="168" fontId="7" fillId="0" borderId="12" xfId="4" applyNumberFormat="1" applyFont="1" applyBorder="1" applyAlignment="1">
      <alignment horizontal="center" vertical="center"/>
    </xf>
    <xf numFmtId="49" fontId="8" fillId="0" borderId="0" xfId="4" applyNumberFormat="1" applyFont="1" applyAlignment="1">
      <alignment horizontal="center" vertical="center"/>
    </xf>
    <xf numFmtId="49" fontId="6" fillId="0" borderId="25" xfId="4" applyNumberFormat="1" applyFont="1" applyBorder="1" applyAlignment="1" applyProtection="1">
      <alignment horizontal="center" vertical="center"/>
      <protection locked="0"/>
    </xf>
    <xf numFmtId="49" fontId="6" fillId="0" borderId="14" xfId="4" applyNumberFormat="1" applyFont="1" applyBorder="1" applyAlignment="1" applyProtection="1">
      <alignment horizontal="center" vertical="center"/>
      <protection locked="0"/>
    </xf>
    <xf numFmtId="49" fontId="6" fillId="0" borderId="15" xfId="4" applyNumberFormat="1" applyFont="1" applyBorder="1" applyAlignment="1" applyProtection="1">
      <alignment horizontal="center" vertical="center" wrapText="1"/>
      <protection locked="0"/>
    </xf>
    <xf numFmtId="0" fontId="2" fillId="0" borderId="0" xfId="4" applyAlignment="1">
      <alignment horizontal="center" vertical="center"/>
    </xf>
    <xf numFmtId="0" fontId="2" fillId="0" borderId="0" xfId="4" applyAlignment="1" applyProtection="1">
      <alignment vertical="center" wrapText="1"/>
      <protection locked="0"/>
    </xf>
    <xf numFmtId="0" fontId="2" fillId="0" borderId="0" xfId="4" applyAlignment="1" applyProtection="1">
      <alignment vertical="center"/>
      <protection locked="0"/>
    </xf>
    <xf numFmtId="0" fontId="36" fillId="0" borderId="0" xfId="4" applyFont="1" applyAlignment="1" applyProtection="1">
      <alignment horizontal="center" vertical="center"/>
      <protection locked="0"/>
    </xf>
    <xf numFmtId="170" fontId="0" fillId="0" borderId="25" xfId="0" applyNumberFormat="1" applyBorder="1" applyAlignment="1" applyProtection="1">
      <alignment horizontal="right" vertical="center"/>
      <protection locked="0"/>
    </xf>
    <xf numFmtId="0" fontId="37" fillId="0" borderId="14" xfId="0" applyFont="1" applyBorder="1" applyAlignment="1">
      <alignment horizontal="left" vertical="center" indent="5"/>
    </xf>
    <xf numFmtId="0" fontId="0" fillId="0" borderId="15" xfId="0" applyBorder="1" applyAlignment="1">
      <alignment horizontal="center" vertical="center"/>
    </xf>
    <xf numFmtId="170" fontId="0" fillId="0" borderId="40" xfId="0" applyNumberFormat="1" applyBorder="1" applyAlignment="1" applyProtection="1">
      <alignment horizontal="right" vertical="center"/>
      <protection locked="0"/>
    </xf>
    <xf numFmtId="0" fontId="37" fillId="0" borderId="6" xfId="0" applyFont="1" applyBorder="1" applyAlignment="1">
      <alignment horizontal="left" vertical="center" indent="5"/>
    </xf>
    <xf numFmtId="0" fontId="0" fillId="0" borderId="16" xfId="0" applyBorder="1" applyAlignment="1">
      <alignment horizontal="center" vertical="center"/>
    </xf>
    <xf numFmtId="170" fontId="17" fillId="0" borderId="49" xfId="0" applyNumberFormat="1" applyFont="1" applyBorder="1" applyAlignment="1">
      <alignment horizontal="right" vertical="center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170" fontId="0" fillId="0" borderId="46" xfId="0" applyNumberForma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170" fontId="17" fillId="0" borderId="44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1" fontId="0" fillId="0" borderId="0" xfId="1" applyNumberFormat="1" applyFont="1"/>
    <xf numFmtId="170" fontId="0" fillId="0" borderId="0" xfId="0" applyNumberFormat="1"/>
    <xf numFmtId="3" fontId="16" fillId="0" borderId="6" xfId="0" applyNumberFormat="1" applyFont="1" applyBorder="1" applyAlignment="1" applyProtection="1">
      <alignment horizontal="right" vertical="center"/>
      <protection locked="0"/>
    </xf>
    <xf numFmtId="165" fontId="7" fillId="0" borderId="44" xfId="3" applyNumberFormat="1" applyFont="1" applyBorder="1" applyAlignment="1" applyProtection="1">
      <alignment horizontal="right" vertical="center" wrapText="1" indent="1"/>
      <protection locked="0"/>
    </xf>
    <xf numFmtId="165" fontId="7" fillId="0" borderId="40" xfId="3" applyNumberFormat="1" applyFont="1" applyBorder="1" applyAlignment="1" applyProtection="1">
      <alignment horizontal="right" vertical="center" wrapText="1" indent="1"/>
      <protection locked="0"/>
    </xf>
    <xf numFmtId="165" fontId="7" fillId="0" borderId="45" xfId="3" applyNumberFormat="1" applyFont="1" applyBorder="1" applyAlignment="1" applyProtection="1">
      <alignment horizontal="right" vertical="center" wrapText="1" indent="1"/>
      <protection locked="0"/>
    </xf>
    <xf numFmtId="165" fontId="7" fillId="0" borderId="43" xfId="3" applyNumberFormat="1" applyFont="1" applyBorder="1" applyAlignment="1" applyProtection="1">
      <alignment horizontal="right" vertical="center" wrapText="1" indent="1"/>
      <protection locked="0"/>
    </xf>
    <xf numFmtId="0" fontId="11" fillId="0" borderId="14" xfId="3" applyFont="1" applyBorder="1" applyAlignment="1">
      <alignment horizontal="center" vertical="center" wrapText="1"/>
    </xf>
    <xf numFmtId="171" fontId="0" fillId="0" borderId="0" xfId="0" applyNumberFormat="1"/>
    <xf numFmtId="3" fontId="40" fillId="0" borderId="0" xfId="5" applyNumberFormat="1" applyFont="1"/>
    <xf numFmtId="167" fontId="41" fillId="0" borderId="6" xfId="5" applyNumberFormat="1" applyFont="1" applyBorder="1" applyAlignment="1" applyProtection="1">
      <alignment horizontal="right" vertical="center" wrapText="1"/>
      <protection locked="0"/>
    </xf>
    <xf numFmtId="167" fontId="42" fillId="0" borderId="6" xfId="5" applyNumberFormat="1" applyFont="1" applyBorder="1" applyAlignment="1">
      <alignment horizontal="right" vertical="center" wrapText="1"/>
    </xf>
    <xf numFmtId="167" fontId="42" fillId="0" borderId="6" xfId="5" applyNumberFormat="1" applyFont="1" applyBorder="1" applyAlignment="1" applyProtection="1">
      <alignment horizontal="right" vertical="center" wrapText="1"/>
      <protection locked="0"/>
    </xf>
    <xf numFmtId="3" fontId="39" fillId="0" borderId="49" xfId="0" applyNumberFormat="1" applyFont="1" applyBorder="1" applyAlignment="1" applyProtection="1">
      <alignment horizontal="right" vertical="center" indent="1"/>
      <protection locked="0"/>
    </xf>
    <xf numFmtId="3" fontId="39" fillId="0" borderId="40" xfId="0" applyNumberFormat="1" applyFont="1" applyBorder="1" applyAlignment="1" applyProtection="1">
      <alignment horizontal="right" vertical="center" indent="1"/>
      <protection locked="0"/>
    </xf>
    <xf numFmtId="165" fontId="6" fillId="0" borderId="38" xfId="3" applyNumberFormat="1" applyFont="1" applyBorder="1" applyAlignment="1">
      <alignment horizontal="right" vertical="center" wrapText="1" indent="1"/>
    </xf>
    <xf numFmtId="165" fontId="7" fillId="0" borderId="46" xfId="3" applyNumberFormat="1" applyFont="1" applyBorder="1" applyAlignment="1" applyProtection="1">
      <alignment horizontal="right" vertical="center" wrapText="1" indent="1"/>
      <protection locked="0"/>
    </xf>
    <xf numFmtId="0" fontId="1" fillId="0" borderId="0" xfId="3" applyProtection="1">
      <protection locked="0"/>
    </xf>
    <xf numFmtId="0" fontId="1" fillId="0" borderId="0" xfId="3" applyAlignment="1" applyProtection="1">
      <alignment horizontal="right" vertical="center" inden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6" fillId="0" borderId="22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wrapText="1" indent="1"/>
    </xf>
    <xf numFmtId="0" fontId="10" fillId="0" borderId="12" xfId="0" applyFont="1" applyBorder="1" applyAlignment="1" applyProtection="1">
      <alignment horizontal="left" wrapText="1" indent="1"/>
      <protection locked="0"/>
    </xf>
    <xf numFmtId="0" fontId="10" fillId="0" borderId="6" xfId="0" applyFont="1" applyBorder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indent="1"/>
      <protection locked="0"/>
    </xf>
    <xf numFmtId="165" fontId="8" fillId="0" borderId="0" xfId="3" applyNumberFormat="1" applyFont="1"/>
    <xf numFmtId="0" fontId="6" fillId="0" borderId="3" xfId="3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165" fontId="15" fillId="0" borderId="0" xfId="3" applyNumberFormat="1" applyFont="1" applyAlignment="1">
      <alignment horizontal="right" vertical="center" wrapText="1" indent="1"/>
    </xf>
    <xf numFmtId="0" fontId="6" fillId="0" borderId="39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left" vertical="center" wrapText="1" indent="1"/>
    </xf>
    <xf numFmtId="0" fontId="7" fillId="0" borderId="6" xfId="3" applyFont="1" applyBorder="1" applyAlignment="1">
      <alignment horizontal="left" vertical="center" wrapText="1" indent="1"/>
    </xf>
    <xf numFmtId="0" fontId="7" fillId="0" borderId="43" xfId="3" applyFont="1" applyBorder="1" applyAlignment="1">
      <alignment horizontal="left" vertical="center" wrapText="1" indent="1"/>
    </xf>
    <xf numFmtId="0" fontId="7" fillId="0" borderId="0" xfId="3" applyFont="1" applyAlignment="1">
      <alignment horizontal="left" vertical="center" wrapText="1" indent="1"/>
    </xf>
    <xf numFmtId="0" fontId="7" fillId="0" borderId="10" xfId="3" applyFont="1" applyBorder="1" applyAlignment="1">
      <alignment horizontal="left" vertical="center" wrapText="1" indent="6"/>
    </xf>
    <xf numFmtId="0" fontId="7" fillId="0" borderId="6" xfId="3" applyFont="1" applyBorder="1" applyAlignment="1">
      <alignment horizontal="left" indent="6"/>
    </xf>
    <xf numFmtId="0" fontId="7" fillId="0" borderId="6" xfId="3" applyFont="1" applyBorder="1" applyAlignment="1">
      <alignment horizontal="left" vertical="center" wrapText="1" indent="6"/>
    </xf>
    <xf numFmtId="0" fontId="7" fillId="0" borderId="14" xfId="3" applyFont="1" applyBorder="1" applyAlignment="1">
      <alignment horizontal="left" vertical="center" wrapText="1" indent="7"/>
    </xf>
    <xf numFmtId="0" fontId="6" fillId="0" borderId="2" xfId="3" applyFont="1" applyBorder="1" applyAlignment="1">
      <alignment horizontal="left" vertical="center" wrapText="1" indent="1"/>
    </xf>
    <xf numFmtId="0" fontId="6" fillId="0" borderId="51" xfId="3" applyFont="1" applyBorder="1" applyAlignment="1">
      <alignment vertical="center" wrapText="1"/>
    </xf>
    <xf numFmtId="165" fontId="6" fillId="0" borderId="52" xfId="3" applyNumberFormat="1" applyFont="1" applyBorder="1" applyAlignment="1">
      <alignment horizontal="right" vertical="center" wrapText="1" indent="1"/>
    </xf>
    <xf numFmtId="0" fontId="7" fillId="0" borderId="10" xfId="3" applyFont="1" applyBorder="1" applyAlignment="1">
      <alignment horizontal="left" vertical="center" wrapText="1" indent="1"/>
    </xf>
    <xf numFmtId="0" fontId="7" fillId="0" borderId="12" xfId="3" applyFont="1" applyBorder="1" applyAlignment="1">
      <alignment horizontal="left" vertical="center" wrapText="1" indent="6"/>
    </xf>
    <xf numFmtId="165" fontId="7" fillId="0" borderId="53" xfId="3" applyNumberFormat="1" applyFont="1" applyBorder="1" applyAlignment="1" applyProtection="1">
      <alignment horizontal="right" vertical="center" wrapText="1" indent="1"/>
      <protection locked="0"/>
    </xf>
    <xf numFmtId="0" fontId="5" fillId="0" borderId="8" xfId="3" applyFont="1" applyBorder="1" applyAlignment="1">
      <alignment horizontal="left" vertical="center" wrapText="1" indent="1"/>
    </xf>
    <xf numFmtId="165" fontId="6" fillId="0" borderId="39" xfId="3" applyNumberFormat="1" applyFont="1" applyBorder="1" applyAlignment="1">
      <alignment horizontal="right" vertical="center" wrapText="1" indent="1"/>
    </xf>
    <xf numFmtId="0" fontId="7" fillId="0" borderId="12" xfId="3" applyFont="1" applyBorder="1" applyAlignment="1">
      <alignment horizontal="left" vertical="center" wrapText="1" indent="1"/>
    </xf>
    <xf numFmtId="0" fontId="7" fillId="0" borderId="14" xfId="3" applyFont="1" applyBorder="1" applyAlignment="1">
      <alignment horizontal="left" vertical="center" wrapText="1" indent="1"/>
    </xf>
    <xf numFmtId="165" fontId="7" fillId="0" borderId="54" xfId="3" applyNumberFormat="1" applyFont="1" applyBorder="1" applyAlignment="1" applyProtection="1">
      <alignment horizontal="right" vertical="center" wrapText="1" indent="1"/>
      <protection locked="0"/>
    </xf>
    <xf numFmtId="165" fontId="5" fillId="0" borderId="39" xfId="3" applyNumberFormat="1" applyFont="1" applyBorder="1" applyAlignment="1">
      <alignment horizontal="right" vertical="center" wrapText="1" indent="1"/>
    </xf>
    <xf numFmtId="0" fontId="7" fillId="0" borderId="30" xfId="3" applyFont="1" applyBorder="1" applyAlignment="1">
      <alignment horizontal="left" vertical="center" wrapText="1" indent="1"/>
    </xf>
    <xf numFmtId="165" fontId="4" fillId="0" borderId="39" xfId="0" applyNumberFormat="1" applyFont="1" applyBorder="1" applyAlignment="1">
      <alignment horizontal="right" vertical="center" wrapText="1" indent="1"/>
    </xf>
    <xf numFmtId="165" fontId="4" fillId="0" borderId="39" xfId="0" applyNumberFormat="1" applyFont="1" applyBorder="1" applyAlignment="1" applyProtection="1">
      <alignment horizontal="right" vertical="center" wrapText="1" indent="1"/>
      <protection locked="0"/>
    </xf>
    <xf numFmtId="165" fontId="4" fillId="0" borderId="1" xfId="0" applyNumberFormat="1" applyFont="1" applyBorder="1" applyAlignment="1" applyProtection="1">
      <alignment horizontal="right" vertical="center" wrapText="1" indent="1"/>
      <protection locked="0"/>
    </xf>
    <xf numFmtId="165" fontId="3" fillId="0" borderId="39" xfId="0" quotePrefix="1" applyNumberFormat="1" applyFont="1" applyBorder="1" applyAlignment="1">
      <alignment horizontal="righ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0" fontId="11" fillId="0" borderId="33" xfId="3" applyFont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 wrapText="1"/>
    </xf>
    <xf numFmtId="0" fontId="11" fillId="0" borderId="51" xfId="3" applyFont="1" applyBorder="1" applyAlignment="1">
      <alignment horizontal="center" vertical="center" wrapText="1"/>
    </xf>
    <xf numFmtId="165" fontId="15" fillId="0" borderId="0" xfId="3" applyNumberFormat="1" applyFont="1" applyAlignment="1">
      <alignment horizontal="center" vertical="center"/>
    </xf>
    <xf numFmtId="165" fontId="14" fillId="0" borderId="23" xfId="3" applyNumberFormat="1" applyFont="1" applyBorder="1" applyAlignment="1">
      <alignment horizontal="left"/>
    </xf>
    <xf numFmtId="165" fontId="14" fillId="0" borderId="23" xfId="3" applyNumberFormat="1" applyFont="1" applyBorder="1" applyAlignment="1" applyProtection="1">
      <alignment horizontal="left" vertical="center"/>
      <protection locked="0"/>
    </xf>
    <xf numFmtId="0" fontId="18" fillId="0" borderId="0" xfId="3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9" fillId="0" borderId="0" xfId="3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165" fontId="15" fillId="0" borderId="0" xfId="3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5" fontId="18" fillId="0" borderId="0" xfId="0" applyNumberFormat="1" applyFont="1" applyAlignment="1" applyProtection="1">
      <alignment horizontal="center" textRotation="180" wrapText="1"/>
      <protection locked="0"/>
    </xf>
    <xf numFmtId="165" fontId="11" fillId="0" borderId="2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65" fontId="11" fillId="0" borderId="51" xfId="0" applyNumberFormat="1" applyFont="1" applyBorder="1" applyAlignment="1">
      <alignment horizontal="center" vertical="center"/>
    </xf>
    <xf numFmtId="165" fontId="11" fillId="0" borderId="51" xfId="0" applyNumberFormat="1" applyFont="1" applyBorder="1" applyAlignment="1">
      <alignment horizontal="center" vertical="center" wrapText="1"/>
    </xf>
    <xf numFmtId="165" fontId="11" fillId="0" borderId="56" xfId="0" applyNumberFormat="1" applyFont="1" applyBorder="1" applyAlignment="1">
      <alignment horizontal="center" vertical="center" wrapText="1"/>
    </xf>
    <xf numFmtId="165" fontId="11" fillId="0" borderId="57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 applyProtection="1">
      <alignment horizontal="center" textRotation="180" wrapText="1"/>
      <protection locked="0"/>
    </xf>
    <xf numFmtId="165" fontId="11" fillId="0" borderId="56" xfId="0" applyNumberFormat="1" applyFont="1" applyBorder="1" applyAlignment="1" applyProtection="1">
      <alignment horizontal="center" vertical="center" wrapText="1"/>
      <protection locked="0"/>
    </xf>
    <xf numFmtId="165" fontId="11" fillId="0" borderId="57" xfId="0" applyNumberFormat="1" applyFont="1" applyBorder="1" applyAlignment="1" applyProtection="1">
      <alignment horizontal="center" vertical="center" wrapText="1"/>
      <protection locked="0"/>
    </xf>
    <xf numFmtId="165" fontId="11" fillId="0" borderId="56" xfId="0" applyNumberFormat="1" applyFont="1" applyBorder="1" applyAlignment="1" applyProtection="1">
      <alignment horizontal="center" vertical="center"/>
      <protection locked="0"/>
    </xf>
    <xf numFmtId="165" fontId="11" fillId="0" borderId="57" xfId="0" applyNumberFormat="1" applyFont="1" applyBorder="1" applyAlignment="1" applyProtection="1">
      <alignment horizontal="center" vertical="center"/>
      <protection locked="0"/>
    </xf>
    <xf numFmtId="165" fontId="11" fillId="0" borderId="58" xfId="0" applyNumberFormat="1" applyFont="1" applyBorder="1" applyAlignment="1" applyProtection="1">
      <alignment horizontal="center" vertical="center" wrapText="1"/>
      <protection locked="0"/>
    </xf>
    <xf numFmtId="165" fontId="11" fillId="0" borderId="59" xfId="0" applyNumberFormat="1" applyFont="1" applyBorder="1" applyAlignment="1" applyProtection="1">
      <alignment horizontal="center" vertical="center" wrapText="1"/>
      <protection locked="0"/>
    </xf>
    <xf numFmtId="165" fontId="11" fillId="0" borderId="33" xfId="0" applyNumberFormat="1" applyFont="1" applyBorder="1" applyAlignment="1" applyProtection="1">
      <alignment horizontal="center" vertical="center" wrapText="1"/>
      <protection locked="0"/>
    </xf>
    <xf numFmtId="165" fontId="11" fillId="0" borderId="55" xfId="0" applyNumberFormat="1" applyFont="1" applyBorder="1" applyAlignment="1" applyProtection="1">
      <alignment horizontal="center" vertical="center" wrapText="1"/>
      <protection locked="0"/>
    </xf>
    <xf numFmtId="165" fontId="11" fillId="0" borderId="20" xfId="0" applyNumberFormat="1" applyFont="1" applyBorder="1" applyAlignment="1" applyProtection="1">
      <alignment horizontal="center" vertical="center" wrapText="1"/>
      <protection locked="0"/>
    </xf>
    <xf numFmtId="165" fontId="11" fillId="0" borderId="5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right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6" fillId="0" borderId="60" xfId="0" applyFont="1" applyBorder="1" applyAlignment="1">
      <alignment horizontal="justify" vertical="center" wrapText="1"/>
    </xf>
    <xf numFmtId="0" fontId="18" fillId="0" borderId="0" xfId="0" applyFont="1" applyAlignment="1" applyProtection="1">
      <alignment horizontal="right" vertical="center" wrapText="1"/>
      <protection locked="0"/>
    </xf>
    <xf numFmtId="0" fontId="12" fillId="0" borderId="35" xfId="0" applyFont="1" applyBorder="1" applyAlignment="1">
      <alignment horizontal="left" vertical="center" indent="2"/>
    </xf>
    <xf numFmtId="0" fontId="12" fillId="0" borderId="39" xfId="0" applyFont="1" applyBorder="1" applyAlignment="1">
      <alignment horizontal="left" vertical="center" indent="2"/>
    </xf>
    <xf numFmtId="0" fontId="9" fillId="0" borderId="0" xfId="0" applyFont="1" applyAlignment="1" applyProtection="1">
      <alignment horizontal="center"/>
      <protection locked="0"/>
    </xf>
    <xf numFmtId="0" fontId="24" fillId="0" borderId="0" xfId="5" applyAlignment="1">
      <alignment horizontal="left"/>
    </xf>
    <xf numFmtId="0" fontId="35" fillId="0" borderId="0" xfId="5" applyFont="1" applyAlignment="1" applyProtection="1">
      <alignment horizontal="right"/>
      <protection locked="0"/>
    </xf>
    <xf numFmtId="0" fontId="34" fillId="0" borderId="0" xfId="5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34" fillId="0" borderId="0" xfId="5" applyFont="1" applyAlignment="1" applyProtection="1">
      <alignment horizontal="center" vertical="center" wrapText="1"/>
      <protection locked="0"/>
    </xf>
    <xf numFmtId="0" fontId="34" fillId="0" borderId="0" xfId="5" applyFont="1" applyAlignment="1" applyProtection="1">
      <alignment horizontal="center" vertical="center"/>
      <protection locked="0"/>
    </xf>
    <xf numFmtId="0" fontId="31" fillId="0" borderId="0" xfId="5" applyFont="1" applyAlignment="1" applyProtection="1">
      <alignment horizontal="right"/>
      <protection locked="0"/>
    </xf>
    <xf numFmtId="0" fontId="33" fillId="0" borderId="22" xfId="5" applyFont="1" applyBorder="1" applyAlignment="1" applyProtection="1">
      <alignment horizontal="center" vertical="center" wrapText="1"/>
      <protection locked="0"/>
    </xf>
    <xf numFmtId="0" fontId="33" fillId="0" borderId="4" xfId="5" applyFont="1" applyBorder="1" applyAlignment="1" applyProtection="1">
      <alignment horizontal="center" vertical="center" wrapText="1"/>
      <protection locked="0"/>
    </xf>
    <xf numFmtId="0" fontId="33" fillId="0" borderId="7" xfId="5" applyFont="1" applyBorder="1" applyAlignment="1" applyProtection="1">
      <alignment horizontal="center" vertical="center" wrapText="1"/>
      <protection locked="0"/>
    </xf>
    <xf numFmtId="0" fontId="32" fillId="0" borderId="21" xfId="4" applyFont="1" applyBorder="1" applyAlignment="1" applyProtection="1">
      <alignment horizontal="center" vertical="center" textRotation="90"/>
      <protection locked="0"/>
    </xf>
    <xf numFmtId="0" fontId="32" fillId="0" borderId="30" xfId="4" applyFont="1" applyBorder="1" applyAlignment="1" applyProtection="1">
      <alignment horizontal="center" vertical="center" textRotation="90"/>
      <protection locked="0"/>
    </xf>
    <xf numFmtId="0" fontId="32" fillId="0" borderId="12" xfId="4" applyFont="1" applyBorder="1" applyAlignment="1" applyProtection="1">
      <alignment horizontal="center" vertical="center" textRotation="90"/>
      <protection locked="0"/>
    </xf>
    <xf numFmtId="0" fontId="31" fillId="0" borderId="18" xfId="5" applyFont="1" applyBorder="1" applyAlignment="1" applyProtection="1">
      <alignment horizontal="center" vertical="center" wrapText="1"/>
      <protection locked="0"/>
    </xf>
    <xf numFmtId="0" fontId="31" fillId="0" borderId="6" xfId="5" applyFont="1" applyBorder="1" applyAlignment="1" applyProtection="1">
      <alignment horizontal="center" vertical="center" wrapText="1"/>
      <protection locked="0"/>
    </xf>
    <xf numFmtId="0" fontId="31" fillId="0" borderId="47" xfId="5" applyFont="1" applyBorder="1" applyAlignment="1" applyProtection="1">
      <alignment horizontal="center" vertical="center" wrapText="1"/>
      <protection locked="0"/>
    </xf>
    <xf numFmtId="0" fontId="31" fillId="0" borderId="44" xfId="5" applyFont="1" applyBorder="1" applyAlignment="1" applyProtection="1">
      <alignment horizontal="center" vertical="center" wrapText="1"/>
      <protection locked="0"/>
    </xf>
    <xf numFmtId="0" fontId="31" fillId="0" borderId="6" xfId="5" applyFont="1" applyBorder="1" applyAlignment="1" applyProtection="1">
      <alignment horizontal="center" wrapText="1"/>
      <protection locked="0"/>
    </xf>
    <xf numFmtId="0" fontId="31" fillId="0" borderId="40" xfId="5" applyFont="1" applyBorder="1" applyAlignment="1" applyProtection="1">
      <alignment horizontal="center" wrapText="1"/>
      <protection locked="0"/>
    </xf>
    <xf numFmtId="0" fontId="24" fillId="0" borderId="0" xfId="5" applyAlignment="1">
      <alignment horizontal="center"/>
    </xf>
    <xf numFmtId="0" fontId="18" fillId="0" borderId="0" xfId="4" applyFont="1" applyAlignment="1" applyProtection="1">
      <alignment horizontal="right" vertical="center" wrapText="1"/>
      <protection locked="0"/>
    </xf>
    <xf numFmtId="0" fontId="2" fillId="0" borderId="0" xfId="4" applyAlignment="1" applyProtection="1">
      <alignment horizontal="right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right" vertical="center"/>
      <protection locked="0"/>
    </xf>
    <xf numFmtId="0" fontId="9" fillId="0" borderId="19" xfId="4" applyFont="1" applyBorder="1" applyAlignment="1" applyProtection="1">
      <alignment horizontal="center" vertical="center" wrapText="1"/>
      <protection locked="0"/>
    </xf>
    <xf numFmtId="0" fontId="9" fillId="0" borderId="16" xfId="4" applyFont="1" applyBorder="1" applyAlignment="1" applyProtection="1">
      <alignment horizontal="center" vertical="center" wrapText="1"/>
      <protection locked="0"/>
    </xf>
    <xf numFmtId="0" fontId="32" fillId="0" borderId="18" xfId="4" applyFont="1" applyBorder="1" applyAlignment="1" applyProtection="1">
      <alignment horizontal="center" vertical="center" textRotation="90"/>
      <protection locked="0"/>
    </xf>
    <xf numFmtId="0" fontId="32" fillId="0" borderId="6" xfId="4" applyFont="1" applyBorder="1" applyAlignment="1" applyProtection="1">
      <alignment horizontal="center" vertical="center" textRotation="90"/>
      <protection locked="0"/>
    </xf>
    <xf numFmtId="0" fontId="13" fillId="0" borderId="49" xfId="4" applyFont="1" applyBorder="1" applyAlignment="1" applyProtection="1">
      <alignment horizontal="center" vertical="center" wrapText="1"/>
      <protection locked="0"/>
    </xf>
    <xf numFmtId="0" fontId="13" fillId="0" borderId="40" xfId="4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right"/>
    </xf>
  </cellXfs>
  <cellStyles count="7">
    <cellStyle name="Ezres" xfId="1" builtinId="3"/>
    <cellStyle name="Ezres 2" xfId="2"/>
    <cellStyle name="Normál" xfId="0" builtinId="0"/>
    <cellStyle name="Normál_KVRENMUNKA" xfId="3"/>
    <cellStyle name="Normál_VAGYONK" xfId="4"/>
    <cellStyle name="Normál_VAGYONKIM" xfId="5"/>
    <cellStyle name="Százalék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nt2016-06-08\--D--\Dokumentumok\Minden%20dokumentum\K&#201;PVISEL&#336;-TEST&#220;LETI%20&#220;L&#201;SEK\2021.%20&#233;vi%20pm%20d&#246;nt&#233;sek\2020%20%20&#233;vi%20z&#225;rsz&#225;mad&#225;s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7.sz.mell"/>
      <sheetName val="Z_8.sz.mell"/>
      <sheetName val="Z_9.sz.mell"/>
      <sheetName val="Z_10. sz.mell"/>
      <sheetName val="Z_11. sz.mell"/>
      <sheetName val="Z_12. sz.mell."/>
    </sheetNames>
    <sheetDataSet>
      <sheetData sheetId="0"/>
      <sheetData sheetId="1">
        <row r="1">
          <cell r="B1">
            <v>2020</v>
          </cell>
        </row>
        <row r="3">
          <cell r="A3" t="str">
            <v>Tiszaszőlős Községi Önkormányzat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1"/>
  <sheetViews>
    <sheetView zoomScale="90" zoomScaleNormal="90" zoomScaleSheetLayoutView="100" workbookViewId="0">
      <selection activeCell="G7" sqref="G7"/>
    </sheetView>
  </sheetViews>
  <sheetFormatPr defaultColWidth="9.5" defaultRowHeight="15.75" x14ac:dyDescent="0.25"/>
  <cols>
    <col min="1" max="1" width="9.5" style="1" customWidth="1"/>
    <col min="2" max="2" width="65.83203125" style="1" customWidth="1"/>
    <col min="3" max="3" width="17.83203125" style="2" customWidth="1"/>
    <col min="4" max="4" width="17.83203125" style="1" customWidth="1"/>
    <col min="5" max="6" width="10.1640625" style="1" bestFit="1" customWidth="1"/>
    <col min="7" max="255" width="9.33203125" style="1" customWidth="1"/>
    <col min="256" max="16384" width="9.5" style="1"/>
  </cols>
  <sheetData>
    <row r="1" spans="1:4" x14ac:dyDescent="0.25">
      <c r="A1" s="284"/>
      <c r="B1" s="345" t="s">
        <v>516</v>
      </c>
      <c r="C1" s="346"/>
      <c r="D1" s="346"/>
    </row>
    <row r="2" spans="1:4" x14ac:dyDescent="0.25">
      <c r="A2" s="347" t="str">
        <f>CONCATENATE([1]Z_ALAPADATOK!A3)</f>
        <v>Tiszaszőlős Községi Önkormányzat</v>
      </c>
      <c r="B2" s="348"/>
      <c r="C2" s="348"/>
      <c r="D2" s="348"/>
    </row>
    <row r="3" spans="1:4" x14ac:dyDescent="0.25">
      <c r="A3" s="347" t="str">
        <f>CONCATENATE([1]Z_ALAPADATOK!B1,". évi ZÁRSZÁMADÁSÁNAK PÉNZÜGYI MÉRLEGE")</f>
        <v>2020. évi ZÁRSZÁMADÁSÁNAK PÉNZÜGYI MÉRLEGE</v>
      </c>
      <c r="B3" s="347"/>
      <c r="C3" s="349"/>
      <c r="D3" s="347"/>
    </row>
    <row r="4" spans="1:4" ht="12" customHeight="1" x14ac:dyDescent="0.25">
      <c r="A4" s="347"/>
      <c r="B4" s="347"/>
      <c r="C4" s="349"/>
      <c r="D4" s="347"/>
    </row>
    <row r="5" spans="1:4" x14ac:dyDescent="0.25">
      <c r="A5" s="284"/>
      <c r="B5" s="284"/>
      <c r="C5" s="285"/>
      <c r="D5" s="284"/>
    </row>
    <row r="6" spans="1:4" ht="15.95" customHeight="1" x14ac:dyDescent="0.25">
      <c r="A6" s="350" t="s">
        <v>233</v>
      </c>
      <c r="B6" s="350"/>
      <c r="C6" s="350"/>
      <c r="D6" s="350"/>
    </row>
    <row r="7" spans="1:4" ht="15.95" customHeight="1" thickBot="1" x14ac:dyDescent="0.3">
      <c r="A7" s="344" t="s">
        <v>232</v>
      </c>
      <c r="B7" s="344"/>
      <c r="C7" s="286"/>
      <c r="D7" s="286" t="s">
        <v>482</v>
      </c>
    </row>
    <row r="8" spans="1:4" x14ac:dyDescent="0.25">
      <c r="A8" s="338" t="s">
        <v>110</v>
      </c>
      <c r="B8" s="340" t="s">
        <v>231</v>
      </c>
      <c r="C8" s="336" t="str">
        <f>+CONCATENATE(LEFT([1]Z_ÖSSZEFÜGGÉSEK!A6,4),". évi")</f>
        <v>2020. évi</v>
      </c>
      <c r="D8" s="337"/>
    </row>
    <row r="9" spans="1:4" ht="24.75" thickBot="1" x14ac:dyDescent="0.3">
      <c r="A9" s="339"/>
      <c r="B9" s="341"/>
      <c r="C9" s="274" t="s">
        <v>483</v>
      </c>
      <c r="D9" s="50" t="str">
        <f>+CONCATENATE(LEFT([1]Z_ÖSSZEFÜGGÉSEK!A6,4),". XII. 31.",CHAR(10),"teljesítés")</f>
        <v>2020. XII. 31.
teljesítés</v>
      </c>
    </row>
    <row r="10" spans="1:4" s="32" customFormat="1" ht="12" customHeight="1" thickBot="1" x14ac:dyDescent="0.25">
      <c r="A10" s="287" t="s">
        <v>108</v>
      </c>
      <c r="B10" s="288" t="s">
        <v>107</v>
      </c>
      <c r="C10" s="288" t="s">
        <v>248</v>
      </c>
      <c r="D10" s="289" t="s">
        <v>105</v>
      </c>
    </row>
    <row r="11" spans="1:4" s="10" customFormat="1" ht="12" customHeight="1" thickBot="1" x14ac:dyDescent="0.25">
      <c r="A11" s="5" t="s">
        <v>103</v>
      </c>
      <c r="B11" s="49" t="s">
        <v>230</v>
      </c>
      <c r="C11" s="16">
        <f>+C12+C13+C14+C15+C16+C17</f>
        <v>126400499</v>
      </c>
      <c r="D11" s="282">
        <f>+D12+D13+D14+D15+D16+D17</f>
        <v>126400499</v>
      </c>
    </row>
    <row r="12" spans="1:4" s="10" customFormat="1" ht="12" customHeight="1" x14ac:dyDescent="0.2">
      <c r="A12" s="9" t="s">
        <v>102</v>
      </c>
      <c r="B12" s="48" t="s">
        <v>229</v>
      </c>
      <c r="C12" s="20">
        <v>25184310</v>
      </c>
      <c r="D12" s="20">
        <v>25184310</v>
      </c>
    </row>
    <row r="13" spans="1:4" s="10" customFormat="1" ht="12" customHeight="1" x14ac:dyDescent="0.2">
      <c r="A13" s="24" t="s">
        <v>100</v>
      </c>
      <c r="B13" s="290" t="s">
        <v>228</v>
      </c>
      <c r="C13" s="8">
        <v>46424020</v>
      </c>
      <c r="D13" s="8">
        <v>46424020</v>
      </c>
    </row>
    <row r="14" spans="1:4" s="10" customFormat="1" ht="12" customHeight="1" x14ac:dyDescent="0.2">
      <c r="A14" s="24" t="s">
        <v>98</v>
      </c>
      <c r="B14" s="290" t="s">
        <v>227</v>
      </c>
      <c r="C14" s="8">
        <v>46300350</v>
      </c>
      <c r="D14" s="8">
        <v>46300350</v>
      </c>
    </row>
    <row r="15" spans="1:4" s="10" customFormat="1" ht="12" customHeight="1" x14ac:dyDescent="0.2">
      <c r="A15" s="24" t="s">
        <v>96</v>
      </c>
      <c r="B15" s="290" t="s">
        <v>226</v>
      </c>
      <c r="C15" s="8">
        <v>2595464</v>
      </c>
      <c r="D15" s="8">
        <v>2595464</v>
      </c>
    </row>
    <row r="16" spans="1:4" s="10" customFormat="1" ht="12" customHeight="1" x14ac:dyDescent="0.2">
      <c r="A16" s="24" t="s">
        <v>225</v>
      </c>
      <c r="B16" s="291" t="s">
        <v>224</v>
      </c>
      <c r="C16" s="8">
        <v>5761355</v>
      </c>
      <c r="D16" s="8">
        <v>5761355</v>
      </c>
    </row>
    <row r="17" spans="1:4" s="10" customFormat="1" ht="12" customHeight="1" thickBot="1" x14ac:dyDescent="0.25">
      <c r="A17" s="43" t="s">
        <v>92</v>
      </c>
      <c r="B17" s="292" t="s">
        <v>223</v>
      </c>
      <c r="C17" s="8">
        <v>135000</v>
      </c>
      <c r="D17" s="8">
        <v>135000</v>
      </c>
    </row>
    <row r="18" spans="1:4" s="10" customFormat="1" ht="12" customHeight="1" thickBot="1" x14ac:dyDescent="0.25">
      <c r="A18" s="5" t="s">
        <v>64</v>
      </c>
      <c r="B18" s="293" t="s">
        <v>222</v>
      </c>
      <c r="C18" s="16">
        <f>+C19+C20+C21+C22+C23</f>
        <v>114419941</v>
      </c>
      <c r="D18" s="15">
        <f>+D19+D20+D21+D22+D23</f>
        <v>113875586</v>
      </c>
    </row>
    <row r="19" spans="1:4" s="10" customFormat="1" ht="12" customHeight="1" x14ac:dyDescent="0.2">
      <c r="A19" s="9" t="s">
        <v>63</v>
      </c>
      <c r="B19" s="48" t="s">
        <v>221</v>
      </c>
      <c r="C19" s="20"/>
      <c r="D19" s="19"/>
    </row>
    <row r="20" spans="1:4" s="10" customFormat="1" ht="12" customHeight="1" x14ac:dyDescent="0.2">
      <c r="A20" s="24" t="s">
        <v>61</v>
      </c>
      <c r="B20" s="290" t="s">
        <v>220</v>
      </c>
      <c r="C20" s="8"/>
      <c r="D20" s="7"/>
    </row>
    <row r="21" spans="1:4" s="10" customFormat="1" ht="12" customHeight="1" x14ac:dyDescent="0.2">
      <c r="A21" s="24" t="s">
        <v>59</v>
      </c>
      <c r="B21" s="290" t="s">
        <v>219</v>
      </c>
      <c r="C21" s="8"/>
      <c r="D21" s="7"/>
    </row>
    <row r="22" spans="1:4" s="10" customFormat="1" ht="12" customHeight="1" x14ac:dyDescent="0.2">
      <c r="A22" s="24" t="s">
        <v>57</v>
      </c>
      <c r="B22" s="290" t="s">
        <v>218</v>
      </c>
      <c r="C22" s="8"/>
      <c r="D22" s="7"/>
    </row>
    <row r="23" spans="1:4" s="10" customFormat="1" ht="12" customHeight="1" x14ac:dyDescent="0.2">
      <c r="A23" s="24" t="s">
        <v>55</v>
      </c>
      <c r="B23" s="290" t="s">
        <v>217</v>
      </c>
      <c r="C23" s="8">
        <v>114419941</v>
      </c>
      <c r="D23" s="7">
        <v>113875586</v>
      </c>
    </row>
    <row r="24" spans="1:4" s="10" customFormat="1" ht="12" customHeight="1" thickBot="1" x14ac:dyDescent="0.25">
      <c r="A24" s="43" t="s">
        <v>53</v>
      </c>
      <c r="B24" s="292" t="s">
        <v>216</v>
      </c>
      <c r="C24" s="18">
        <v>5045783</v>
      </c>
      <c r="D24" s="17">
        <v>5045783</v>
      </c>
    </row>
    <row r="25" spans="1:4" s="10" customFormat="1" ht="12" customHeight="1" thickBot="1" x14ac:dyDescent="0.25">
      <c r="A25" s="5" t="s">
        <v>37</v>
      </c>
      <c r="B25" s="49" t="s">
        <v>215</v>
      </c>
      <c r="C25" s="16">
        <f>+C26+C27+C28+C29+C30</f>
        <v>20420374</v>
      </c>
      <c r="D25" s="15">
        <f>+D26+D27+D28+D29+D30</f>
        <v>18894932</v>
      </c>
    </row>
    <row r="26" spans="1:4" s="10" customFormat="1" ht="12" customHeight="1" x14ac:dyDescent="0.2">
      <c r="A26" s="9" t="s">
        <v>214</v>
      </c>
      <c r="B26" s="48" t="s">
        <v>213</v>
      </c>
      <c r="C26" s="20"/>
      <c r="D26" s="19"/>
    </row>
    <row r="27" spans="1:4" s="10" customFormat="1" ht="12" customHeight="1" x14ac:dyDescent="0.2">
      <c r="A27" s="24" t="s">
        <v>212</v>
      </c>
      <c r="B27" s="290" t="s">
        <v>211</v>
      </c>
      <c r="C27" s="8"/>
      <c r="D27" s="7"/>
    </row>
    <row r="28" spans="1:4" s="10" customFormat="1" ht="12" customHeight="1" x14ac:dyDescent="0.2">
      <c r="A28" s="24" t="s">
        <v>210</v>
      </c>
      <c r="B28" s="290" t="s">
        <v>209</v>
      </c>
      <c r="C28" s="8"/>
      <c r="D28" s="7"/>
    </row>
    <row r="29" spans="1:4" s="10" customFormat="1" ht="12" customHeight="1" x14ac:dyDescent="0.2">
      <c r="A29" s="24" t="s">
        <v>208</v>
      </c>
      <c r="B29" s="290" t="s">
        <v>207</v>
      </c>
      <c r="C29" s="8"/>
      <c r="D29" s="7"/>
    </row>
    <row r="30" spans="1:4" s="10" customFormat="1" ht="12" customHeight="1" x14ac:dyDescent="0.2">
      <c r="A30" s="24" t="s">
        <v>206</v>
      </c>
      <c r="B30" s="290" t="s">
        <v>205</v>
      </c>
      <c r="C30" s="8">
        <v>20420374</v>
      </c>
      <c r="D30" s="7">
        <v>18894932</v>
      </c>
    </row>
    <row r="31" spans="1:4" s="10" customFormat="1" ht="12" customHeight="1" thickBot="1" x14ac:dyDescent="0.25">
      <c r="A31" s="43" t="s">
        <v>204</v>
      </c>
      <c r="B31" s="294" t="s">
        <v>203</v>
      </c>
      <c r="C31" s="18">
        <v>7705411</v>
      </c>
      <c r="D31" s="17">
        <v>7705411</v>
      </c>
    </row>
    <row r="32" spans="1:4" s="10" customFormat="1" ht="12" customHeight="1" thickBot="1" x14ac:dyDescent="0.25">
      <c r="A32" s="5" t="s">
        <v>202</v>
      </c>
      <c r="B32" s="49" t="s">
        <v>484</v>
      </c>
      <c r="C32" s="14">
        <f>SUM(C33:C39)</f>
        <v>34140000</v>
      </c>
      <c r="D32" s="13">
        <f>SUM(D33:D39)</f>
        <v>24743195</v>
      </c>
    </row>
    <row r="33" spans="1:5" s="10" customFormat="1" ht="12" customHeight="1" x14ac:dyDescent="0.2">
      <c r="A33" s="9" t="s">
        <v>34</v>
      </c>
      <c r="B33" s="295" t="s">
        <v>201</v>
      </c>
      <c r="C33" s="270">
        <v>480000</v>
      </c>
      <c r="D33" s="19">
        <v>240520</v>
      </c>
    </row>
    <row r="34" spans="1:5" s="10" customFormat="1" ht="12" customHeight="1" x14ac:dyDescent="0.2">
      <c r="A34" s="24" t="s">
        <v>33</v>
      </c>
      <c r="B34" s="296" t="s">
        <v>485</v>
      </c>
      <c r="C34" s="271">
        <v>1000000</v>
      </c>
      <c r="D34" s="7">
        <v>30300</v>
      </c>
    </row>
    <row r="35" spans="1:5" s="10" customFormat="1" ht="12" customHeight="1" x14ac:dyDescent="0.2">
      <c r="A35" s="24" t="s">
        <v>31</v>
      </c>
      <c r="B35" s="296" t="s">
        <v>200</v>
      </c>
      <c r="C35" s="271">
        <v>30000000</v>
      </c>
      <c r="D35" s="7">
        <v>24401574</v>
      </c>
    </row>
    <row r="36" spans="1:5" s="10" customFormat="1" ht="12" customHeight="1" x14ac:dyDescent="0.2">
      <c r="A36" s="24" t="s">
        <v>199</v>
      </c>
      <c r="B36" s="296" t="s">
        <v>486</v>
      </c>
      <c r="C36" s="271">
        <v>20000</v>
      </c>
      <c r="D36" s="7"/>
    </row>
    <row r="37" spans="1:5" s="10" customFormat="1" ht="12" customHeight="1" x14ac:dyDescent="0.2">
      <c r="A37" s="24" t="s">
        <v>198</v>
      </c>
      <c r="B37" s="296" t="s">
        <v>197</v>
      </c>
      <c r="C37" s="271">
        <v>2500000</v>
      </c>
      <c r="D37" s="7">
        <v>0</v>
      </c>
    </row>
    <row r="38" spans="1:5" s="10" customFormat="1" ht="12" customHeight="1" x14ac:dyDescent="0.2">
      <c r="A38" s="24" t="s">
        <v>196</v>
      </c>
      <c r="B38" s="296" t="s">
        <v>194</v>
      </c>
      <c r="C38" s="271"/>
      <c r="D38" s="7">
        <v>12000</v>
      </c>
    </row>
    <row r="39" spans="1:5" s="10" customFormat="1" ht="12" customHeight="1" thickBot="1" x14ac:dyDescent="0.25">
      <c r="A39" s="43" t="s">
        <v>195</v>
      </c>
      <c r="B39" s="297" t="s">
        <v>487</v>
      </c>
      <c r="C39" s="283">
        <v>140000</v>
      </c>
      <c r="D39" s="17">
        <v>58801</v>
      </c>
    </row>
    <row r="40" spans="1:5" s="10" customFormat="1" ht="12" customHeight="1" thickBot="1" x14ac:dyDescent="0.25">
      <c r="A40" s="5" t="s">
        <v>30</v>
      </c>
      <c r="B40" s="49" t="s">
        <v>488</v>
      </c>
      <c r="C40" s="16">
        <f>SUM(C41:C51)</f>
        <v>24612335</v>
      </c>
      <c r="D40" s="15">
        <f>SUM(D41:D51)</f>
        <v>21474473</v>
      </c>
      <c r="E40" s="298"/>
    </row>
    <row r="41" spans="1:5" s="10" customFormat="1" ht="12" customHeight="1" x14ac:dyDescent="0.2">
      <c r="A41" s="9" t="s">
        <v>29</v>
      </c>
      <c r="B41" s="48" t="s">
        <v>193</v>
      </c>
      <c r="C41" s="270">
        <v>2000000</v>
      </c>
      <c r="D41" s="19">
        <v>2580316</v>
      </c>
    </row>
    <row r="42" spans="1:5" s="10" customFormat="1" ht="12" customHeight="1" x14ac:dyDescent="0.2">
      <c r="A42" s="24" t="s">
        <v>27</v>
      </c>
      <c r="B42" s="290" t="s">
        <v>192</v>
      </c>
      <c r="C42" s="271">
        <v>8235000</v>
      </c>
      <c r="D42" s="7">
        <v>6441312</v>
      </c>
    </row>
    <row r="43" spans="1:5" s="10" customFormat="1" ht="12" customHeight="1" x14ac:dyDescent="0.2">
      <c r="A43" s="24" t="s">
        <v>26</v>
      </c>
      <c r="B43" s="290" t="s">
        <v>191</v>
      </c>
      <c r="C43" s="271">
        <v>1616000</v>
      </c>
      <c r="D43" s="7">
        <v>868008</v>
      </c>
    </row>
    <row r="44" spans="1:5" s="10" customFormat="1" ht="12" customHeight="1" x14ac:dyDescent="0.2">
      <c r="A44" s="24" t="s">
        <v>24</v>
      </c>
      <c r="B44" s="290" t="s">
        <v>190</v>
      </c>
      <c r="C44" s="271"/>
      <c r="D44" s="7"/>
    </row>
    <row r="45" spans="1:5" s="10" customFormat="1" ht="12" customHeight="1" x14ac:dyDescent="0.2">
      <c r="A45" s="24" t="s">
        <v>189</v>
      </c>
      <c r="B45" s="290" t="s">
        <v>188</v>
      </c>
      <c r="C45" s="271">
        <v>544733</v>
      </c>
      <c r="D45" s="7">
        <v>458040</v>
      </c>
    </row>
    <row r="46" spans="1:5" s="10" customFormat="1" ht="12" customHeight="1" x14ac:dyDescent="0.2">
      <c r="A46" s="24" t="s">
        <v>187</v>
      </c>
      <c r="B46" s="290" t="s">
        <v>186</v>
      </c>
      <c r="C46" s="271">
        <v>2927528</v>
      </c>
      <c r="D46" s="7">
        <v>2349415</v>
      </c>
    </row>
    <row r="47" spans="1:5" s="10" customFormat="1" ht="12" customHeight="1" x14ac:dyDescent="0.2">
      <c r="A47" s="24" t="s">
        <v>185</v>
      </c>
      <c r="B47" s="290" t="s">
        <v>184</v>
      </c>
      <c r="C47" s="271">
        <v>1300101</v>
      </c>
      <c r="D47" s="7"/>
    </row>
    <row r="48" spans="1:5" s="10" customFormat="1" ht="12" customHeight="1" x14ac:dyDescent="0.2">
      <c r="A48" s="24" t="s">
        <v>183</v>
      </c>
      <c r="B48" s="290" t="s">
        <v>489</v>
      </c>
      <c r="C48" s="8"/>
      <c r="D48" s="7"/>
    </row>
    <row r="49" spans="1:4" s="10" customFormat="1" ht="12" customHeight="1" x14ac:dyDescent="0.2">
      <c r="A49" s="24" t="s">
        <v>182</v>
      </c>
      <c r="B49" s="290" t="s">
        <v>181</v>
      </c>
      <c r="C49" s="41"/>
      <c r="D49" s="40"/>
    </row>
    <row r="50" spans="1:4" s="10" customFormat="1" ht="12" customHeight="1" x14ac:dyDescent="0.2">
      <c r="A50" s="43" t="s">
        <v>180</v>
      </c>
      <c r="B50" s="294" t="s">
        <v>179</v>
      </c>
      <c r="C50" s="45">
        <v>1677609</v>
      </c>
      <c r="D50" s="44">
        <v>1677609</v>
      </c>
    </row>
    <row r="51" spans="1:4" s="10" customFormat="1" ht="12" customHeight="1" thickBot="1" x14ac:dyDescent="0.25">
      <c r="A51" s="43" t="s">
        <v>178</v>
      </c>
      <c r="B51" s="292" t="s">
        <v>177</v>
      </c>
      <c r="C51" s="45">
        <v>6311364</v>
      </c>
      <c r="D51" s="44">
        <v>7099773</v>
      </c>
    </row>
    <row r="52" spans="1:4" s="10" customFormat="1" ht="12" customHeight="1" thickBot="1" x14ac:dyDescent="0.25">
      <c r="A52" s="5" t="s">
        <v>23</v>
      </c>
      <c r="B52" s="49" t="s">
        <v>176</v>
      </c>
      <c r="C52" s="16">
        <f>SUM(C53:C57)</f>
        <v>390000</v>
      </c>
      <c r="D52" s="15">
        <f>SUM(D53:D57)</f>
        <v>390000</v>
      </c>
    </row>
    <row r="53" spans="1:4" s="10" customFormat="1" ht="12" customHeight="1" x14ac:dyDescent="0.2">
      <c r="A53" s="9" t="s">
        <v>21</v>
      </c>
      <c r="B53" s="48" t="s">
        <v>175</v>
      </c>
      <c r="C53" s="47"/>
      <c r="D53" s="46"/>
    </row>
    <row r="54" spans="1:4" s="10" customFormat="1" ht="12" customHeight="1" x14ac:dyDescent="0.2">
      <c r="A54" s="24" t="s">
        <v>19</v>
      </c>
      <c r="B54" s="290" t="s">
        <v>174</v>
      </c>
      <c r="C54" s="41">
        <v>390000</v>
      </c>
      <c r="D54" s="40">
        <v>390000</v>
      </c>
    </row>
    <row r="55" spans="1:4" s="10" customFormat="1" ht="12" customHeight="1" x14ac:dyDescent="0.2">
      <c r="A55" s="24" t="s">
        <v>17</v>
      </c>
      <c r="B55" s="290" t="s">
        <v>173</v>
      </c>
      <c r="C55" s="41"/>
      <c r="D55" s="40"/>
    </row>
    <row r="56" spans="1:4" s="10" customFormat="1" ht="12" customHeight="1" x14ac:dyDescent="0.2">
      <c r="A56" s="24" t="s">
        <v>16</v>
      </c>
      <c r="B56" s="290" t="s">
        <v>172</v>
      </c>
      <c r="C56" s="41"/>
      <c r="D56" s="40"/>
    </row>
    <row r="57" spans="1:4" s="10" customFormat="1" ht="12" customHeight="1" thickBot="1" x14ac:dyDescent="0.25">
      <c r="A57" s="43" t="s">
        <v>171</v>
      </c>
      <c r="B57" s="292" t="s">
        <v>170</v>
      </c>
      <c r="C57" s="45"/>
      <c r="D57" s="44"/>
    </row>
    <row r="58" spans="1:4" s="10" customFormat="1" ht="12" customHeight="1" thickBot="1" x14ac:dyDescent="0.25">
      <c r="A58" s="5" t="s">
        <v>169</v>
      </c>
      <c r="B58" s="49" t="s">
        <v>168</v>
      </c>
      <c r="C58" s="16">
        <f>SUM(C59:C61)</f>
        <v>280000</v>
      </c>
      <c r="D58" s="15">
        <f>SUM(D59:D61)</f>
        <v>6653121</v>
      </c>
    </row>
    <row r="59" spans="1:4" s="10" customFormat="1" ht="12" customHeight="1" x14ac:dyDescent="0.2">
      <c r="A59" s="9" t="s">
        <v>13</v>
      </c>
      <c r="B59" s="48" t="s">
        <v>167</v>
      </c>
      <c r="C59" s="20"/>
      <c r="D59" s="19"/>
    </row>
    <row r="60" spans="1:4" s="10" customFormat="1" ht="12" customHeight="1" x14ac:dyDescent="0.2">
      <c r="A60" s="24" t="s">
        <v>12</v>
      </c>
      <c r="B60" s="290" t="s">
        <v>490</v>
      </c>
      <c r="C60" s="8"/>
      <c r="D60" s="7"/>
    </row>
    <row r="61" spans="1:4" s="10" customFormat="1" ht="12" customHeight="1" x14ac:dyDescent="0.2">
      <c r="A61" s="24" t="s">
        <v>11</v>
      </c>
      <c r="B61" s="290" t="s">
        <v>166</v>
      </c>
      <c r="C61" s="8">
        <v>280000</v>
      </c>
      <c r="D61" s="7">
        <v>6653121</v>
      </c>
    </row>
    <row r="62" spans="1:4" s="10" customFormat="1" ht="12" customHeight="1" thickBot="1" x14ac:dyDescent="0.25">
      <c r="A62" s="43" t="s">
        <v>10</v>
      </c>
      <c r="B62" s="292" t="s">
        <v>165</v>
      </c>
      <c r="C62" s="18"/>
      <c r="D62" s="17"/>
    </row>
    <row r="63" spans="1:4" s="10" customFormat="1" ht="12" customHeight="1" thickBot="1" x14ac:dyDescent="0.25">
      <c r="A63" s="5" t="s">
        <v>7</v>
      </c>
      <c r="B63" s="293" t="s">
        <v>164</v>
      </c>
      <c r="C63" s="16">
        <f>SUM(C64:C66)</f>
        <v>0</v>
      </c>
      <c r="D63" s="15">
        <f>SUM(D64:D66)</f>
        <v>0</v>
      </c>
    </row>
    <row r="64" spans="1:4" s="10" customFormat="1" ht="12" customHeight="1" x14ac:dyDescent="0.2">
      <c r="A64" s="9" t="s">
        <v>163</v>
      </c>
      <c r="B64" s="48" t="s">
        <v>162</v>
      </c>
      <c r="C64" s="41"/>
      <c r="D64" s="40"/>
    </row>
    <row r="65" spans="1:4" s="10" customFormat="1" ht="12" customHeight="1" x14ac:dyDescent="0.2">
      <c r="A65" s="24" t="s">
        <v>161</v>
      </c>
      <c r="B65" s="290" t="s">
        <v>491</v>
      </c>
      <c r="C65" s="41"/>
      <c r="D65" s="40"/>
    </row>
    <row r="66" spans="1:4" s="10" customFormat="1" ht="12" customHeight="1" x14ac:dyDescent="0.2">
      <c r="A66" s="24" t="s">
        <v>160</v>
      </c>
      <c r="B66" s="290" t="s">
        <v>159</v>
      </c>
      <c r="C66" s="41"/>
      <c r="D66" s="40"/>
    </row>
    <row r="67" spans="1:4" s="10" customFormat="1" ht="12" customHeight="1" thickBot="1" x14ac:dyDescent="0.25">
      <c r="A67" s="43" t="s">
        <v>158</v>
      </c>
      <c r="B67" s="292" t="s">
        <v>157</v>
      </c>
      <c r="C67" s="41"/>
      <c r="D67" s="40"/>
    </row>
    <row r="68" spans="1:4" s="10" customFormat="1" ht="12" customHeight="1" thickBot="1" x14ac:dyDescent="0.25">
      <c r="A68" s="299" t="s">
        <v>492</v>
      </c>
      <c r="B68" s="49" t="s">
        <v>156</v>
      </c>
      <c r="C68" s="14">
        <f>+C11+C18+C25+C32+C40+C52+C58+C63</f>
        <v>320663149</v>
      </c>
      <c r="D68" s="13">
        <f>+D11+D18+D25+D32+D40+D52+D58+D63</f>
        <v>312431806</v>
      </c>
    </row>
    <row r="69" spans="1:4" s="10" customFormat="1" ht="12" customHeight="1" thickBot="1" x14ac:dyDescent="0.25">
      <c r="A69" s="37" t="s">
        <v>155</v>
      </c>
      <c r="B69" s="293" t="s">
        <v>493</v>
      </c>
      <c r="C69" s="16">
        <f>SUM(C70:C72)</f>
        <v>0</v>
      </c>
      <c r="D69" s="15">
        <f>SUM(D70:D72)</f>
        <v>0</v>
      </c>
    </row>
    <row r="70" spans="1:4" s="10" customFormat="1" ht="12" customHeight="1" x14ac:dyDescent="0.2">
      <c r="A70" s="9" t="s">
        <v>154</v>
      </c>
      <c r="B70" s="48" t="s">
        <v>153</v>
      </c>
      <c r="C70" s="41"/>
      <c r="D70" s="40"/>
    </row>
    <row r="71" spans="1:4" s="10" customFormat="1" ht="12" customHeight="1" x14ac:dyDescent="0.2">
      <c r="A71" s="24" t="s">
        <v>152</v>
      </c>
      <c r="B71" s="290" t="s">
        <v>151</v>
      </c>
      <c r="C71" s="41"/>
      <c r="D71" s="40"/>
    </row>
    <row r="72" spans="1:4" s="10" customFormat="1" ht="12" customHeight="1" thickBot="1" x14ac:dyDescent="0.25">
      <c r="A72" s="43" t="s">
        <v>150</v>
      </c>
      <c r="B72" s="42" t="s">
        <v>494</v>
      </c>
      <c r="C72" s="41"/>
      <c r="D72" s="40"/>
    </row>
    <row r="73" spans="1:4" s="10" customFormat="1" ht="12" customHeight="1" thickBot="1" x14ac:dyDescent="0.25">
      <c r="A73" s="37" t="s">
        <v>149</v>
      </c>
      <c r="B73" s="293" t="s">
        <v>148</v>
      </c>
      <c r="C73" s="16">
        <f>SUM(C74:C77)</f>
        <v>0</v>
      </c>
      <c r="D73" s="15">
        <f>SUM(D74:D77)</f>
        <v>0</v>
      </c>
    </row>
    <row r="74" spans="1:4" s="10" customFormat="1" ht="12" customHeight="1" x14ac:dyDescent="0.2">
      <c r="A74" s="9" t="s">
        <v>147</v>
      </c>
      <c r="B74" s="48" t="s">
        <v>146</v>
      </c>
      <c r="C74" s="41"/>
      <c r="D74" s="40"/>
    </row>
    <row r="75" spans="1:4" s="10" customFormat="1" ht="12" customHeight="1" x14ac:dyDescent="0.2">
      <c r="A75" s="24" t="s">
        <v>145</v>
      </c>
      <c r="B75" s="48" t="s">
        <v>144</v>
      </c>
      <c r="C75" s="41"/>
      <c r="D75" s="40"/>
    </row>
    <row r="76" spans="1:4" s="10" customFormat="1" ht="12" customHeight="1" x14ac:dyDescent="0.2">
      <c r="A76" s="24" t="s">
        <v>143</v>
      </c>
      <c r="B76" s="48" t="s">
        <v>142</v>
      </c>
      <c r="C76" s="41"/>
      <c r="D76" s="40"/>
    </row>
    <row r="77" spans="1:4" s="10" customFormat="1" ht="12" customHeight="1" thickBot="1" x14ac:dyDescent="0.25">
      <c r="A77" s="43" t="s">
        <v>141</v>
      </c>
      <c r="B77" s="300" t="s">
        <v>140</v>
      </c>
      <c r="C77" s="41"/>
      <c r="D77" s="40"/>
    </row>
    <row r="78" spans="1:4" s="10" customFormat="1" ht="12" customHeight="1" thickBot="1" x14ac:dyDescent="0.25">
      <c r="A78" s="37" t="s">
        <v>139</v>
      </c>
      <c r="B78" s="293" t="s">
        <v>138</v>
      </c>
      <c r="C78" s="16">
        <f>SUM(C79:C80)</f>
        <v>282022297</v>
      </c>
      <c r="D78" s="15">
        <f>SUM(D79:D80)</f>
        <v>282022297</v>
      </c>
    </row>
    <row r="79" spans="1:4" s="10" customFormat="1" ht="12" customHeight="1" x14ac:dyDescent="0.2">
      <c r="A79" s="9" t="s">
        <v>137</v>
      </c>
      <c r="B79" s="48" t="s">
        <v>136</v>
      </c>
      <c r="C79" s="41">
        <v>282022297</v>
      </c>
      <c r="D79" s="40">
        <v>282022297</v>
      </c>
    </row>
    <row r="80" spans="1:4" s="10" customFormat="1" ht="12" customHeight="1" thickBot="1" x14ac:dyDescent="0.25">
      <c r="A80" s="43" t="s">
        <v>135</v>
      </c>
      <c r="B80" s="292" t="s">
        <v>134</v>
      </c>
      <c r="C80" s="41"/>
      <c r="D80" s="40"/>
    </row>
    <row r="81" spans="1:4" s="10" customFormat="1" ht="12" customHeight="1" thickBot="1" x14ac:dyDescent="0.25">
      <c r="A81" s="37" t="s">
        <v>133</v>
      </c>
      <c r="B81" s="293" t="s">
        <v>132</v>
      </c>
      <c r="C81" s="16">
        <f>SUM(C82:C84)</f>
        <v>0</v>
      </c>
      <c r="D81" s="15">
        <f>SUM(D82:D84)</f>
        <v>4630789</v>
      </c>
    </row>
    <row r="82" spans="1:4" s="10" customFormat="1" ht="12" customHeight="1" x14ac:dyDescent="0.2">
      <c r="A82" s="9" t="s">
        <v>131</v>
      </c>
      <c r="B82" s="48" t="s">
        <v>130</v>
      </c>
      <c r="C82" s="41"/>
      <c r="D82" s="40">
        <v>4630789</v>
      </c>
    </row>
    <row r="83" spans="1:4" s="10" customFormat="1" ht="12" customHeight="1" x14ac:dyDescent="0.2">
      <c r="A83" s="24" t="s">
        <v>129</v>
      </c>
      <c r="B83" s="290" t="s">
        <v>128</v>
      </c>
      <c r="C83" s="41"/>
      <c r="D83" s="40"/>
    </row>
    <row r="84" spans="1:4" s="10" customFormat="1" ht="12" customHeight="1" thickBot="1" x14ac:dyDescent="0.25">
      <c r="A84" s="43" t="s">
        <v>127</v>
      </c>
      <c r="B84" s="292" t="s">
        <v>495</v>
      </c>
      <c r="C84" s="41"/>
      <c r="D84" s="40"/>
    </row>
    <row r="85" spans="1:4" s="10" customFormat="1" ht="12" customHeight="1" thickBot="1" x14ac:dyDescent="0.25">
      <c r="A85" s="37" t="s">
        <v>126</v>
      </c>
      <c r="B85" s="293" t="s">
        <v>125</v>
      </c>
      <c r="C85" s="16">
        <f>SUM(C86:C89)</f>
        <v>0</v>
      </c>
      <c r="D85" s="15">
        <f>SUM(D86:D89)</f>
        <v>0</v>
      </c>
    </row>
    <row r="86" spans="1:4" s="10" customFormat="1" ht="12" customHeight="1" x14ac:dyDescent="0.2">
      <c r="A86" s="301" t="s">
        <v>124</v>
      </c>
      <c r="B86" s="48" t="s">
        <v>123</v>
      </c>
      <c r="C86" s="41"/>
      <c r="D86" s="40"/>
    </row>
    <row r="87" spans="1:4" s="10" customFormat="1" ht="12" customHeight="1" x14ac:dyDescent="0.2">
      <c r="A87" s="302" t="s">
        <v>122</v>
      </c>
      <c r="B87" s="290" t="s">
        <v>121</v>
      </c>
      <c r="C87" s="41"/>
      <c r="D87" s="40"/>
    </row>
    <row r="88" spans="1:4" s="10" customFormat="1" ht="12" customHeight="1" x14ac:dyDescent="0.2">
      <c r="A88" s="302" t="s">
        <v>120</v>
      </c>
      <c r="B88" s="290" t="s">
        <v>119</v>
      </c>
      <c r="C88" s="41"/>
      <c r="D88" s="40"/>
    </row>
    <row r="89" spans="1:4" s="10" customFormat="1" ht="12" customHeight="1" thickBot="1" x14ac:dyDescent="0.25">
      <c r="A89" s="303" t="s">
        <v>118</v>
      </c>
      <c r="B89" s="292" t="s">
        <v>117</v>
      </c>
      <c r="C89" s="41"/>
      <c r="D89" s="40"/>
    </row>
    <row r="90" spans="1:4" s="10" customFormat="1" ht="12" customHeight="1" thickBot="1" x14ac:dyDescent="0.25">
      <c r="A90" s="37" t="s">
        <v>116</v>
      </c>
      <c r="B90" s="293" t="s">
        <v>496</v>
      </c>
      <c r="C90" s="39"/>
      <c r="D90" s="38"/>
    </row>
    <row r="91" spans="1:4" s="10" customFormat="1" ht="13.5" customHeight="1" thickBot="1" x14ac:dyDescent="0.25">
      <c r="A91" s="37" t="s">
        <v>114</v>
      </c>
      <c r="B91" s="293" t="s">
        <v>115</v>
      </c>
      <c r="C91" s="39"/>
      <c r="D91" s="38"/>
    </row>
    <row r="92" spans="1:4" s="10" customFormat="1" ht="15.75" customHeight="1" thickBot="1" x14ac:dyDescent="0.25">
      <c r="A92" s="37" t="s">
        <v>113</v>
      </c>
      <c r="B92" s="304" t="s">
        <v>497</v>
      </c>
      <c r="C92" s="14">
        <f>+C69+C73+C78+C81+C85+C91+C90</f>
        <v>282022297</v>
      </c>
      <c r="D92" s="13">
        <f>+D69+D73+D78+D81+D85+D91+D90</f>
        <v>286653086</v>
      </c>
    </row>
    <row r="93" spans="1:4" s="10" customFormat="1" ht="25.5" customHeight="1" thickBot="1" x14ac:dyDescent="0.25">
      <c r="A93" s="36" t="s">
        <v>498</v>
      </c>
      <c r="B93" s="305" t="s">
        <v>499</v>
      </c>
      <c r="C93" s="14">
        <f>+C68+C92</f>
        <v>602685446</v>
      </c>
      <c r="D93" s="13">
        <f>+D68+D92</f>
        <v>599084892</v>
      </c>
    </row>
    <row r="94" spans="1:4" s="10" customFormat="1" ht="15.2" customHeight="1" x14ac:dyDescent="0.2">
      <c r="A94" s="306"/>
      <c r="B94" s="307"/>
      <c r="C94" s="308"/>
    </row>
    <row r="95" spans="1:4" ht="16.5" customHeight="1" x14ac:dyDescent="0.25">
      <c r="A95" s="342" t="s">
        <v>112</v>
      </c>
      <c r="B95" s="342"/>
      <c r="C95" s="342"/>
      <c r="D95" s="342"/>
    </row>
    <row r="96" spans="1:4" ht="16.5" customHeight="1" thickBot="1" x14ac:dyDescent="0.3">
      <c r="A96" s="343" t="s">
        <v>111</v>
      </c>
      <c r="B96" s="343"/>
      <c r="C96" s="35"/>
      <c r="D96" s="35" t="str">
        <f>D7</f>
        <v xml:space="preserve"> Forintban!</v>
      </c>
    </row>
    <row r="97" spans="1:4" x14ac:dyDescent="0.25">
      <c r="A97" s="338" t="s">
        <v>110</v>
      </c>
      <c r="B97" s="340" t="s">
        <v>109</v>
      </c>
      <c r="C97" s="336" t="str">
        <f>+CONCATENATE(LEFT([1]Z_ÖSSZEFÜGGÉSEK!A6,4),". évi")</f>
        <v>2020. évi</v>
      </c>
      <c r="D97" s="337"/>
    </row>
    <row r="98" spans="1:4" ht="24.75" thickBot="1" x14ac:dyDescent="0.3">
      <c r="A98" s="339"/>
      <c r="B98" s="341"/>
      <c r="C98" s="274" t="s">
        <v>483</v>
      </c>
      <c r="D98" s="50" t="str">
        <f>CONCATENATE(D9)</f>
        <v>2020. XII. 31.
teljesítés</v>
      </c>
    </row>
    <row r="99" spans="1:4" s="32" customFormat="1" ht="12" customHeight="1" thickBot="1" x14ac:dyDescent="0.25">
      <c r="A99" s="34" t="s">
        <v>108</v>
      </c>
      <c r="B99" s="33" t="s">
        <v>107</v>
      </c>
      <c r="C99" s="33" t="s">
        <v>248</v>
      </c>
      <c r="D99" s="309" t="s">
        <v>105</v>
      </c>
    </row>
    <row r="100" spans="1:4" ht="12" customHeight="1" thickBot="1" x14ac:dyDescent="0.3">
      <c r="A100" s="31" t="s">
        <v>103</v>
      </c>
      <c r="B100" s="30" t="s">
        <v>500</v>
      </c>
      <c r="C100" s="29">
        <f>C101+C102+C103+C104+C105+C118</f>
        <v>382741960</v>
      </c>
      <c r="D100" s="28">
        <f>D101+D102+D103+D104+D105+D118</f>
        <v>306373942</v>
      </c>
    </row>
    <row r="101" spans="1:4" ht="12" customHeight="1" x14ac:dyDescent="0.25">
      <c r="A101" s="27" t="s">
        <v>102</v>
      </c>
      <c r="B101" s="310" t="s">
        <v>101</v>
      </c>
      <c r="C101" s="26">
        <v>149590215</v>
      </c>
      <c r="D101" s="25">
        <v>128897035</v>
      </c>
    </row>
    <row r="102" spans="1:4" ht="12" customHeight="1" x14ac:dyDescent="0.25">
      <c r="A102" s="24" t="s">
        <v>100</v>
      </c>
      <c r="B102" s="311" t="s">
        <v>99</v>
      </c>
      <c r="C102" s="8">
        <v>20496272</v>
      </c>
      <c r="D102" s="7">
        <v>16756799</v>
      </c>
    </row>
    <row r="103" spans="1:4" ht="12" customHeight="1" x14ac:dyDescent="0.25">
      <c r="A103" s="24" t="s">
        <v>98</v>
      </c>
      <c r="B103" s="311" t="s">
        <v>97</v>
      </c>
      <c r="C103" s="18">
        <v>142123068</v>
      </c>
      <c r="D103" s="17">
        <v>105684825</v>
      </c>
    </row>
    <row r="104" spans="1:4" ht="12" customHeight="1" x14ac:dyDescent="0.25">
      <c r="A104" s="24" t="s">
        <v>96</v>
      </c>
      <c r="B104" s="312" t="s">
        <v>95</v>
      </c>
      <c r="C104" s="18">
        <v>26525525</v>
      </c>
      <c r="D104" s="17">
        <v>18416754</v>
      </c>
    </row>
    <row r="105" spans="1:4" ht="12" customHeight="1" x14ac:dyDescent="0.25">
      <c r="A105" s="24" t="s">
        <v>94</v>
      </c>
      <c r="B105" s="313" t="s">
        <v>93</v>
      </c>
      <c r="C105" s="18">
        <f>44006880-400000</f>
        <v>43606880</v>
      </c>
      <c r="D105" s="17">
        <v>36618529</v>
      </c>
    </row>
    <row r="106" spans="1:4" ht="12" customHeight="1" x14ac:dyDescent="0.25">
      <c r="A106" s="24" t="s">
        <v>92</v>
      </c>
      <c r="B106" s="311" t="s">
        <v>91</v>
      </c>
      <c r="C106" s="18">
        <v>11742743</v>
      </c>
      <c r="D106" s="17">
        <v>11742743</v>
      </c>
    </row>
    <row r="107" spans="1:4" ht="12" customHeight="1" x14ac:dyDescent="0.25">
      <c r="A107" s="24" t="s">
        <v>90</v>
      </c>
      <c r="B107" s="314" t="s">
        <v>89</v>
      </c>
      <c r="C107" s="18"/>
      <c r="D107" s="17"/>
    </row>
    <row r="108" spans="1:4" ht="12" customHeight="1" x14ac:dyDescent="0.25">
      <c r="A108" s="24" t="s">
        <v>88</v>
      </c>
      <c r="B108" s="314" t="s">
        <v>87</v>
      </c>
      <c r="C108" s="18"/>
      <c r="D108" s="17"/>
    </row>
    <row r="109" spans="1:4" ht="12" customHeight="1" x14ac:dyDescent="0.25">
      <c r="A109" s="24" t="s">
        <v>86</v>
      </c>
      <c r="B109" s="315" t="s">
        <v>85</v>
      </c>
      <c r="C109" s="18"/>
      <c r="D109" s="17"/>
    </row>
    <row r="110" spans="1:4" ht="12" customHeight="1" x14ac:dyDescent="0.25">
      <c r="A110" s="24" t="s">
        <v>84</v>
      </c>
      <c r="B110" s="316" t="s">
        <v>83</v>
      </c>
      <c r="C110" s="18"/>
      <c r="D110" s="17"/>
    </row>
    <row r="111" spans="1:4" ht="12" customHeight="1" x14ac:dyDescent="0.25">
      <c r="A111" s="24" t="s">
        <v>82</v>
      </c>
      <c r="B111" s="316" t="s">
        <v>48</v>
      </c>
      <c r="C111" s="18">
        <v>600000</v>
      </c>
      <c r="D111" s="17">
        <v>600000</v>
      </c>
    </row>
    <row r="112" spans="1:4" ht="12" customHeight="1" x14ac:dyDescent="0.25">
      <c r="A112" s="24" t="s">
        <v>81</v>
      </c>
      <c r="B112" s="315" t="s">
        <v>80</v>
      </c>
      <c r="C112" s="18">
        <v>22844000</v>
      </c>
      <c r="D112" s="17">
        <v>18624449</v>
      </c>
    </row>
    <row r="113" spans="1:4" ht="12" customHeight="1" x14ac:dyDescent="0.25">
      <c r="A113" s="24" t="s">
        <v>79</v>
      </c>
      <c r="B113" s="315" t="s">
        <v>78</v>
      </c>
      <c r="C113" s="18"/>
      <c r="D113" s="17"/>
    </row>
    <row r="114" spans="1:4" ht="12" customHeight="1" x14ac:dyDescent="0.25">
      <c r="A114" s="24" t="s">
        <v>77</v>
      </c>
      <c r="B114" s="316" t="s">
        <v>42</v>
      </c>
      <c r="C114" s="18"/>
      <c r="D114" s="17"/>
    </row>
    <row r="115" spans="1:4" ht="12" customHeight="1" x14ac:dyDescent="0.25">
      <c r="A115" s="6" t="s">
        <v>76</v>
      </c>
      <c r="B115" s="314" t="s">
        <v>75</v>
      </c>
      <c r="C115" s="18"/>
      <c r="D115" s="17"/>
    </row>
    <row r="116" spans="1:4" ht="12" customHeight="1" x14ac:dyDescent="0.25">
      <c r="A116" s="24" t="s">
        <v>74</v>
      </c>
      <c r="B116" s="314" t="s">
        <v>73</v>
      </c>
      <c r="C116" s="18"/>
      <c r="D116" s="17"/>
    </row>
    <row r="117" spans="1:4" ht="12" customHeight="1" x14ac:dyDescent="0.25">
      <c r="A117" s="43" t="s">
        <v>72</v>
      </c>
      <c r="B117" s="314" t="s">
        <v>71</v>
      </c>
      <c r="C117" s="18">
        <v>9020137</v>
      </c>
      <c r="D117" s="17">
        <v>6751337</v>
      </c>
    </row>
    <row r="118" spans="1:4" ht="12" customHeight="1" x14ac:dyDescent="0.25">
      <c r="A118" s="24" t="s">
        <v>70</v>
      </c>
      <c r="B118" s="312" t="s">
        <v>69</v>
      </c>
      <c r="C118" s="8">
        <v>400000</v>
      </c>
      <c r="D118" s="7"/>
    </row>
    <row r="119" spans="1:4" ht="12" customHeight="1" x14ac:dyDescent="0.25">
      <c r="A119" s="24" t="s">
        <v>68</v>
      </c>
      <c r="B119" s="311" t="s">
        <v>67</v>
      </c>
      <c r="C119" s="8">
        <v>400000</v>
      </c>
      <c r="D119" s="7"/>
    </row>
    <row r="120" spans="1:4" ht="12" customHeight="1" thickBot="1" x14ac:dyDescent="0.3">
      <c r="A120" s="23" t="s">
        <v>66</v>
      </c>
      <c r="B120" s="317" t="s">
        <v>65</v>
      </c>
      <c r="C120" s="22"/>
      <c r="D120" s="21"/>
    </row>
    <row r="121" spans="1:4" ht="12" customHeight="1" thickBot="1" x14ac:dyDescent="0.3">
      <c r="A121" s="318" t="s">
        <v>64</v>
      </c>
      <c r="B121" s="319" t="s">
        <v>501</v>
      </c>
      <c r="C121" s="16">
        <f>+C122+C124+C126</f>
        <v>212935456</v>
      </c>
      <c r="D121" s="320">
        <f>+D122+D124+D126</f>
        <v>160644301</v>
      </c>
    </row>
    <row r="122" spans="1:4" ht="12" customHeight="1" x14ac:dyDescent="0.25">
      <c r="A122" s="9" t="s">
        <v>63</v>
      </c>
      <c r="B122" s="311" t="s">
        <v>62</v>
      </c>
      <c r="C122" s="272">
        <v>170336496</v>
      </c>
      <c r="D122" s="19">
        <v>134276215</v>
      </c>
    </row>
    <row r="123" spans="1:4" ht="12" customHeight="1" x14ac:dyDescent="0.25">
      <c r="A123" s="9" t="s">
        <v>61</v>
      </c>
      <c r="B123" s="321" t="s">
        <v>60</v>
      </c>
      <c r="C123" s="272">
        <f>27393947+55506152+20505687+15236700</f>
        <v>118642486</v>
      </c>
      <c r="D123" s="19">
        <f>471600+55506152+20505687+11532594</f>
        <v>88016033</v>
      </c>
    </row>
    <row r="124" spans="1:4" ht="12" customHeight="1" x14ac:dyDescent="0.25">
      <c r="A124" s="9" t="s">
        <v>59</v>
      </c>
      <c r="B124" s="321" t="s">
        <v>58</v>
      </c>
      <c r="C124" s="273">
        <v>42598960</v>
      </c>
      <c r="D124" s="7">
        <v>26368086</v>
      </c>
    </row>
    <row r="125" spans="1:4" ht="12" customHeight="1" x14ac:dyDescent="0.25">
      <c r="A125" s="9" t="s">
        <v>57</v>
      </c>
      <c r="B125" s="321" t="s">
        <v>56</v>
      </c>
      <c r="C125" s="273">
        <v>8998311</v>
      </c>
      <c r="D125" s="7">
        <v>0</v>
      </c>
    </row>
    <row r="126" spans="1:4" ht="12" customHeight="1" x14ac:dyDescent="0.25">
      <c r="A126" s="9" t="s">
        <v>55</v>
      </c>
      <c r="B126" s="292" t="s">
        <v>54</v>
      </c>
      <c r="C126" s="273"/>
      <c r="D126" s="7"/>
    </row>
    <row r="127" spans="1:4" ht="12" customHeight="1" x14ac:dyDescent="0.25">
      <c r="A127" s="9" t="s">
        <v>53</v>
      </c>
      <c r="B127" s="291" t="s">
        <v>52</v>
      </c>
      <c r="C127" s="273"/>
      <c r="D127" s="7"/>
    </row>
    <row r="128" spans="1:4" ht="12" customHeight="1" x14ac:dyDescent="0.25">
      <c r="A128" s="9" t="s">
        <v>51</v>
      </c>
      <c r="B128" s="322" t="s">
        <v>50</v>
      </c>
      <c r="C128" s="273"/>
      <c r="D128" s="7"/>
    </row>
    <row r="129" spans="1:4" x14ac:dyDescent="0.25">
      <c r="A129" s="9" t="s">
        <v>49</v>
      </c>
      <c r="B129" s="316" t="s">
        <v>48</v>
      </c>
      <c r="C129" s="273"/>
      <c r="D129" s="7"/>
    </row>
    <row r="130" spans="1:4" ht="12" customHeight="1" x14ac:dyDescent="0.25">
      <c r="A130" s="9" t="s">
        <v>47</v>
      </c>
      <c r="B130" s="316" t="s">
        <v>46</v>
      </c>
      <c r="C130" s="273"/>
      <c r="D130" s="7"/>
    </row>
    <row r="131" spans="1:4" ht="12" customHeight="1" x14ac:dyDescent="0.25">
      <c r="A131" s="9" t="s">
        <v>45</v>
      </c>
      <c r="B131" s="316" t="s">
        <v>44</v>
      </c>
      <c r="C131" s="273"/>
      <c r="D131" s="7"/>
    </row>
    <row r="132" spans="1:4" ht="12" customHeight="1" x14ac:dyDescent="0.25">
      <c r="A132" s="9" t="s">
        <v>43</v>
      </c>
      <c r="B132" s="316" t="s">
        <v>42</v>
      </c>
      <c r="C132" s="273"/>
      <c r="D132" s="7"/>
    </row>
    <row r="133" spans="1:4" ht="12" customHeight="1" x14ac:dyDescent="0.25">
      <c r="A133" s="9" t="s">
        <v>41</v>
      </c>
      <c r="B133" s="316" t="s">
        <v>40</v>
      </c>
      <c r="C133" s="273"/>
      <c r="D133" s="7"/>
    </row>
    <row r="134" spans="1:4" ht="16.5" thickBot="1" x14ac:dyDescent="0.3">
      <c r="A134" s="6" t="s">
        <v>39</v>
      </c>
      <c r="B134" s="316" t="s">
        <v>38</v>
      </c>
      <c r="C134" s="323"/>
      <c r="D134" s="17"/>
    </row>
    <row r="135" spans="1:4" ht="12" customHeight="1" thickBot="1" x14ac:dyDescent="0.3">
      <c r="A135" s="5" t="s">
        <v>37</v>
      </c>
      <c r="B135" s="324" t="s">
        <v>36</v>
      </c>
      <c r="C135" s="325">
        <f>+C100+C121</f>
        <v>595677416</v>
      </c>
      <c r="D135" s="15">
        <f>+D100+D121</f>
        <v>467018243</v>
      </c>
    </row>
    <row r="136" spans="1:4" ht="12" customHeight="1" thickBot="1" x14ac:dyDescent="0.3">
      <c r="A136" s="5" t="s">
        <v>35</v>
      </c>
      <c r="B136" s="324" t="s">
        <v>502</v>
      </c>
      <c r="C136" s="325">
        <f>+C137+C138+C139</f>
        <v>0</v>
      </c>
      <c r="D136" s="15">
        <f>+D137+D138+D139</f>
        <v>0</v>
      </c>
    </row>
    <row r="137" spans="1:4" ht="12" customHeight="1" x14ac:dyDescent="0.25">
      <c r="A137" s="9" t="s">
        <v>34</v>
      </c>
      <c r="B137" s="321" t="s">
        <v>503</v>
      </c>
      <c r="C137" s="273"/>
      <c r="D137" s="7"/>
    </row>
    <row r="138" spans="1:4" ht="12" customHeight="1" x14ac:dyDescent="0.25">
      <c r="A138" s="9" t="s">
        <v>33</v>
      </c>
      <c r="B138" s="321" t="s">
        <v>32</v>
      </c>
      <c r="C138" s="273"/>
      <c r="D138" s="7"/>
    </row>
    <row r="139" spans="1:4" ht="12" customHeight="1" thickBot="1" x14ac:dyDescent="0.3">
      <c r="A139" s="6" t="s">
        <v>31</v>
      </c>
      <c r="B139" s="321" t="s">
        <v>504</v>
      </c>
      <c r="C139" s="273"/>
      <c r="D139" s="7"/>
    </row>
    <row r="140" spans="1:4" ht="12" customHeight="1" thickBot="1" x14ac:dyDescent="0.3">
      <c r="A140" s="5" t="s">
        <v>30</v>
      </c>
      <c r="B140" s="324" t="s">
        <v>505</v>
      </c>
      <c r="C140" s="325">
        <f>SUM(C141:C146)</f>
        <v>0</v>
      </c>
      <c r="D140" s="15">
        <f>SUM(D141:D146)</f>
        <v>0</v>
      </c>
    </row>
    <row r="141" spans="1:4" ht="12" customHeight="1" x14ac:dyDescent="0.25">
      <c r="A141" s="9" t="s">
        <v>29</v>
      </c>
      <c r="B141" s="326" t="s">
        <v>28</v>
      </c>
      <c r="C141" s="273"/>
      <c r="D141" s="7"/>
    </row>
    <row r="142" spans="1:4" ht="12" customHeight="1" x14ac:dyDescent="0.25">
      <c r="A142" s="9" t="s">
        <v>27</v>
      </c>
      <c r="B142" s="326" t="s">
        <v>25</v>
      </c>
      <c r="C142" s="273"/>
      <c r="D142" s="7"/>
    </row>
    <row r="143" spans="1:4" ht="12" customHeight="1" x14ac:dyDescent="0.25">
      <c r="A143" s="9" t="s">
        <v>26</v>
      </c>
      <c r="B143" s="326" t="s">
        <v>506</v>
      </c>
      <c r="C143" s="273"/>
      <c r="D143" s="7"/>
    </row>
    <row r="144" spans="1:4" ht="12" customHeight="1" x14ac:dyDescent="0.25">
      <c r="A144" s="9" t="s">
        <v>24</v>
      </c>
      <c r="B144" s="326" t="s">
        <v>507</v>
      </c>
      <c r="C144" s="273"/>
      <c r="D144" s="7"/>
    </row>
    <row r="145" spans="1:7" ht="12" customHeight="1" x14ac:dyDescent="0.25">
      <c r="A145" s="9" t="s">
        <v>189</v>
      </c>
      <c r="B145" s="326" t="s">
        <v>508</v>
      </c>
      <c r="C145" s="273"/>
      <c r="D145" s="7"/>
    </row>
    <row r="146" spans="1:7" ht="12" customHeight="1" thickBot="1" x14ac:dyDescent="0.3">
      <c r="A146" s="23" t="s">
        <v>187</v>
      </c>
      <c r="B146" s="327" t="s">
        <v>509</v>
      </c>
      <c r="C146" s="328"/>
      <c r="D146" s="21"/>
    </row>
    <row r="147" spans="1:7" ht="12" customHeight="1" thickBot="1" x14ac:dyDescent="0.3">
      <c r="A147" s="5" t="s">
        <v>23</v>
      </c>
      <c r="B147" s="324" t="s">
        <v>22</v>
      </c>
      <c r="C147" s="329">
        <f>+C148+C149+C150+C151</f>
        <v>7008030</v>
      </c>
      <c r="D147" s="13">
        <f>+D148+D149+D150+D151</f>
        <v>7008030</v>
      </c>
    </row>
    <row r="148" spans="1:7" ht="12" customHeight="1" x14ac:dyDescent="0.25">
      <c r="A148" s="9" t="s">
        <v>21</v>
      </c>
      <c r="B148" s="326" t="s">
        <v>20</v>
      </c>
      <c r="C148" s="273"/>
      <c r="D148" s="7"/>
    </row>
    <row r="149" spans="1:7" ht="12" customHeight="1" x14ac:dyDescent="0.25">
      <c r="A149" s="9" t="s">
        <v>19</v>
      </c>
      <c r="B149" s="326" t="s">
        <v>18</v>
      </c>
      <c r="C149" s="273">
        <v>7008030</v>
      </c>
      <c r="D149" s="7">
        <v>7008030</v>
      </c>
    </row>
    <row r="150" spans="1:7" ht="12" customHeight="1" x14ac:dyDescent="0.25">
      <c r="A150" s="9" t="s">
        <v>17</v>
      </c>
      <c r="B150" s="326" t="s">
        <v>510</v>
      </c>
      <c r="C150" s="273"/>
      <c r="D150" s="7"/>
    </row>
    <row r="151" spans="1:7" ht="12" customHeight="1" thickBot="1" x14ac:dyDescent="0.3">
      <c r="A151" s="6" t="s">
        <v>16</v>
      </c>
      <c r="B151" s="330" t="s">
        <v>15</v>
      </c>
      <c r="C151" s="273"/>
      <c r="D151" s="7"/>
    </row>
    <row r="152" spans="1:7" ht="12" customHeight="1" thickBot="1" x14ac:dyDescent="0.3">
      <c r="A152" s="5" t="s">
        <v>14</v>
      </c>
      <c r="B152" s="324" t="s">
        <v>511</v>
      </c>
      <c r="C152" s="331">
        <f>SUM(C153:C157)</f>
        <v>0</v>
      </c>
      <c r="D152" s="12">
        <f>SUM(D153:D157)</f>
        <v>0</v>
      </c>
    </row>
    <row r="153" spans="1:7" ht="12" customHeight="1" x14ac:dyDescent="0.25">
      <c r="A153" s="9" t="s">
        <v>13</v>
      </c>
      <c r="B153" s="326" t="s">
        <v>512</v>
      </c>
      <c r="C153" s="273"/>
      <c r="D153" s="7"/>
    </row>
    <row r="154" spans="1:7" ht="12" customHeight="1" x14ac:dyDescent="0.25">
      <c r="A154" s="9" t="s">
        <v>12</v>
      </c>
      <c r="B154" s="326" t="s">
        <v>513</v>
      </c>
      <c r="C154" s="273"/>
      <c r="D154" s="7"/>
    </row>
    <row r="155" spans="1:7" ht="12" customHeight="1" x14ac:dyDescent="0.25">
      <c r="A155" s="9" t="s">
        <v>11</v>
      </c>
      <c r="B155" s="326" t="s">
        <v>514</v>
      </c>
      <c r="C155" s="273"/>
      <c r="D155" s="7"/>
    </row>
    <row r="156" spans="1:7" ht="12" customHeight="1" x14ac:dyDescent="0.25">
      <c r="A156" s="9" t="s">
        <v>10</v>
      </c>
      <c r="B156" s="326" t="s">
        <v>9</v>
      </c>
      <c r="C156" s="273"/>
      <c r="D156" s="7"/>
    </row>
    <row r="157" spans="1:7" ht="12" customHeight="1" thickBot="1" x14ac:dyDescent="0.3">
      <c r="A157" s="9" t="s">
        <v>515</v>
      </c>
      <c r="B157" s="326" t="s">
        <v>8</v>
      </c>
      <c r="C157" s="273"/>
      <c r="D157" s="7"/>
    </row>
    <row r="158" spans="1:7" ht="12" customHeight="1" thickBot="1" x14ac:dyDescent="0.3">
      <c r="A158" s="5" t="s">
        <v>7</v>
      </c>
      <c r="B158" s="324" t="s">
        <v>6</v>
      </c>
      <c r="C158" s="332"/>
      <c r="D158" s="333"/>
    </row>
    <row r="159" spans="1:7" ht="12" customHeight="1" thickBot="1" x14ac:dyDescent="0.3">
      <c r="A159" s="5" t="s">
        <v>5</v>
      </c>
      <c r="B159" s="324" t="s">
        <v>4</v>
      </c>
      <c r="C159" s="332"/>
      <c r="D159" s="333"/>
    </row>
    <row r="160" spans="1:7" ht="15.2" customHeight="1" thickBot="1" x14ac:dyDescent="0.3">
      <c r="A160" s="5" t="s">
        <v>3</v>
      </c>
      <c r="B160" s="324" t="s">
        <v>2</v>
      </c>
      <c r="C160" s="334">
        <f>+C136+C140+C147+C152+C158+C159</f>
        <v>7008030</v>
      </c>
      <c r="D160" s="3">
        <f>+D136+D140+D147+D152+D158+D159</f>
        <v>7008030</v>
      </c>
      <c r="E160" s="11"/>
      <c r="F160" s="11"/>
      <c r="G160" s="11"/>
    </row>
    <row r="161" spans="1:4" s="10" customFormat="1" ht="12.95" customHeight="1" thickBot="1" x14ac:dyDescent="0.25">
      <c r="A161" s="4" t="s">
        <v>1</v>
      </c>
      <c r="B161" s="335" t="s">
        <v>0</v>
      </c>
      <c r="C161" s="334">
        <f>+C135+C160</f>
        <v>602685446</v>
      </c>
      <c r="D161" s="3">
        <f>+D135+D160</f>
        <v>474026273</v>
      </c>
    </row>
  </sheetData>
  <mergeCells count="14">
    <mergeCell ref="A7:B7"/>
    <mergeCell ref="B1:D1"/>
    <mergeCell ref="A2:D2"/>
    <mergeCell ref="A3:D3"/>
    <mergeCell ref="A4:D4"/>
    <mergeCell ref="A6:D6"/>
    <mergeCell ref="C8:D8"/>
    <mergeCell ref="C97:D97"/>
    <mergeCell ref="A8:A9"/>
    <mergeCell ref="B8:B9"/>
    <mergeCell ref="A95:D95"/>
    <mergeCell ref="A96:B96"/>
    <mergeCell ref="A97:A98"/>
    <mergeCell ref="B97:B98"/>
  </mergeCells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Layout" topLeftCell="A2" zoomScale="90" zoomScaleNormal="120" zoomScalePageLayoutView="90" workbookViewId="0">
      <selection activeCell="K2" sqref="K2:K19"/>
    </sheetView>
  </sheetViews>
  <sheetFormatPr defaultRowHeight="12.75" x14ac:dyDescent="0.2"/>
  <cols>
    <col min="1" max="1" width="6.83203125" style="52" customWidth="1"/>
    <col min="2" max="2" width="32.33203125" style="51" customWidth="1"/>
    <col min="3" max="3" width="17" style="51" customWidth="1"/>
    <col min="4" max="9" width="12.83203125" style="51" customWidth="1"/>
    <col min="10" max="10" width="13.83203125" style="51" customWidth="1"/>
    <col min="11" max="11" width="4" style="51" customWidth="1"/>
    <col min="12" max="16384" width="9.33203125" style="51"/>
  </cols>
  <sheetData>
    <row r="1" spans="1:11" ht="15.75" x14ac:dyDescent="0.2">
      <c r="A1" s="351" t="s">
        <v>255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ht="14.25" thickBot="1" x14ac:dyDescent="0.25">
      <c r="A2" s="99"/>
      <c r="B2" s="98"/>
      <c r="C2" s="98"/>
      <c r="D2" s="98"/>
      <c r="E2" s="98"/>
      <c r="F2" s="98"/>
      <c r="G2" s="98"/>
      <c r="H2" s="98"/>
      <c r="I2" s="98"/>
      <c r="J2" s="97" t="e">
        <f>#REF!</f>
        <v>#REF!</v>
      </c>
      <c r="K2" s="353" t="s">
        <v>517</v>
      </c>
    </row>
    <row r="3" spans="1:11" s="93" customFormat="1" ht="26.45" customHeight="1" x14ac:dyDescent="0.2">
      <c r="A3" s="354" t="s">
        <v>110</v>
      </c>
      <c r="B3" s="356" t="s">
        <v>254</v>
      </c>
      <c r="C3" s="356" t="s">
        <v>253</v>
      </c>
      <c r="D3" s="356" t="s">
        <v>252</v>
      </c>
      <c r="E3" s="356" t="s">
        <v>477</v>
      </c>
      <c r="F3" s="96" t="s">
        <v>251</v>
      </c>
      <c r="G3" s="95"/>
      <c r="H3" s="95"/>
      <c r="I3" s="94"/>
      <c r="J3" s="359" t="s">
        <v>250</v>
      </c>
      <c r="K3" s="353"/>
    </row>
    <row r="4" spans="1:11" s="90" customFormat="1" ht="32.450000000000003" customHeight="1" thickBot="1" x14ac:dyDescent="0.25">
      <c r="A4" s="355"/>
      <c r="B4" s="357"/>
      <c r="C4" s="357"/>
      <c r="D4" s="358"/>
      <c r="E4" s="358"/>
      <c r="F4" s="92" t="s">
        <v>478</v>
      </c>
      <c r="G4" s="92" t="s">
        <v>479</v>
      </c>
      <c r="H4" s="92" t="s">
        <v>480</v>
      </c>
      <c r="I4" s="91" t="s">
        <v>481</v>
      </c>
      <c r="J4" s="360"/>
      <c r="K4" s="353"/>
    </row>
    <row r="5" spans="1:11" s="85" customFormat="1" ht="14.1" customHeight="1" thickBot="1" x14ac:dyDescent="0.25">
      <c r="A5" s="89" t="s">
        <v>108</v>
      </c>
      <c r="B5" s="88" t="s">
        <v>249</v>
      </c>
      <c r="C5" s="87" t="s">
        <v>106</v>
      </c>
      <c r="D5" s="87" t="s">
        <v>248</v>
      </c>
      <c r="E5" s="87" t="s">
        <v>105</v>
      </c>
      <c r="F5" s="87" t="s">
        <v>104</v>
      </c>
      <c r="G5" s="87" t="s">
        <v>247</v>
      </c>
      <c r="H5" s="87" t="s">
        <v>246</v>
      </c>
      <c r="I5" s="87" t="s">
        <v>245</v>
      </c>
      <c r="J5" s="86" t="s">
        <v>244</v>
      </c>
      <c r="K5" s="353"/>
    </row>
    <row r="6" spans="1:11" ht="33.75" customHeight="1" x14ac:dyDescent="0.2">
      <c r="A6" s="84" t="s">
        <v>103</v>
      </c>
      <c r="B6" s="83" t="s">
        <v>243</v>
      </c>
      <c r="C6" s="82"/>
      <c r="D6" s="81">
        <f t="shared" ref="D6:I6" si="0">SUM(D7:D8)</f>
        <v>0</v>
      </c>
      <c r="E6" s="81">
        <f t="shared" si="0"/>
        <v>0</v>
      </c>
      <c r="F6" s="81">
        <f t="shared" si="0"/>
        <v>0</v>
      </c>
      <c r="G6" s="81">
        <f t="shared" si="0"/>
        <v>0</v>
      </c>
      <c r="H6" s="81">
        <f t="shared" si="0"/>
        <v>0</v>
      </c>
      <c r="I6" s="80">
        <f t="shared" si="0"/>
        <v>0</v>
      </c>
      <c r="J6" s="79">
        <f t="shared" ref="J6:J18" si="1">SUM(F6:I6)</f>
        <v>0</v>
      </c>
      <c r="K6" s="353"/>
    </row>
    <row r="7" spans="1:11" ht="21.2" customHeight="1" x14ac:dyDescent="0.2">
      <c r="A7" s="73" t="s">
        <v>64</v>
      </c>
      <c r="B7" s="63" t="s">
        <v>236</v>
      </c>
      <c r="C7" s="67"/>
      <c r="D7" s="66"/>
      <c r="E7" s="66"/>
      <c r="F7" s="66"/>
      <c r="G7" s="66"/>
      <c r="H7" s="66"/>
      <c r="I7" s="65"/>
      <c r="J7" s="59">
        <f t="shared" si="1"/>
        <v>0</v>
      </c>
      <c r="K7" s="353"/>
    </row>
    <row r="8" spans="1:11" ht="21.2" customHeight="1" x14ac:dyDescent="0.2">
      <c r="A8" s="73" t="s">
        <v>37</v>
      </c>
      <c r="B8" s="63" t="s">
        <v>236</v>
      </c>
      <c r="C8" s="67"/>
      <c r="D8" s="66"/>
      <c r="E8" s="66"/>
      <c r="F8" s="66"/>
      <c r="G8" s="66"/>
      <c r="H8" s="66"/>
      <c r="I8" s="65"/>
      <c r="J8" s="59">
        <f t="shared" si="1"/>
        <v>0</v>
      </c>
      <c r="K8" s="353"/>
    </row>
    <row r="9" spans="1:11" ht="33" customHeight="1" x14ac:dyDescent="0.2">
      <c r="A9" s="73" t="s">
        <v>35</v>
      </c>
      <c r="B9" s="78" t="s">
        <v>242</v>
      </c>
      <c r="C9" s="76"/>
      <c r="D9" s="75">
        <f t="shared" ref="D9:I9" si="2">SUM(D10:D11)</f>
        <v>0</v>
      </c>
      <c r="E9" s="75">
        <f t="shared" si="2"/>
        <v>0</v>
      </c>
      <c r="F9" s="75">
        <f t="shared" si="2"/>
        <v>0</v>
      </c>
      <c r="G9" s="75">
        <f t="shared" si="2"/>
        <v>0</v>
      </c>
      <c r="H9" s="75">
        <f t="shared" si="2"/>
        <v>0</v>
      </c>
      <c r="I9" s="74">
        <f t="shared" si="2"/>
        <v>0</v>
      </c>
      <c r="J9" s="68">
        <f t="shared" si="1"/>
        <v>0</v>
      </c>
      <c r="K9" s="353"/>
    </row>
    <row r="10" spans="1:11" ht="21.2" customHeight="1" x14ac:dyDescent="0.2">
      <c r="A10" s="73" t="s">
        <v>30</v>
      </c>
      <c r="B10" s="63" t="s">
        <v>236</v>
      </c>
      <c r="C10" s="67"/>
      <c r="D10" s="66"/>
      <c r="E10" s="66"/>
      <c r="F10" s="66"/>
      <c r="G10" s="66"/>
      <c r="H10" s="66"/>
      <c r="I10" s="65"/>
      <c r="J10" s="59">
        <f t="shared" si="1"/>
        <v>0</v>
      </c>
      <c r="K10" s="353"/>
    </row>
    <row r="11" spans="1:11" ht="18" customHeight="1" x14ac:dyDescent="0.2">
      <c r="A11" s="73" t="s">
        <v>23</v>
      </c>
      <c r="B11" s="63" t="s">
        <v>236</v>
      </c>
      <c r="C11" s="67"/>
      <c r="D11" s="66"/>
      <c r="E11" s="66"/>
      <c r="F11" s="66"/>
      <c r="G11" s="66"/>
      <c r="H11" s="66"/>
      <c r="I11" s="65"/>
      <c r="J11" s="59">
        <f t="shared" si="1"/>
        <v>0</v>
      </c>
      <c r="K11" s="353"/>
    </row>
    <row r="12" spans="1:11" ht="21.2" customHeight="1" x14ac:dyDescent="0.2">
      <c r="A12" s="73" t="s">
        <v>14</v>
      </c>
      <c r="B12" s="77" t="s">
        <v>241</v>
      </c>
      <c r="C12" s="76"/>
      <c r="D12" s="75">
        <f>SUM(D13:D13)</f>
        <v>0</v>
      </c>
      <c r="E12" s="75">
        <v>134276215</v>
      </c>
      <c r="F12" s="75">
        <f>SUM(F13:F13)</f>
        <v>29194437</v>
      </c>
      <c r="G12" s="75">
        <f>SUM(G13:G13)</f>
        <v>0</v>
      </c>
      <c r="H12" s="75">
        <f>SUM(H13:H13)</f>
        <v>0</v>
      </c>
      <c r="I12" s="74">
        <f>SUM(I13:I13)</f>
        <v>0</v>
      </c>
      <c r="J12" s="68">
        <f t="shared" si="1"/>
        <v>29194437</v>
      </c>
      <c r="K12" s="353"/>
    </row>
    <row r="13" spans="1:11" ht="21.2" customHeight="1" x14ac:dyDescent="0.2">
      <c r="A13" s="73" t="s">
        <v>7</v>
      </c>
      <c r="B13" s="63" t="s">
        <v>472</v>
      </c>
      <c r="C13" s="67"/>
      <c r="D13" s="66"/>
      <c r="E13" s="66">
        <v>134276215</v>
      </c>
      <c r="F13" s="66">
        <v>29194437</v>
      </c>
      <c r="G13" s="66"/>
      <c r="H13" s="66"/>
      <c r="I13" s="65"/>
      <c r="J13" s="59">
        <f t="shared" si="1"/>
        <v>29194437</v>
      </c>
      <c r="K13" s="353"/>
    </row>
    <row r="14" spans="1:11" ht="21.2" customHeight="1" x14ac:dyDescent="0.2">
      <c r="A14" s="73" t="s">
        <v>5</v>
      </c>
      <c r="B14" s="77" t="s">
        <v>240</v>
      </c>
      <c r="C14" s="76"/>
      <c r="D14" s="75">
        <f t="shared" ref="D14:I14" si="3">SUM(D15:D15)</f>
        <v>0</v>
      </c>
      <c r="E14" s="75">
        <v>26368086</v>
      </c>
      <c r="F14" s="75">
        <f t="shared" si="3"/>
        <v>16230874</v>
      </c>
      <c r="G14" s="75">
        <f t="shared" si="3"/>
        <v>0</v>
      </c>
      <c r="H14" s="75">
        <f t="shared" si="3"/>
        <v>0</v>
      </c>
      <c r="I14" s="74">
        <f t="shared" si="3"/>
        <v>0</v>
      </c>
      <c r="J14" s="68">
        <f t="shared" si="1"/>
        <v>16230874</v>
      </c>
      <c r="K14" s="353"/>
    </row>
    <row r="15" spans="1:11" ht="21.2" customHeight="1" x14ac:dyDescent="0.2">
      <c r="A15" s="73" t="s">
        <v>3</v>
      </c>
      <c r="B15" s="63" t="s">
        <v>473</v>
      </c>
      <c r="C15" s="67"/>
      <c r="D15" s="66"/>
      <c r="E15" s="66">
        <v>26368086</v>
      </c>
      <c r="F15" s="66">
        <v>16230874</v>
      </c>
      <c r="G15" s="66"/>
      <c r="H15" s="66"/>
      <c r="I15" s="65"/>
      <c r="J15" s="59">
        <f t="shared" si="1"/>
        <v>16230874</v>
      </c>
      <c r="K15" s="353"/>
    </row>
    <row r="16" spans="1:11" ht="21.2" customHeight="1" x14ac:dyDescent="0.2">
      <c r="A16" s="64" t="s">
        <v>1</v>
      </c>
      <c r="B16" s="72" t="s">
        <v>239</v>
      </c>
      <c r="C16" s="71"/>
      <c r="D16" s="70">
        <f t="shared" ref="D16:I16" si="4">SUM(D17:D18)</f>
        <v>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69">
        <f t="shared" si="4"/>
        <v>0</v>
      </c>
      <c r="J16" s="68">
        <f t="shared" si="1"/>
        <v>0</v>
      </c>
      <c r="K16" s="353"/>
    </row>
    <row r="17" spans="1:11" ht="21.2" customHeight="1" x14ac:dyDescent="0.2">
      <c r="A17" s="64" t="s">
        <v>238</v>
      </c>
      <c r="B17" s="63" t="s">
        <v>236</v>
      </c>
      <c r="C17" s="67"/>
      <c r="D17" s="66"/>
      <c r="E17" s="66"/>
      <c r="F17" s="66"/>
      <c r="G17" s="66"/>
      <c r="H17" s="66"/>
      <c r="I17" s="65"/>
      <c r="J17" s="59">
        <f t="shared" si="1"/>
        <v>0</v>
      </c>
      <c r="K17" s="353"/>
    </row>
    <row r="18" spans="1:11" ht="21.2" customHeight="1" thickBot="1" x14ac:dyDescent="0.25">
      <c r="A18" s="64" t="s">
        <v>237</v>
      </c>
      <c r="B18" s="63" t="s">
        <v>236</v>
      </c>
      <c r="C18" s="62"/>
      <c r="D18" s="61"/>
      <c r="E18" s="61"/>
      <c r="F18" s="61"/>
      <c r="G18" s="61"/>
      <c r="H18" s="61"/>
      <c r="I18" s="60"/>
      <c r="J18" s="59">
        <f t="shared" si="1"/>
        <v>0</v>
      </c>
      <c r="K18" s="353"/>
    </row>
    <row r="19" spans="1:11" ht="21.2" customHeight="1" thickBot="1" x14ac:dyDescent="0.25">
      <c r="A19" s="58" t="s">
        <v>235</v>
      </c>
      <c r="B19" s="57" t="s">
        <v>234</v>
      </c>
      <c r="C19" s="56"/>
      <c r="D19" s="55">
        <f t="shared" ref="D19:J19" si="5">D6+D9+D12+D14+D16</f>
        <v>0</v>
      </c>
      <c r="E19" s="55">
        <f t="shared" si="5"/>
        <v>160644301</v>
      </c>
      <c r="F19" s="55">
        <f t="shared" si="5"/>
        <v>45425311</v>
      </c>
      <c r="G19" s="55">
        <f t="shared" si="5"/>
        <v>0</v>
      </c>
      <c r="H19" s="55">
        <f t="shared" si="5"/>
        <v>0</v>
      </c>
      <c r="I19" s="54">
        <f t="shared" si="5"/>
        <v>0</v>
      </c>
      <c r="J19" s="53">
        <f t="shared" si="5"/>
        <v>45425311</v>
      </c>
      <c r="K19" s="353"/>
    </row>
  </sheetData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honeticPr fontId="16" type="noConversion"/>
  <printOptions horizontalCentered="1"/>
  <pageMargins left="0.78740157480314965" right="0.78740157480314965" top="1.39" bottom="0.98425196850393704" header="0.78740157480314965" footer="0.7874015748031496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2"/>
  <sheetViews>
    <sheetView view="pageLayout" topLeftCell="B1" zoomScaleNormal="120" workbookViewId="0">
      <selection activeCell="I3" sqref="I3:I21"/>
    </sheetView>
  </sheetViews>
  <sheetFormatPr defaultRowHeight="12.75" x14ac:dyDescent="0.2"/>
  <cols>
    <col min="1" max="1" width="6.83203125" style="52" customWidth="1"/>
    <col min="2" max="2" width="50.33203125" style="51" customWidth="1"/>
    <col min="3" max="4" width="12.83203125" style="51" customWidth="1"/>
    <col min="5" max="5" width="14.83203125" style="51" customWidth="1"/>
    <col min="6" max="6" width="13.83203125" style="51" customWidth="1"/>
    <col min="7" max="7" width="15.5" style="51" customWidth="1"/>
    <col min="8" max="8" width="16.83203125" style="51" customWidth="1"/>
    <col min="9" max="9" width="5.6640625" style="51" customWidth="1"/>
    <col min="10" max="16384" width="9.33203125" style="51"/>
  </cols>
  <sheetData>
    <row r="1" spans="1:9" ht="17.25" customHeight="1" x14ac:dyDescent="0.2">
      <c r="A1" s="351" t="s">
        <v>264</v>
      </c>
      <c r="B1" s="352"/>
      <c r="C1" s="352"/>
      <c r="D1" s="352"/>
      <c r="E1" s="352"/>
      <c r="F1" s="352"/>
      <c r="G1" s="352"/>
      <c r="H1" s="352"/>
    </row>
    <row r="2" spans="1:9" x14ac:dyDescent="0.2">
      <c r="A2" s="99"/>
      <c r="B2" s="98"/>
      <c r="C2" s="98"/>
      <c r="D2" s="98"/>
      <c r="E2" s="98"/>
      <c r="F2" s="98"/>
      <c r="G2" s="98"/>
      <c r="H2" s="98"/>
    </row>
    <row r="3" spans="1:9" s="120" customFormat="1" ht="15.75" thickBot="1" x14ac:dyDescent="0.25">
      <c r="A3" s="122"/>
      <c r="B3" s="121"/>
      <c r="C3" s="121"/>
      <c r="D3" s="121"/>
      <c r="E3" s="121"/>
      <c r="F3" s="121"/>
      <c r="G3" s="121"/>
      <c r="H3" s="97" t="e">
        <f>'Z_2.tájékoztató_t.'!J2</f>
        <v>#REF!</v>
      </c>
      <c r="I3" s="361" t="s">
        <v>518</v>
      </c>
    </row>
    <row r="4" spans="1:9" s="93" customFormat="1" ht="26.45" customHeight="1" x14ac:dyDescent="0.2">
      <c r="A4" s="362" t="s">
        <v>110</v>
      </c>
      <c r="B4" s="364" t="s">
        <v>263</v>
      </c>
      <c r="C4" s="362" t="s">
        <v>262</v>
      </c>
      <c r="D4" s="362" t="s">
        <v>261</v>
      </c>
      <c r="E4" s="366" t="str">
        <f>CONCATENATE("Hitel, kölcsön állomány 2020. dec. 31-én")</f>
        <v>Hitel, kölcsön állomány 2020. dec. 31-én</v>
      </c>
      <c r="F4" s="368" t="s">
        <v>260</v>
      </c>
      <c r="G4" s="369"/>
      <c r="H4" s="370" t="str">
        <f>CONCATENATE(G5," után")</f>
        <v>2022. után</v>
      </c>
      <c r="I4" s="361"/>
    </row>
    <row r="5" spans="1:9" s="90" customFormat="1" ht="40.5" customHeight="1" thickBot="1" x14ac:dyDescent="0.25">
      <c r="A5" s="363"/>
      <c r="B5" s="365"/>
      <c r="C5" s="365"/>
      <c r="D5" s="363"/>
      <c r="E5" s="367"/>
      <c r="F5" s="119" t="str">
        <f>'Z_2.tájékoztató_t.'!F4</f>
        <v>2021.</v>
      </c>
      <c r="G5" s="118" t="str">
        <f>'Z_2.tájékoztató_t.'!G4</f>
        <v>2022.</v>
      </c>
      <c r="H5" s="371"/>
      <c r="I5" s="361"/>
    </row>
    <row r="6" spans="1:9" s="113" customFormat="1" ht="12.95" customHeight="1" thickBot="1" x14ac:dyDescent="0.25">
      <c r="A6" s="116" t="s">
        <v>108</v>
      </c>
      <c r="B6" s="117" t="s">
        <v>107</v>
      </c>
      <c r="C6" s="117" t="s">
        <v>106</v>
      </c>
      <c r="D6" s="115" t="s">
        <v>248</v>
      </c>
      <c r="E6" s="116" t="s">
        <v>105</v>
      </c>
      <c r="F6" s="115" t="s">
        <v>104</v>
      </c>
      <c r="G6" s="115" t="s">
        <v>247</v>
      </c>
      <c r="H6" s="114" t="s">
        <v>246</v>
      </c>
      <c r="I6" s="361"/>
    </row>
    <row r="7" spans="1:9" ht="22.5" customHeight="1" thickBot="1" x14ac:dyDescent="0.25">
      <c r="A7" s="58" t="s">
        <v>103</v>
      </c>
      <c r="B7" s="105" t="s">
        <v>259</v>
      </c>
      <c r="C7" s="104"/>
      <c r="D7" s="103"/>
      <c r="E7" s="102">
        <f>SUM(E8:E13)</f>
        <v>0</v>
      </c>
      <c r="F7" s="101">
        <f>SUM(F8:F13)</f>
        <v>0</v>
      </c>
      <c r="G7" s="101">
        <f>SUM(G8:G13)</f>
        <v>0</v>
      </c>
      <c r="H7" s="100">
        <f>SUM(H8:H13)</f>
        <v>0</v>
      </c>
      <c r="I7" s="361"/>
    </row>
    <row r="8" spans="1:9" ht="22.5" customHeight="1" x14ac:dyDescent="0.2">
      <c r="A8" s="73" t="s">
        <v>64</v>
      </c>
      <c r="B8" s="110" t="s">
        <v>236</v>
      </c>
      <c r="C8" s="109"/>
      <c r="D8" s="108"/>
      <c r="E8" s="107"/>
      <c r="F8" s="66"/>
      <c r="G8" s="66"/>
      <c r="H8" s="106"/>
      <c r="I8" s="361"/>
    </row>
    <row r="9" spans="1:9" ht="22.5" customHeight="1" x14ac:dyDescent="0.2">
      <c r="A9" s="73" t="s">
        <v>37</v>
      </c>
      <c r="B9" s="110" t="s">
        <v>236</v>
      </c>
      <c r="C9" s="109"/>
      <c r="D9" s="108"/>
      <c r="E9" s="107"/>
      <c r="F9" s="66"/>
      <c r="G9" s="66"/>
      <c r="H9" s="106"/>
      <c r="I9" s="361"/>
    </row>
    <row r="10" spans="1:9" ht="22.5" customHeight="1" x14ac:dyDescent="0.2">
      <c r="A10" s="73" t="s">
        <v>35</v>
      </c>
      <c r="B10" s="110" t="s">
        <v>236</v>
      </c>
      <c r="C10" s="109"/>
      <c r="D10" s="108"/>
      <c r="E10" s="107"/>
      <c r="F10" s="66"/>
      <c r="G10" s="66"/>
      <c r="H10" s="106"/>
      <c r="I10" s="361"/>
    </row>
    <row r="11" spans="1:9" ht="22.5" customHeight="1" x14ac:dyDescent="0.2">
      <c r="A11" s="73" t="s">
        <v>30</v>
      </c>
      <c r="B11" s="110" t="s">
        <v>236</v>
      </c>
      <c r="C11" s="109"/>
      <c r="D11" s="108"/>
      <c r="E11" s="107"/>
      <c r="F11" s="66"/>
      <c r="G11" s="66"/>
      <c r="H11" s="106"/>
      <c r="I11" s="361"/>
    </row>
    <row r="12" spans="1:9" ht="22.5" customHeight="1" x14ac:dyDescent="0.2">
      <c r="A12" s="73" t="s">
        <v>23</v>
      </c>
      <c r="B12" s="110" t="s">
        <v>236</v>
      </c>
      <c r="C12" s="109"/>
      <c r="D12" s="108"/>
      <c r="E12" s="107"/>
      <c r="F12" s="66"/>
      <c r="G12" s="66"/>
      <c r="H12" s="106"/>
      <c r="I12" s="361"/>
    </row>
    <row r="13" spans="1:9" ht="22.5" customHeight="1" thickBot="1" x14ac:dyDescent="0.25">
      <c r="A13" s="73" t="s">
        <v>14</v>
      </c>
      <c r="B13" s="110" t="s">
        <v>236</v>
      </c>
      <c r="C13" s="109"/>
      <c r="D13" s="108"/>
      <c r="E13" s="107"/>
      <c r="F13" s="66"/>
      <c r="G13" s="66"/>
      <c r="H13" s="106"/>
      <c r="I13" s="361"/>
    </row>
    <row r="14" spans="1:9" ht="22.5" customHeight="1" thickBot="1" x14ac:dyDescent="0.25">
      <c r="A14" s="58" t="s">
        <v>7</v>
      </c>
      <c r="B14" s="105" t="s">
        <v>258</v>
      </c>
      <c r="C14" s="112"/>
      <c r="D14" s="111"/>
      <c r="E14" s="102">
        <f>SUM(E15:E20)</f>
        <v>0</v>
      </c>
      <c r="F14" s="101">
        <f>SUM(F15:F20)</f>
        <v>0</v>
      </c>
      <c r="G14" s="101">
        <f>SUM(G15:G20)</f>
        <v>0</v>
      </c>
      <c r="H14" s="100">
        <f>SUM(H15:H20)</f>
        <v>0</v>
      </c>
      <c r="I14" s="361"/>
    </row>
    <row r="15" spans="1:9" ht="22.5" customHeight="1" x14ac:dyDescent="0.2">
      <c r="A15" s="73" t="s">
        <v>5</v>
      </c>
      <c r="B15" s="110" t="s">
        <v>236</v>
      </c>
      <c r="C15" s="109"/>
      <c r="D15" s="108"/>
      <c r="E15" s="107"/>
      <c r="F15" s="66"/>
      <c r="G15" s="66"/>
      <c r="H15" s="106"/>
      <c r="I15" s="361"/>
    </row>
    <row r="16" spans="1:9" ht="22.5" customHeight="1" x14ac:dyDescent="0.2">
      <c r="A16" s="73" t="s">
        <v>3</v>
      </c>
      <c r="B16" s="110" t="s">
        <v>236</v>
      </c>
      <c r="C16" s="109"/>
      <c r="D16" s="108"/>
      <c r="E16" s="107"/>
      <c r="F16" s="66"/>
      <c r="G16" s="66"/>
      <c r="H16" s="106"/>
      <c r="I16" s="361"/>
    </row>
    <row r="17" spans="1:9" ht="22.5" customHeight="1" x14ac:dyDescent="0.2">
      <c r="A17" s="73" t="s">
        <v>1</v>
      </c>
      <c r="B17" s="110" t="s">
        <v>236</v>
      </c>
      <c r="C17" s="109"/>
      <c r="D17" s="108"/>
      <c r="E17" s="107"/>
      <c r="F17" s="66"/>
      <c r="G17" s="66"/>
      <c r="H17" s="106"/>
      <c r="I17" s="361"/>
    </row>
    <row r="18" spans="1:9" ht="22.5" customHeight="1" x14ac:dyDescent="0.2">
      <c r="A18" s="73" t="s">
        <v>238</v>
      </c>
      <c r="B18" s="110" t="s">
        <v>236</v>
      </c>
      <c r="C18" s="109"/>
      <c r="D18" s="108"/>
      <c r="E18" s="107"/>
      <c r="F18" s="66"/>
      <c r="G18" s="66"/>
      <c r="H18" s="106"/>
      <c r="I18" s="361"/>
    </row>
    <row r="19" spans="1:9" ht="22.5" customHeight="1" x14ac:dyDescent="0.2">
      <c r="A19" s="73" t="s">
        <v>237</v>
      </c>
      <c r="B19" s="110" t="s">
        <v>236</v>
      </c>
      <c r="C19" s="109"/>
      <c r="D19" s="108"/>
      <c r="E19" s="107"/>
      <c r="F19" s="66"/>
      <c r="G19" s="66"/>
      <c r="H19" s="106"/>
      <c r="I19" s="361"/>
    </row>
    <row r="20" spans="1:9" ht="22.5" customHeight="1" thickBot="1" x14ac:dyDescent="0.25">
      <c r="A20" s="73" t="s">
        <v>235</v>
      </c>
      <c r="B20" s="110" t="s">
        <v>236</v>
      </c>
      <c r="C20" s="109"/>
      <c r="D20" s="108"/>
      <c r="E20" s="107"/>
      <c r="F20" s="66"/>
      <c r="G20" s="66"/>
      <c r="H20" s="106"/>
      <c r="I20" s="361"/>
    </row>
    <row r="21" spans="1:9" ht="22.5" customHeight="1" thickBot="1" x14ac:dyDescent="0.25">
      <c r="A21" s="58" t="s">
        <v>257</v>
      </c>
      <c r="B21" s="105" t="s">
        <v>256</v>
      </c>
      <c r="C21" s="104"/>
      <c r="D21" s="103"/>
      <c r="E21" s="102">
        <f>E7+E14</f>
        <v>0</v>
      </c>
      <c r="F21" s="101">
        <f>F7+F14</f>
        <v>0</v>
      </c>
      <c r="G21" s="101">
        <f>G7+G14</f>
        <v>0</v>
      </c>
      <c r="H21" s="100">
        <f>H7+H14</f>
        <v>0</v>
      </c>
      <c r="I21" s="361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"/>
  <sheetViews>
    <sheetView topLeftCell="C1" zoomScale="120" zoomScaleNormal="120" workbookViewId="0">
      <selection activeCell="J1" sqref="J1:J19"/>
    </sheetView>
  </sheetViews>
  <sheetFormatPr defaultRowHeight="12.75" x14ac:dyDescent="0.2"/>
  <cols>
    <col min="1" max="1" width="5.5" customWidth="1"/>
    <col min="2" max="2" width="36.83203125" customWidth="1"/>
    <col min="3" max="8" width="13.83203125" customWidth="1"/>
    <col min="9" max="9" width="15.1640625" customWidth="1"/>
    <col min="10" max="10" width="5" customWidth="1"/>
  </cols>
  <sheetData>
    <row r="1" spans="1:10" ht="34.5" customHeight="1" x14ac:dyDescent="0.2">
      <c r="A1" s="372" t="str">
        <f>CONCATENATE("Adósság állomány alakulása lejárat, eszközök, bel- és külföldi hitelezők szerinti bontásban
2020. december 31-én")</f>
        <v>Adósság állomány alakulása lejárat, eszközök, bel- és külföldi hitelezők szerinti bontásban
2020. december 31-én</v>
      </c>
      <c r="B1" s="373"/>
      <c r="C1" s="373"/>
      <c r="D1" s="373"/>
      <c r="E1" s="373"/>
      <c r="F1" s="373"/>
      <c r="G1" s="373"/>
      <c r="H1" s="373"/>
      <c r="I1" s="373"/>
      <c r="J1" s="361" t="s">
        <v>519</v>
      </c>
    </row>
    <row r="2" spans="1:10" ht="14.25" thickBot="1" x14ac:dyDescent="0.3">
      <c r="A2" s="133"/>
      <c r="B2" s="133"/>
      <c r="C2" s="133"/>
      <c r="D2" s="133"/>
      <c r="E2" s="133"/>
      <c r="F2" s="133"/>
      <c r="G2" s="133"/>
      <c r="H2" s="374"/>
      <c r="I2" s="374"/>
      <c r="J2" s="361"/>
    </row>
    <row r="3" spans="1:10" ht="13.5" thickBot="1" x14ac:dyDescent="0.25">
      <c r="A3" s="375" t="s">
        <v>289</v>
      </c>
      <c r="B3" s="377" t="s">
        <v>288</v>
      </c>
      <c r="C3" s="379" t="s">
        <v>287</v>
      </c>
      <c r="D3" s="381" t="s">
        <v>286</v>
      </c>
      <c r="E3" s="382"/>
      <c r="F3" s="382"/>
      <c r="G3" s="382"/>
      <c r="H3" s="382"/>
      <c r="I3" s="383" t="s">
        <v>285</v>
      </c>
      <c r="J3" s="361"/>
    </row>
    <row r="4" spans="1:10" s="144" customFormat="1" ht="42" customHeight="1" thickBot="1" x14ac:dyDescent="0.25">
      <c r="A4" s="376"/>
      <c r="B4" s="378"/>
      <c r="C4" s="380"/>
      <c r="D4" s="149" t="s">
        <v>284</v>
      </c>
      <c r="E4" s="149" t="s">
        <v>283</v>
      </c>
      <c r="F4" s="149" t="s">
        <v>282</v>
      </c>
      <c r="G4" s="148" t="s">
        <v>281</v>
      </c>
      <c r="H4" s="148" t="s">
        <v>280</v>
      </c>
      <c r="I4" s="384"/>
      <c r="J4" s="361"/>
    </row>
    <row r="5" spans="1:10" s="144" customFormat="1" ht="12" customHeight="1" thickBot="1" x14ac:dyDescent="0.25">
      <c r="A5" s="147" t="s">
        <v>108</v>
      </c>
      <c r="B5" s="146" t="s">
        <v>107</v>
      </c>
      <c r="C5" s="146" t="s">
        <v>106</v>
      </c>
      <c r="D5" s="146" t="s">
        <v>248</v>
      </c>
      <c r="E5" s="146" t="s">
        <v>105</v>
      </c>
      <c r="F5" s="146" t="s">
        <v>104</v>
      </c>
      <c r="G5" s="146" t="s">
        <v>247</v>
      </c>
      <c r="H5" s="146" t="s">
        <v>279</v>
      </c>
      <c r="I5" s="145" t="s">
        <v>278</v>
      </c>
      <c r="J5" s="361"/>
    </row>
    <row r="6" spans="1:10" s="144" customFormat="1" ht="18" customHeight="1" x14ac:dyDescent="0.2">
      <c r="A6" s="385" t="s">
        <v>277</v>
      </c>
      <c r="B6" s="386"/>
      <c r="C6" s="386"/>
      <c r="D6" s="386"/>
      <c r="E6" s="386"/>
      <c r="F6" s="386"/>
      <c r="G6" s="386"/>
      <c r="H6" s="386"/>
      <c r="I6" s="387"/>
      <c r="J6" s="361"/>
    </row>
    <row r="7" spans="1:10" ht="15.95" customHeight="1" x14ac:dyDescent="0.2">
      <c r="A7" s="138" t="s">
        <v>103</v>
      </c>
      <c r="B7" s="137" t="s">
        <v>276</v>
      </c>
      <c r="C7" s="136"/>
      <c r="D7" s="136"/>
      <c r="E7" s="136"/>
      <c r="F7" s="136"/>
      <c r="G7" s="135"/>
      <c r="H7" s="128">
        <f t="shared" ref="H7:H13" si="0">SUM(D7:G7)</f>
        <v>0</v>
      </c>
      <c r="I7" s="134">
        <f t="shared" ref="I7:I13" si="1">C7+H7</f>
        <v>0</v>
      </c>
      <c r="J7" s="361"/>
    </row>
    <row r="8" spans="1:10" ht="22.5" x14ac:dyDescent="0.2">
      <c r="A8" s="138" t="s">
        <v>64</v>
      </c>
      <c r="B8" s="137" t="s">
        <v>275</v>
      </c>
      <c r="C8" s="136"/>
      <c r="D8" s="136"/>
      <c r="E8" s="136"/>
      <c r="F8" s="136"/>
      <c r="G8" s="135"/>
      <c r="H8" s="128">
        <f t="shared" si="0"/>
        <v>0</v>
      </c>
      <c r="I8" s="134">
        <f t="shared" si="1"/>
        <v>0</v>
      </c>
      <c r="J8" s="361"/>
    </row>
    <row r="9" spans="1:10" ht="22.5" x14ac:dyDescent="0.2">
      <c r="A9" s="138" t="s">
        <v>37</v>
      </c>
      <c r="B9" s="137" t="s">
        <v>274</v>
      </c>
      <c r="C9" s="136"/>
      <c r="D9" s="136"/>
      <c r="E9" s="136"/>
      <c r="F9" s="136"/>
      <c r="G9" s="135"/>
      <c r="H9" s="128">
        <f t="shared" si="0"/>
        <v>0</v>
      </c>
      <c r="I9" s="134">
        <f t="shared" si="1"/>
        <v>0</v>
      </c>
      <c r="J9" s="361"/>
    </row>
    <row r="10" spans="1:10" ht="15.95" customHeight="1" x14ac:dyDescent="0.2">
      <c r="A10" s="138" t="s">
        <v>35</v>
      </c>
      <c r="B10" s="137" t="s">
        <v>273</v>
      </c>
      <c r="C10" s="136"/>
      <c r="D10" s="136"/>
      <c r="E10" s="136"/>
      <c r="F10" s="136"/>
      <c r="G10" s="135"/>
      <c r="H10" s="128">
        <f t="shared" si="0"/>
        <v>0</v>
      </c>
      <c r="I10" s="134">
        <f t="shared" si="1"/>
        <v>0</v>
      </c>
      <c r="J10" s="361"/>
    </row>
    <row r="11" spans="1:10" ht="22.5" x14ac:dyDescent="0.2">
      <c r="A11" s="138" t="s">
        <v>30</v>
      </c>
      <c r="B11" s="137" t="s">
        <v>272</v>
      </c>
      <c r="C11" s="136"/>
      <c r="D11" s="136"/>
      <c r="E11" s="136"/>
      <c r="F11" s="136"/>
      <c r="G11" s="135"/>
      <c r="H11" s="128">
        <f t="shared" si="0"/>
        <v>0</v>
      </c>
      <c r="I11" s="134">
        <f t="shared" si="1"/>
        <v>0</v>
      </c>
      <c r="J11" s="361"/>
    </row>
    <row r="12" spans="1:10" ht="15.95" customHeight="1" x14ac:dyDescent="0.2">
      <c r="A12" s="143" t="s">
        <v>23</v>
      </c>
      <c r="B12" s="142" t="s">
        <v>271</v>
      </c>
      <c r="C12" s="141">
        <v>3334476</v>
      </c>
      <c r="D12" s="141">
        <f>17716863-G12-C12</f>
        <v>11143403</v>
      </c>
      <c r="E12" s="141"/>
      <c r="F12" s="141"/>
      <c r="G12" s="140">
        <v>3238984</v>
      </c>
      <c r="H12" s="128">
        <f t="shared" si="0"/>
        <v>14382387</v>
      </c>
      <c r="I12" s="134">
        <f t="shared" si="1"/>
        <v>17716863</v>
      </c>
      <c r="J12" s="361"/>
    </row>
    <row r="13" spans="1:10" ht="15.95" customHeight="1" thickBot="1" x14ac:dyDescent="0.25">
      <c r="A13" s="132" t="s">
        <v>14</v>
      </c>
      <c r="B13" s="131" t="s">
        <v>267</v>
      </c>
      <c r="C13" s="130"/>
      <c r="D13" s="130"/>
      <c r="E13" s="130"/>
      <c r="F13" s="130"/>
      <c r="G13" s="129"/>
      <c r="H13" s="128">
        <f t="shared" si="0"/>
        <v>0</v>
      </c>
      <c r="I13" s="134">
        <f t="shared" si="1"/>
        <v>0</v>
      </c>
      <c r="J13" s="361"/>
    </row>
    <row r="14" spans="1:10" s="139" customFormat="1" ht="18" customHeight="1" thickBot="1" x14ac:dyDescent="0.25">
      <c r="A14" s="388" t="s">
        <v>270</v>
      </c>
      <c r="B14" s="389"/>
      <c r="C14" s="126">
        <f t="shared" ref="C14:I14" si="2">SUM(C7:C13)</f>
        <v>3334476</v>
      </c>
      <c r="D14" s="126">
        <f t="shared" si="2"/>
        <v>11143403</v>
      </c>
      <c r="E14" s="126">
        <f t="shared" si="2"/>
        <v>0</v>
      </c>
      <c r="F14" s="126">
        <f t="shared" si="2"/>
        <v>0</v>
      </c>
      <c r="G14" s="125">
        <f t="shared" si="2"/>
        <v>3238984</v>
      </c>
      <c r="H14" s="125">
        <f t="shared" si="2"/>
        <v>14382387</v>
      </c>
      <c r="I14" s="123">
        <f t="shared" si="2"/>
        <v>17716863</v>
      </c>
      <c r="J14" s="361"/>
    </row>
    <row r="15" spans="1:10" s="133" customFormat="1" ht="18" customHeight="1" x14ac:dyDescent="0.2">
      <c r="A15" s="385" t="s">
        <v>269</v>
      </c>
      <c r="B15" s="386"/>
      <c r="C15" s="386"/>
      <c r="D15" s="386"/>
      <c r="E15" s="386"/>
      <c r="F15" s="386"/>
      <c r="G15" s="386"/>
      <c r="H15" s="386"/>
      <c r="I15" s="387"/>
      <c r="J15" s="361"/>
    </row>
    <row r="16" spans="1:10" s="133" customFormat="1" x14ac:dyDescent="0.2">
      <c r="A16" s="138" t="s">
        <v>103</v>
      </c>
      <c r="B16" s="137" t="s">
        <v>268</v>
      </c>
      <c r="C16" s="136"/>
      <c r="D16" s="136"/>
      <c r="E16" s="136"/>
      <c r="F16" s="136"/>
      <c r="G16" s="135"/>
      <c r="H16" s="128">
        <f>SUM(D16:G16)</f>
        <v>0</v>
      </c>
      <c r="I16" s="134">
        <f>C16+H16</f>
        <v>0</v>
      </c>
      <c r="J16" s="361"/>
    </row>
    <row r="17" spans="1:10" ht="13.5" thickBot="1" x14ac:dyDescent="0.25">
      <c r="A17" s="132" t="s">
        <v>64</v>
      </c>
      <c r="B17" s="131" t="s">
        <v>267</v>
      </c>
      <c r="C17" s="130"/>
      <c r="D17" s="130"/>
      <c r="E17" s="130"/>
      <c r="F17" s="130"/>
      <c r="G17" s="129"/>
      <c r="H17" s="128">
        <f>SUM(D17:G17)</f>
        <v>0</v>
      </c>
      <c r="I17" s="127">
        <f>C17+H17</f>
        <v>0</v>
      </c>
      <c r="J17" s="361"/>
    </row>
    <row r="18" spans="1:10" ht="15.95" customHeight="1" thickBot="1" x14ac:dyDescent="0.25">
      <c r="A18" s="388" t="s">
        <v>266</v>
      </c>
      <c r="B18" s="389"/>
      <c r="C18" s="126">
        <f t="shared" ref="C18:I18" si="3">SUM(C16:C17)</f>
        <v>0</v>
      </c>
      <c r="D18" s="126">
        <f t="shared" si="3"/>
        <v>0</v>
      </c>
      <c r="E18" s="126">
        <f t="shared" si="3"/>
        <v>0</v>
      </c>
      <c r="F18" s="126">
        <f t="shared" si="3"/>
        <v>0</v>
      </c>
      <c r="G18" s="125">
        <f t="shared" si="3"/>
        <v>0</v>
      </c>
      <c r="H18" s="125">
        <f t="shared" si="3"/>
        <v>0</v>
      </c>
      <c r="I18" s="123">
        <f t="shared" si="3"/>
        <v>0</v>
      </c>
      <c r="J18" s="361"/>
    </row>
    <row r="19" spans="1:10" ht="18" customHeight="1" thickBot="1" x14ac:dyDescent="0.25">
      <c r="A19" s="390" t="s">
        <v>265</v>
      </c>
      <c r="B19" s="391"/>
      <c r="C19" s="124">
        <f t="shared" ref="C19:I19" si="4">C14+C18</f>
        <v>3334476</v>
      </c>
      <c r="D19" s="124">
        <f t="shared" si="4"/>
        <v>11143403</v>
      </c>
      <c r="E19" s="124">
        <f t="shared" si="4"/>
        <v>0</v>
      </c>
      <c r="F19" s="124">
        <f t="shared" si="4"/>
        <v>0</v>
      </c>
      <c r="G19" s="124">
        <f t="shared" si="4"/>
        <v>3238984</v>
      </c>
      <c r="H19" s="124">
        <f t="shared" si="4"/>
        <v>14382387</v>
      </c>
      <c r="I19" s="123">
        <f t="shared" si="4"/>
        <v>17716863</v>
      </c>
      <c r="J19" s="361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zoomScale="120" zoomScaleNormal="120" workbookViewId="0">
      <selection activeCell="G6" sqref="G6"/>
    </sheetView>
  </sheetViews>
  <sheetFormatPr defaultRowHeight="12.75" x14ac:dyDescent="0.2"/>
  <cols>
    <col min="1" max="1" width="5.83203125" style="151" customWidth="1"/>
    <col min="2" max="2" width="55.83203125" style="150" customWidth="1"/>
    <col min="3" max="4" width="14.83203125" style="150" customWidth="1"/>
    <col min="5" max="16384" width="9.33203125" style="150"/>
  </cols>
  <sheetData>
    <row r="1" spans="1:4" ht="15" x14ac:dyDescent="0.2">
      <c r="A1" s="393" t="s">
        <v>520</v>
      </c>
      <c r="B1" s="393"/>
      <c r="C1" s="393"/>
      <c r="D1" s="393"/>
    </row>
    <row r="2" spans="1:4" x14ac:dyDescent="0.2">
      <c r="A2" s="175"/>
      <c r="B2" s="174"/>
      <c r="C2" s="174"/>
      <c r="D2" s="174"/>
    </row>
    <row r="3" spans="1:4" ht="15.75" x14ac:dyDescent="0.2">
      <c r="A3" s="372" t="s">
        <v>322</v>
      </c>
      <c r="B3" s="352"/>
      <c r="C3" s="352"/>
      <c r="D3" s="352"/>
    </row>
    <row r="4" spans="1:4" ht="15.75" x14ac:dyDescent="0.2">
      <c r="A4" s="372" t="s">
        <v>321</v>
      </c>
      <c r="B4" s="352"/>
      <c r="C4" s="352"/>
      <c r="D4" s="352"/>
    </row>
    <row r="5" spans="1:4" s="120" customFormat="1" ht="15.75" thickBot="1" x14ac:dyDescent="0.25">
      <c r="A5" s="122"/>
      <c r="B5" s="121"/>
      <c r="C5" s="121"/>
      <c r="D5" s="97"/>
    </row>
    <row r="6" spans="1:4" s="144" customFormat="1" ht="48" customHeight="1" thickBot="1" x14ac:dyDescent="0.25">
      <c r="A6" s="173" t="s">
        <v>289</v>
      </c>
      <c r="B6" s="149" t="s">
        <v>231</v>
      </c>
      <c r="C6" s="149" t="s">
        <v>320</v>
      </c>
      <c r="D6" s="172" t="s">
        <v>319</v>
      </c>
    </row>
    <row r="7" spans="1:4" s="144" customFormat="1" ht="14.1" customHeight="1" thickBot="1" x14ac:dyDescent="0.25">
      <c r="A7" s="171" t="s">
        <v>108</v>
      </c>
      <c r="B7" s="170" t="s">
        <v>107</v>
      </c>
      <c r="C7" s="170" t="s">
        <v>106</v>
      </c>
      <c r="D7" s="169" t="s">
        <v>248</v>
      </c>
    </row>
    <row r="8" spans="1:4" ht="18" customHeight="1" x14ac:dyDescent="0.2">
      <c r="A8" s="168" t="s">
        <v>103</v>
      </c>
      <c r="B8" s="167" t="s">
        <v>318</v>
      </c>
      <c r="C8" s="166"/>
      <c r="D8" s="165"/>
    </row>
    <row r="9" spans="1:4" ht="18" customHeight="1" x14ac:dyDescent="0.2">
      <c r="A9" s="162" t="s">
        <v>64</v>
      </c>
      <c r="B9" s="163" t="s">
        <v>317</v>
      </c>
      <c r="C9" s="160"/>
      <c r="D9" s="159"/>
    </row>
    <row r="10" spans="1:4" ht="18" customHeight="1" x14ac:dyDescent="0.2">
      <c r="A10" s="162" t="s">
        <v>37</v>
      </c>
      <c r="B10" s="163" t="s">
        <v>316</v>
      </c>
      <c r="C10" s="160"/>
      <c r="D10" s="159"/>
    </row>
    <row r="11" spans="1:4" ht="18" customHeight="1" x14ac:dyDescent="0.2">
      <c r="A11" s="162" t="s">
        <v>35</v>
      </c>
      <c r="B11" s="163" t="s">
        <v>315</v>
      </c>
      <c r="C11" s="160"/>
      <c r="D11" s="159"/>
    </row>
    <row r="12" spans="1:4" ht="18" customHeight="1" x14ac:dyDescent="0.2">
      <c r="A12" s="162" t="s">
        <v>30</v>
      </c>
      <c r="B12" s="163" t="s">
        <v>314</v>
      </c>
      <c r="C12" s="160"/>
      <c r="D12" s="159"/>
    </row>
    <row r="13" spans="1:4" ht="18" customHeight="1" x14ac:dyDescent="0.2">
      <c r="A13" s="162" t="s">
        <v>23</v>
      </c>
      <c r="B13" s="163" t="s">
        <v>313</v>
      </c>
      <c r="C13" s="160"/>
      <c r="D13" s="159"/>
    </row>
    <row r="14" spans="1:4" ht="18" customHeight="1" x14ac:dyDescent="0.2">
      <c r="A14" s="162" t="s">
        <v>14</v>
      </c>
      <c r="B14" s="164" t="s">
        <v>312</v>
      </c>
      <c r="C14" s="160"/>
      <c r="D14" s="159"/>
    </row>
    <row r="15" spans="1:4" ht="18" customHeight="1" x14ac:dyDescent="0.2">
      <c r="A15" s="162" t="s">
        <v>7</v>
      </c>
      <c r="B15" s="164" t="s">
        <v>311</v>
      </c>
      <c r="C15" s="160"/>
      <c r="D15" s="159"/>
    </row>
    <row r="16" spans="1:4" ht="18" customHeight="1" x14ac:dyDescent="0.2">
      <c r="A16" s="162" t="s">
        <v>5</v>
      </c>
      <c r="B16" s="164" t="s">
        <v>310</v>
      </c>
      <c r="C16" s="160"/>
      <c r="D16" s="159"/>
    </row>
    <row r="17" spans="1:4" ht="18" customHeight="1" x14ac:dyDescent="0.2">
      <c r="A17" s="162" t="s">
        <v>3</v>
      </c>
      <c r="B17" s="164" t="s">
        <v>309</v>
      </c>
      <c r="C17" s="160"/>
      <c r="D17" s="159"/>
    </row>
    <row r="18" spans="1:4" ht="22.5" x14ac:dyDescent="0.2">
      <c r="A18" s="162" t="s">
        <v>1</v>
      </c>
      <c r="B18" s="164" t="s">
        <v>308</v>
      </c>
      <c r="C18" s="160"/>
      <c r="D18" s="159"/>
    </row>
    <row r="19" spans="1:4" ht="18" customHeight="1" x14ac:dyDescent="0.2">
      <c r="A19" s="162" t="s">
        <v>238</v>
      </c>
      <c r="B19" s="163" t="s">
        <v>307</v>
      </c>
      <c r="C19" s="160">
        <v>200000</v>
      </c>
      <c r="D19" s="159">
        <v>0</v>
      </c>
    </row>
    <row r="20" spans="1:4" ht="18" customHeight="1" x14ac:dyDescent="0.2">
      <c r="A20" s="162" t="s">
        <v>237</v>
      </c>
      <c r="B20" s="163" t="s">
        <v>306</v>
      </c>
      <c r="C20" s="160"/>
      <c r="D20" s="159"/>
    </row>
    <row r="21" spans="1:4" ht="18" customHeight="1" x14ac:dyDescent="0.2">
      <c r="A21" s="162" t="s">
        <v>235</v>
      </c>
      <c r="B21" s="163" t="s">
        <v>305</v>
      </c>
      <c r="C21" s="160"/>
      <c r="D21" s="159"/>
    </row>
    <row r="22" spans="1:4" ht="18" customHeight="1" x14ac:dyDescent="0.2">
      <c r="A22" s="162" t="s">
        <v>257</v>
      </c>
      <c r="B22" s="163" t="s">
        <v>304</v>
      </c>
      <c r="C22" s="160"/>
      <c r="D22" s="159"/>
    </row>
    <row r="23" spans="1:4" ht="18" customHeight="1" x14ac:dyDescent="0.2">
      <c r="A23" s="162" t="s">
        <v>303</v>
      </c>
      <c r="B23" s="163" t="s">
        <v>302</v>
      </c>
      <c r="C23" s="160"/>
      <c r="D23" s="159"/>
    </row>
    <row r="24" spans="1:4" ht="18" customHeight="1" x14ac:dyDescent="0.2">
      <c r="A24" s="162" t="s">
        <v>301</v>
      </c>
      <c r="B24" s="161"/>
      <c r="C24" s="160"/>
      <c r="D24" s="159"/>
    </row>
    <row r="25" spans="1:4" ht="18" customHeight="1" x14ac:dyDescent="0.2">
      <c r="A25" s="162" t="s">
        <v>300</v>
      </c>
      <c r="B25" s="161"/>
      <c r="C25" s="160"/>
      <c r="D25" s="159"/>
    </row>
    <row r="26" spans="1:4" ht="18" customHeight="1" x14ac:dyDescent="0.2">
      <c r="A26" s="162" t="s">
        <v>299</v>
      </c>
      <c r="B26" s="161"/>
      <c r="C26" s="160"/>
      <c r="D26" s="159"/>
    </row>
    <row r="27" spans="1:4" ht="18" customHeight="1" x14ac:dyDescent="0.2">
      <c r="A27" s="162" t="s">
        <v>298</v>
      </c>
      <c r="B27" s="161"/>
      <c r="C27" s="160"/>
      <c r="D27" s="159"/>
    </row>
    <row r="28" spans="1:4" ht="18" customHeight="1" x14ac:dyDescent="0.2">
      <c r="A28" s="162" t="s">
        <v>297</v>
      </c>
      <c r="B28" s="161"/>
      <c r="C28" s="160"/>
      <c r="D28" s="159"/>
    </row>
    <row r="29" spans="1:4" ht="18" customHeight="1" x14ac:dyDescent="0.2">
      <c r="A29" s="162" t="s">
        <v>296</v>
      </c>
      <c r="B29" s="161"/>
      <c r="C29" s="160"/>
      <c r="D29" s="159"/>
    </row>
    <row r="30" spans="1:4" ht="18" customHeight="1" x14ac:dyDescent="0.2">
      <c r="A30" s="162" t="s">
        <v>295</v>
      </c>
      <c r="B30" s="161"/>
      <c r="C30" s="160"/>
      <c r="D30" s="159"/>
    </row>
    <row r="31" spans="1:4" ht="18" customHeight="1" x14ac:dyDescent="0.2">
      <c r="A31" s="162" t="s">
        <v>294</v>
      </c>
      <c r="B31" s="161"/>
      <c r="C31" s="160"/>
      <c r="D31" s="159"/>
    </row>
    <row r="32" spans="1:4" ht="18" customHeight="1" thickBot="1" x14ac:dyDescent="0.25">
      <c r="A32" s="158" t="s">
        <v>293</v>
      </c>
      <c r="B32" s="157"/>
      <c r="C32" s="156"/>
      <c r="D32" s="155"/>
    </row>
    <row r="33" spans="1:4" ht="18" customHeight="1" thickBot="1" x14ac:dyDescent="0.25">
      <c r="A33" s="154" t="s">
        <v>292</v>
      </c>
      <c r="B33" s="153" t="s">
        <v>291</v>
      </c>
      <c r="C33" s="101">
        <f>+C8+C9+C10+C11+C12+C19+C20+C21+C22+C23+C24+C25+C26+C27+C28+C29+C30+C31+C32</f>
        <v>200000</v>
      </c>
      <c r="D33" s="100">
        <f>+D8+D9+D10+D11+D12+D19+D20+D21+D22+D23+D24+D25+D26+D27+D28+D29+D30+D31+D32</f>
        <v>0</v>
      </c>
    </row>
    <row r="34" spans="1:4" ht="25.5" customHeight="1" x14ac:dyDescent="0.2">
      <c r="A34" s="152"/>
      <c r="B34" s="392" t="s">
        <v>290</v>
      </c>
      <c r="C34" s="392"/>
      <c r="D34" s="392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41"/>
  <sheetViews>
    <sheetView zoomScale="112" zoomScaleNormal="112" workbookViewId="0">
      <selection activeCell="H5" sqref="H5"/>
    </sheetView>
  </sheetViews>
  <sheetFormatPr defaultRowHeight="12.75" x14ac:dyDescent="0.2"/>
  <cols>
    <col min="1" max="1" width="6.6640625" customWidth="1"/>
    <col min="2" max="2" width="40.83203125" customWidth="1"/>
    <col min="3" max="3" width="20.83203125" customWidth="1"/>
    <col min="4" max="5" width="12.83203125" customWidth="1"/>
  </cols>
  <sheetData>
    <row r="1" spans="1:5" ht="15" x14ac:dyDescent="0.25">
      <c r="A1" s="346" t="s">
        <v>521</v>
      </c>
      <c r="B1" s="346"/>
      <c r="C1" s="346"/>
      <c r="D1" s="346"/>
      <c r="E1" s="346"/>
    </row>
    <row r="2" spans="1:5" x14ac:dyDescent="0.2">
      <c r="A2" s="133"/>
      <c r="B2" s="133"/>
      <c r="C2" s="133"/>
      <c r="D2" s="133"/>
      <c r="E2" s="133"/>
    </row>
    <row r="3" spans="1:5" ht="15.75" x14ac:dyDescent="0.25">
      <c r="A3" s="396" t="s">
        <v>334</v>
      </c>
      <c r="B3" s="396"/>
      <c r="C3" s="396"/>
      <c r="D3" s="396"/>
      <c r="E3" s="396"/>
    </row>
    <row r="4" spans="1:5" ht="15.75" x14ac:dyDescent="0.25">
      <c r="A4" s="396" t="str">
        <f>CONCATENATE("A 2020. évi céljelleggel juttatott támogatások felhasználásáról")</f>
        <v>A 2020. évi céljelleggel juttatott támogatások felhasználásáról</v>
      </c>
      <c r="B4" s="396"/>
      <c r="C4" s="396"/>
      <c r="D4" s="396"/>
      <c r="E4" s="396"/>
    </row>
    <row r="5" spans="1:5" x14ac:dyDescent="0.2">
      <c r="A5" s="133"/>
      <c r="B5" s="133"/>
      <c r="C5" s="133"/>
      <c r="D5" s="133"/>
      <c r="E5" s="133"/>
    </row>
    <row r="6" spans="1:5" ht="14.25" thickBot="1" x14ac:dyDescent="0.3">
      <c r="A6" s="133"/>
      <c r="B6" s="133"/>
      <c r="C6" s="192"/>
      <c r="D6" s="192"/>
      <c r="E6" s="192"/>
    </row>
    <row r="7" spans="1:5" ht="42.75" customHeight="1" thickBot="1" x14ac:dyDescent="0.25">
      <c r="A7" s="191" t="s">
        <v>110</v>
      </c>
      <c r="B7" s="190" t="s">
        <v>333</v>
      </c>
      <c r="C7" s="190" t="s">
        <v>332</v>
      </c>
      <c r="D7" s="189" t="s">
        <v>331</v>
      </c>
      <c r="E7" s="188" t="s">
        <v>330</v>
      </c>
    </row>
    <row r="8" spans="1:5" ht="15.95" customHeight="1" x14ac:dyDescent="0.2">
      <c r="A8" s="187" t="s">
        <v>103</v>
      </c>
      <c r="B8" s="186" t="s">
        <v>466</v>
      </c>
      <c r="C8" s="186"/>
      <c r="D8" s="280">
        <v>250000</v>
      </c>
      <c r="E8" s="280">
        <v>250000</v>
      </c>
    </row>
    <row r="9" spans="1:5" ht="15.95" customHeight="1" x14ac:dyDescent="0.2">
      <c r="A9" s="185" t="s">
        <v>64</v>
      </c>
      <c r="B9" s="184" t="s">
        <v>467</v>
      </c>
      <c r="C9" s="184"/>
      <c r="D9" s="281">
        <v>150000</v>
      </c>
      <c r="E9" s="281">
        <v>150000</v>
      </c>
    </row>
    <row r="10" spans="1:5" ht="15.95" customHeight="1" x14ac:dyDescent="0.2">
      <c r="A10" s="185" t="s">
        <v>37</v>
      </c>
      <c r="B10" s="184" t="s">
        <v>471</v>
      </c>
      <c r="C10" s="184"/>
      <c r="D10" s="281">
        <v>400000</v>
      </c>
      <c r="E10" s="281">
        <v>400000</v>
      </c>
    </row>
    <row r="11" spans="1:5" ht="15.95" customHeight="1" x14ac:dyDescent="0.2">
      <c r="A11" s="185" t="s">
        <v>35</v>
      </c>
      <c r="B11" s="184" t="s">
        <v>468</v>
      </c>
      <c r="C11" s="184"/>
      <c r="D11" s="281">
        <v>50000</v>
      </c>
      <c r="E11" s="281">
        <v>50000</v>
      </c>
    </row>
    <row r="12" spans="1:5" ht="15.95" customHeight="1" x14ac:dyDescent="0.2">
      <c r="A12" s="185" t="s">
        <v>30</v>
      </c>
      <c r="B12" s="184" t="s">
        <v>469</v>
      </c>
      <c r="C12" s="184"/>
      <c r="D12" s="281">
        <v>75000</v>
      </c>
      <c r="E12" s="281">
        <v>75000</v>
      </c>
    </row>
    <row r="13" spans="1:5" ht="15.95" customHeight="1" x14ac:dyDescent="0.2">
      <c r="A13" s="185" t="s">
        <v>23</v>
      </c>
      <c r="B13" s="184" t="s">
        <v>470</v>
      </c>
      <c r="C13" s="184"/>
      <c r="D13" s="281">
        <v>75000</v>
      </c>
      <c r="E13" s="281">
        <v>75000</v>
      </c>
    </row>
    <row r="14" spans="1:5" ht="15.95" customHeight="1" x14ac:dyDescent="0.2">
      <c r="A14" s="185" t="s">
        <v>14</v>
      </c>
      <c r="B14" s="184"/>
      <c r="C14" s="184"/>
      <c r="D14" s="269"/>
      <c r="E14" s="182"/>
    </row>
    <row r="15" spans="1:5" ht="15.95" customHeight="1" x14ac:dyDescent="0.2">
      <c r="A15" s="185" t="s">
        <v>7</v>
      </c>
      <c r="B15" s="184"/>
      <c r="C15" s="184"/>
      <c r="D15" s="183"/>
      <c r="E15" s="182"/>
    </row>
    <row r="16" spans="1:5" ht="15.95" customHeight="1" x14ac:dyDescent="0.2">
      <c r="A16" s="185" t="s">
        <v>5</v>
      </c>
      <c r="B16" s="184"/>
      <c r="C16" s="184"/>
      <c r="D16" s="183"/>
      <c r="E16" s="182"/>
    </row>
    <row r="17" spans="1:5" ht="15.95" customHeight="1" x14ac:dyDescent="0.2">
      <c r="A17" s="185" t="s">
        <v>3</v>
      </c>
      <c r="B17" s="184"/>
      <c r="C17" s="184"/>
      <c r="D17" s="183"/>
      <c r="E17" s="182"/>
    </row>
    <row r="18" spans="1:5" ht="15.95" customHeight="1" x14ac:dyDescent="0.2">
      <c r="A18" s="185" t="s">
        <v>1</v>
      </c>
      <c r="B18" s="184"/>
      <c r="C18" s="184"/>
      <c r="D18" s="183"/>
      <c r="E18" s="182"/>
    </row>
    <row r="19" spans="1:5" ht="15.95" customHeight="1" x14ac:dyDescent="0.2">
      <c r="A19" s="185" t="s">
        <v>238</v>
      </c>
      <c r="B19" s="184"/>
      <c r="C19" s="184"/>
      <c r="D19" s="183"/>
      <c r="E19" s="182"/>
    </row>
    <row r="20" spans="1:5" ht="15.95" customHeight="1" x14ac:dyDescent="0.2">
      <c r="A20" s="185" t="s">
        <v>237</v>
      </c>
      <c r="B20" s="184"/>
      <c r="C20" s="184"/>
      <c r="D20" s="183"/>
      <c r="E20" s="182"/>
    </row>
    <row r="21" spans="1:5" ht="15.95" customHeight="1" x14ac:dyDescent="0.2">
      <c r="A21" s="185" t="s">
        <v>235</v>
      </c>
      <c r="B21" s="184"/>
      <c r="C21" s="184"/>
      <c r="D21" s="183"/>
      <c r="E21" s="182"/>
    </row>
    <row r="22" spans="1:5" ht="15.95" customHeight="1" x14ac:dyDescent="0.2">
      <c r="A22" s="185" t="s">
        <v>257</v>
      </c>
      <c r="B22" s="184"/>
      <c r="C22" s="184"/>
      <c r="D22" s="183"/>
      <c r="E22" s="182"/>
    </row>
    <row r="23" spans="1:5" ht="15.95" customHeight="1" x14ac:dyDescent="0.2">
      <c r="A23" s="185" t="s">
        <v>303</v>
      </c>
      <c r="B23" s="184"/>
      <c r="C23" s="184"/>
      <c r="D23" s="183"/>
      <c r="E23" s="182"/>
    </row>
    <row r="24" spans="1:5" ht="15.95" customHeight="1" x14ac:dyDescent="0.2">
      <c r="A24" s="185" t="s">
        <v>301</v>
      </c>
      <c r="B24" s="184"/>
      <c r="C24" s="184"/>
      <c r="D24" s="183"/>
      <c r="E24" s="182"/>
    </row>
    <row r="25" spans="1:5" ht="15.95" customHeight="1" x14ac:dyDescent="0.2">
      <c r="A25" s="185" t="s">
        <v>300</v>
      </c>
      <c r="B25" s="184"/>
      <c r="C25" s="184"/>
      <c r="D25" s="183"/>
      <c r="E25" s="182"/>
    </row>
    <row r="26" spans="1:5" ht="15.95" customHeight="1" x14ac:dyDescent="0.2">
      <c r="A26" s="185" t="s">
        <v>299</v>
      </c>
      <c r="B26" s="184"/>
      <c r="C26" s="184"/>
      <c r="D26" s="183"/>
      <c r="E26" s="182"/>
    </row>
    <row r="27" spans="1:5" ht="15.95" customHeight="1" x14ac:dyDescent="0.2">
      <c r="A27" s="185" t="s">
        <v>298</v>
      </c>
      <c r="B27" s="184"/>
      <c r="C27" s="184"/>
      <c r="D27" s="183"/>
      <c r="E27" s="182"/>
    </row>
    <row r="28" spans="1:5" ht="15.95" customHeight="1" x14ac:dyDescent="0.2">
      <c r="A28" s="185" t="s">
        <v>297</v>
      </c>
      <c r="B28" s="184"/>
      <c r="C28" s="184"/>
      <c r="D28" s="183"/>
      <c r="E28" s="182"/>
    </row>
    <row r="29" spans="1:5" ht="15.95" customHeight="1" x14ac:dyDescent="0.2">
      <c r="A29" s="185" t="s">
        <v>296</v>
      </c>
      <c r="B29" s="184"/>
      <c r="C29" s="184"/>
      <c r="D29" s="183"/>
      <c r="E29" s="182"/>
    </row>
    <row r="30" spans="1:5" ht="15.95" customHeight="1" x14ac:dyDescent="0.2">
      <c r="A30" s="185" t="s">
        <v>295</v>
      </c>
      <c r="B30" s="184"/>
      <c r="C30" s="184"/>
      <c r="D30" s="183"/>
      <c r="E30" s="182"/>
    </row>
    <row r="31" spans="1:5" ht="15.95" customHeight="1" x14ac:dyDescent="0.2">
      <c r="A31" s="185" t="s">
        <v>294</v>
      </c>
      <c r="B31" s="184"/>
      <c r="C31" s="184"/>
      <c r="D31" s="183"/>
      <c r="E31" s="182"/>
    </row>
    <row r="32" spans="1:5" ht="15.95" customHeight="1" x14ac:dyDescent="0.2">
      <c r="A32" s="185" t="s">
        <v>293</v>
      </c>
      <c r="B32" s="184"/>
      <c r="C32" s="184"/>
      <c r="D32" s="183"/>
      <c r="E32" s="182"/>
    </row>
    <row r="33" spans="1:5" ht="15.95" customHeight="1" x14ac:dyDescent="0.2">
      <c r="A33" s="185" t="s">
        <v>292</v>
      </c>
      <c r="B33" s="184"/>
      <c r="C33" s="184"/>
      <c r="D33" s="183"/>
      <c r="E33" s="182"/>
    </row>
    <row r="34" spans="1:5" ht="15.95" customHeight="1" x14ac:dyDescent="0.2">
      <c r="A34" s="185" t="s">
        <v>329</v>
      </c>
      <c r="B34" s="184"/>
      <c r="C34" s="184"/>
      <c r="D34" s="183"/>
      <c r="E34" s="182"/>
    </row>
    <row r="35" spans="1:5" ht="15.95" customHeight="1" x14ac:dyDescent="0.2">
      <c r="A35" s="185" t="s">
        <v>328</v>
      </c>
      <c r="B35" s="184"/>
      <c r="C35" s="184"/>
      <c r="D35" s="183"/>
      <c r="E35" s="182"/>
    </row>
    <row r="36" spans="1:5" ht="15.95" customHeight="1" x14ac:dyDescent="0.2">
      <c r="A36" s="185" t="s">
        <v>327</v>
      </c>
      <c r="B36" s="184"/>
      <c r="C36" s="184"/>
      <c r="D36" s="183"/>
      <c r="E36" s="182"/>
    </row>
    <row r="37" spans="1:5" ht="15.95" customHeight="1" x14ac:dyDescent="0.2">
      <c r="A37" s="185" t="s">
        <v>326</v>
      </c>
      <c r="B37" s="184"/>
      <c r="C37" s="184"/>
      <c r="D37" s="183"/>
      <c r="E37" s="182"/>
    </row>
    <row r="38" spans="1:5" ht="15.95" customHeight="1" x14ac:dyDescent="0.2">
      <c r="A38" s="185" t="s">
        <v>325</v>
      </c>
      <c r="B38" s="184"/>
      <c r="C38" s="184"/>
      <c r="D38" s="183"/>
      <c r="E38" s="182"/>
    </row>
    <row r="39" spans="1:5" ht="15.95" customHeight="1" x14ac:dyDescent="0.2">
      <c r="A39" s="185" t="s">
        <v>324</v>
      </c>
      <c r="B39" s="184"/>
      <c r="C39" s="184"/>
      <c r="D39" s="183"/>
      <c r="E39" s="182"/>
    </row>
    <row r="40" spans="1:5" ht="15.95" customHeight="1" thickBot="1" x14ac:dyDescent="0.25">
      <c r="A40" s="181" t="s">
        <v>323</v>
      </c>
      <c r="B40" s="180"/>
      <c r="C40" s="180"/>
      <c r="D40" s="179"/>
      <c r="E40" s="178"/>
    </row>
    <row r="41" spans="1:5" ht="15.95" customHeight="1" thickBot="1" x14ac:dyDescent="0.25">
      <c r="A41" s="394" t="s">
        <v>291</v>
      </c>
      <c r="B41" s="395"/>
      <c r="C41" s="177"/>
      <c r="D41" s="55">
        <f>SUM(D8:D40)</f>
        <v>1000000</v>
      </c>
      <c r="E41" s="176">
        <f>SUM(E8:E40)</f>
        <v>1000000</v>
      </c>
    </row>
  </sheetData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76"/>
  <sheetViews>
    <sheetView zoomScale="120" zoomScaleNormal="120" zoomScaleSheetLayoutView="120" workbookViewId="0">
      <selection activeCell="F10" sqref="F10"/>
    </sheetView>
  </sheetViews>
  <sheetFormatPr defaultColWidth="12" defaultRowHeight="15.75" x14ac:dyDescent="0.25"/>
  <cols>
    <col min="1" max="1" width="67.1640625" style="193" customWidth="1"/>
    <col min="2" max="2" width="6.1640625" style="195" customWidth="1"/>
    <col min="3" max="4" width="12.1640625" style="193" customWidth="1"/>
    <col min="5" max="5" width="12.1640625" style="194" customWidth="1"/>
    <col min="6" max="16384" width="12" style="193"/>
  </cols>
  <sheetData>
    <row r="1" spans="1:5" x14ac:dyDescent="0.25">
      <c r="A1" s="398" t="s">
        <v>522</v>
      </c>
      <c r="B1" s="346"/>
      <c r="C1" s="346"/>
      <c r="D1" s="346"/>
      <c r="E1" s="346"/>
    </row>
    <row r="2" spans="1:5" x14ac:dyDescent="0.25">
      <c r="A2" s="399" t="s">
        <v>440</v>
      </c>
      <c r="B2" s="400"/>
      <c r="C2" s="400"/>
      <c r="D2" s="400"/>
      <c r="E2" s="400"/>
    </row>
    <row r="3" spans="1:5" ht="16.5" customHeight="1" x14ac:dyDescent="0.25">
      <c r="A3" s="399" t="s">
        <v>476</v>
      </c>
      <c r="B3" s="400"/>
      <c r="C3" s="400"/>
      <c r="D3" s="400"/>
      <c r="E3" s="400"/>
    </row>
    <row r="4" spans="1:5" ht="16.5" customHeight="1" x14ac:dyDescent="0.25">
      <c r="A4" s="401" t="str">
        <f>CONCATENATE("2020.év")</f>
        <v>2020.év</v>
      </c>
      <c r="B4" s="402"/>
      <c r="C4" s="402"/>
      <c r="D4" s="402"/>
      <c r="E4" s="402"/>
    </row>
    <row r="5" spans="1:5" ht="16.5" customHeight="1" thickBot="1" x14ac:dyDescent="0.3">
      <c r="A5" s="224"/>
      <c r="B5" s="223"/>
      <c r="C5" s="403"/>
      <c r="D5" s="403"/>
      <c r="E5" s="403"/>
    </row>
    <row r="6" spans="1:5" ht="15.75" customHeight="1" x14ac:dyDescent="0.25">
      <c r="A6" s="404" t="s">
        <v>439</v>
      </c>
      <c r="B6" s="407" t="s">
        <v>438</v>
      </c>
      <c r="C6" s="410" t="s">
        <v>437</v>
      </c>
      <c r="D6" s="410" t="s">
        <v>436</v>
      </c>
      <c r="E6" s="412" t="s">
        <v>435</v>
      </c>
    </row>
    <row r="7" spans="1:5" ht="11.25" customHeight="1" x14ac:dyDescent="0.25">
      <c r="A7" s="405"/>
      <c r="B7" s="408"/>
      <c r="C7" s="411"/>
      <c r="D7" s="411"/>
      <c r="E7" s="413"/>
    </row>
    <row r="8" spans="1:5" x14ac:dyDescent="0.25">
      <c r="A8" s="406"/>
      <c r="B8" s="409"/>
      <c r="C8" s="414" t="s">
        <v>434</v>
      </c>
      <c r="D8" s="414"/>
      <c r="E8" s="415"/>
    </row>
    <row r="9" spans="1:5" s="219" customFormat="1" ht="16.5" thickBot="1" x14ac:dyDescent="0.25">
      <c r="A9" s="222" t="s">
        <v>433</v>
      </c>
      <c r="B9" s="221" t="s">
        <v>107</v>
      </c>
      <c r="C9" s="221" t="s">
        <v>106</v>
      </c>
      <c r="D9" s="221" t="s">
        <v>248</v>
      </c>
      <c r="E9" s="220" t="s">
        <v>105</v>
      </c>
    </row>
    <row r="10" spans="1:5" s="199" customFormat="1" x14ac:dyDescent="0.2">
      <c r="A10" s="218" t="s">
        <v>432</v>
      </c>
      <c r="B10" s="217" t="s">
        <v>431</v>
      </c>
      <c r="C10" s="216"/>
      <c r="D10" s="216"/>
      <c r="E10" s="215"/>
    </row>
    <row r="11" spans="1:5" s="199" customFormat="1" x14ac:dyDescent="0.2">
      <c r="A11" s="207" t="s">
        <v>430</v>
      </c>
      <c r="B11" s="206" t="s">
        <v>429</v>
      </c>
      <c r="C11" s="214">
        <f>+C12+C17+C22+C27+C32</f>
        <v>0</v>
      </c>
      <c r="D11" s="214">
        <f>+D12+D17+D22+D27+D32</f>
        <v>1665853410</v>
      </c>
      <c r="E11" s="213">
        <f>+E12+E17+E22+E27+E32</f>
        <v>0</v>
      </c>
    </row>
    <row r="12" spans="1:5" s="199" customFormat="1" x14ac:dyDescent="0.2">
      <c r="A12" s="207" t="s">
        <v>428</v>
      </c>
      <c r="B12" s="206" t="s">
        <v>427</v>
      </c>
      <c r="C12" s="214">
        <f>+C13+C14+C15+C16</f>
        <v>0</v>
      </c>
      <c r="D12" s="214">
        <f>SUM(D13:D16)</f>
        <v>1242921501</v>
      </c>
      <c r="E12" s="213">
        <f>+E13+E14+E15+E16</f>
        <v>0</v>
      </c>
    </row>
    <row r="13" spans="1:5" s="199" customFormat="1" x14ac:dyDescent="0.2">
      <c r="A13" s="210" t="s">
        <v>426</v>
      </c>
      <c r="B13" s="206" t="s">
        <v>425</v>
      </c>
      <c r="C13" s="212"/>
      <c r="D13" s="277">
        <v>1134697885</v>
      </c>
      <c r="E13" s="211"/>
    </row>
    <row r="14" spans="1:5" s="199" customFormat="1" ht="26.45" customHeight="1" x14ac:dyDescent="0.2">
      <c r="A14" s="210" t="s">
        <v>424</v>
      </c>
      <c r="B14" s="206" t="s">
        <v>423</v>
      </c>
      <c r="C14" s="205"/>
      <c r="D14" s="205"/>
      <c r="E14" s="204"/>
    </row>
    <row r="15" spans="1:5" s="199" customFormat="1" x14ac:dyDescent="0.2">
      <c r="A15" s="210" t="s">
        <v>422</v>
      </c>
      <c r="B15" s="206" t="s">
        <v>421</v>
      </c>
      <c r="C15" s="205"/>
      <c r="D15" s="205">
        <v>30016901</v>
      </c>
      <c r="E15" s="204"/>
    </row>
    <row r="16" spans="1:5" s="199" customFormat="1" x14ac:dyDescent="0.2">
      <c r="A16" s="210" t="s">
        <v>420</v>
      </c>
      <c r="B16" s="206" t="s">
        <v>419</v>
      </c>
      <c r="C16" s="205"/>
      <c r="D16" s="205">
        <v>78206715</v>
      </c>
      <c r="E16" s="204"/>
    </row>
    <row r="17" spans="1:5" s="199" customFormat="1" x14ac:dyDescent="0.2">
      <c r="A17" s="207" t="s">
        <v>418</v>
      </c>
      <c r="B17" s="206" t="s">
        <v>417</v>
      </c>
      <c r="C17" s="209">
        <f>+C18+C19+C20+C21</f>
        <v>0</v>
      </c>
      <c r="D17" s="278">
        <f>SUM(D18:D21)</f>
        <v>14188216</v>
      </c>
      <c r="E17" s="208">
        <f>+E18+E19+E20+E21</f>
        <v>0</v>
      </c>
    </row>
    <row r="18" spans="1:5" s="199" customFormat="1" x14ac:dyDescent="0.2">
      <c r="A18" s="210" t="s">
        <v>416</v>
      </c>
      <c r="B18" s="206" t="s">
        <v>415</v>
      </c>
      <c r="C18" s="205"/>
      <c r="D18" s="205"/>
      <c r="E18" s="204"/>
    </row>
    <row r="19" spans="1:5" s="199" customFormat="1" ht="22.5" x14ac:dyDescent="0.2">
      <c r="A19" s="210" t="s">
        <v>414</v>
      </c>
      <c r="B19" s="206" t="s">
        <v>3</v>
      </c>
      <c r="C19" s="205"/>
      <c r="D19" s="205"/>
      <c r="E19" s="204"/>
    </row>
    <row r="20" spans="1:5" s="199" customFormat="1" x14ac:dyDescent="0.2">
      <c r="A20" s="210" t="s">
        <v>413</v>
      </c>
      <c r="B20" s="206" t="s">
        <v>1</v>
      </c>
      <c r="C20" s="205"/>
      <c r="D20" s="205">
        <v>14188216</v>
      </c>
      <c r="E20" s="204"/>
    </row>
    <row r="21" spans="1:5" s="199" customFormat="1" x14ac:dyDescent="0.2">
      <c r="A21" s="210" t="s">
        <v>412</v>
      </c>
      <c r="B21" s="206" t="s">
        <v>238</v>
      </c>
      <c r="C21" s="205"/>
      <c r="D21" s="205"/>
      <c r="E21" s="204"/>
    </row>
    <row r="22" spans="1:5" s="199" customFormat="1" x14ac:dyDescent="0.2">
      <c r="A22" s="207" t="s">
        <v>411</v>
      </c>
      <c r="B22" s="206" t="s">
        <v>237</v>
      </c>
      <c r="C22" s="209">
        <f>+C23+C24+C25+C26</f>
        <v>0</v>
      </c>
      <c r="D22" s="209">
        <v>0</v>
      </c>
      <c r="E22" s="208">
        <f>+E23+E24+E25+E26</f>
        <v>0</v>
      </c>
    </row>
    <row r="23" spans="1:5" s="199" customFormat="1" x14ac:dyDescent="0.2">
      <c r="A23" s="210" t="s">
        <v>410</v>
      </c>
      <c r="B23" s="206" t="s">
        <v>235</v>
      </c>
      <c r="C23" s="205"/>
      <c r="D23" s="205"/>
      <c r="E23" s="204"/>
    </row>
    <row r="24" spans="1:5" s="199" customFormat="1" x14ac:dyDescent="0.2">
      <c r="A24" s="210" t="s">
        <v>409</v>
      </c>
      <c r="B24" s="206" t="s">
        <v>257</v>
      </c>
      <c r="C24" s="205"/>
      <c r="D24" s="205"/>
      <c r="E24" s="204"/>
    </row>
    <row r="25" spans="1:5" s="199" customFormat="1" x14ac:dyDescent="0.2">
      <c r="A25" s="210" t="s">
        <v>408</v>
      </c>
      <c r="B25" s="206" t="s">
        <v>303</v>
      </c>
      <c r="C25" s="205"/>
      <c r="D25" s="205"/>
      <c r="E25" s="204"/>
    </row>
    <row r="26" spans="1:5" s="199" customFormat="1" x14ac:dyDescent="0.2">
      <c r="A26" s="210" t="s">
        <v>407</v>
      </c>
      <c r="B26" s="206" t="s">
        <v>301</v>
      </c>
      <c r="C26" s="205"/>
      <c r="D26" s="205"/>
      <c r="E26" s="204"/>
    </row>
    <row r="27" spans="1:5" s="199" customFormat="1" x14ac:dyDescent="0.2">
      <c r="A27" s="207" t="s">
        <v>406</v>
      </c>
      <c r="B27" s="206" t="s">
        <v>300</v>
      </c>
      <c r="C27" s="209">
        <f>+C28+C29+C30+C31</f>
        <v>0</v>
      </c>
      <c r="D27" s="278">
        <f>SUM(D28:D31)</f>
        <v>408743693</v>
      </c>
      <c r="E27" s="208">
        <f>+E28+E29+E30+E31</f>
        <v>0</v>
      </c>
    </row>
    <row r="28" spans="1:5" s="199" customFormat="1" x14ac:dyDescent="0.2">
      <c r="A28" s="210" t="s">
        <v>405</v>
      </c>
      <c r="B28" s="206" t="s">
        <v>299</v>
      </c>
      <c r="C28" s="205"/>
      <c r="D28" s="205"/>
      <c r="E28" s="204"/>
    </row>
    <row r="29" spans="1:5" s="199" customFormat="1" x14ac:dyDescent="0.2">
      <c r="A29" s="210" t="s">
        <v>404</v>
      </c>
      <c r="B29" s="206" t="s">
        <v>298</v>
      </c>
      <c r="C29" s="205"/>
      <c r="D29" s="205"/>
      <c r="E29" s="204"/>
    </row>
    <row r="30" spans="1:5" s="199" customFormat="1" x14ac:dyDescent="0.2">
      <c r="A30" s="210" t="s">
        <v>403</v>
      </c>
      <c r="B30" s="206" t="s">
        <v>297</v>
      </c>
      <c r="C30" s="205"/>
      <c r="D30" s="205"/>
      <c r="E30" s="204"/>
    </row>
    <row r="31" spans="1:5" s="199" customFormat="1" x14ac:dyDescent="0.2">
      <c r="A31" s="210" t="s">
        <v>402</v>
      </c>
      <c r="B31" s="206" t="s">
        <v>296</v>
      </c>
      <c r="C31" s="205"/>
      <c r="D31" s="205">
        <v>408743693</v>
      </c>
      <c r="E31" s="204"/>
    </row>
    <row r="32" spans="1:5" s="199" customFormat="1" x14ac:dyDescent="0.2">
      <c r="A32" s="207" t="s">
        <v>401</v>
      </c>
      <c r="B32" s="206" t="s">
        <v>295</v>
      </c>
      <c r="C32" s="209">
        <f>+C33+C34+C35+C36</f>
        <v>0</v>
      </c>
      <c r="D32" s="209">
        <f>+D33+D34+D35+D36</f>
        <v>0</v>
      </c>
      <c r="E32" s="208">
        <f>+E33+E34+E35+E36</f>
        <v>0</v>
      </c>
    </row>
    <row r="33" spans="1:5" s="199" customFormat="1" x14ac:dyDescent="0.2">
      <c r="A33" s="210" t="s">
        <v>400</v>
      </c>
      <c r="B33" s="206" t="s">
        <v>294</v>
      </c>
      <c r="C33" s="205"/>
      <c r="D33" s="205"/>
      <c r="E33" s="204"/>
    </row>
    <row r="34" spans="1:5" s="199" customFormat="1" ht="22.5" x14ac:dyDescent="0.2">
      <c r="A34" s="210" t="s">
        <v>399</v>
      </c>
      <c r="B34" s="206" t="s">
        <v>293</v>
      </c>
      <c r="C34" s="205"/>
      <c r="D34" s="205"/>
      <c r="E34" s="204"/>
    </row>
    <row r="35" spans="1:5" s="199" customFormat="1" x14ac:dyDescent="0.2">
      <c r="A35" s="210" t="s">
        <v>398</v>
      </c>
      <c r="B35" s="206" t="s">
        <v>292</v>
      </c>
      <c r="C35" s="205"/>
      <c r="D35" s="205"/>
      <c r="E35" s="204"/>
    </row>
    <row r="36" spans="1:5" s="199" customFormat="1" x14ac:dyDescent="0.2">
      <c r="A36" s="210" t="s">
        <v>397</v>
      </c>
      <c r="B36" s="206" t="s">
        <v>329</v>
      </c>
      <c r="C36" s="205"/>
      <c r="D36" s="205"/>
      <c r="E36" s="204"/>
    </row>
    <row r="37" spans="1:5" s="199" customFormat="1" x14ac:dyDescent="0.2">
      <c r="A37" s="207" t="s">
        <v>396</v>
      </c>
      <c r="B37" s="206" t="s">
        <v>328</v>
      </c>
      <c r="C37" s="209">
        <f>+C38+C43+C48</f>
        <v>0</v>
      </c>
      <c r="D37" s="278">
        <f>+D38+D43+D48</f>
        <v>38200</v>
      </c>
      <c r="E37" s="208">
        <f>+E38+E43+E48</f>
        <v>0</v>
      </c>
    </row>
    <row r="38" spans="1:5" s="199" customFormat="1" x14ac:dyDescent="0.2">
      <c r="A38" s="207" t="s">
        <v>395</v>
      </c>
      <c r="B38" s="206" t="s">
        <v>327</v>
      </c>
      <c r="C38" s="209">
        <f>+C39+C40+C41+C42</f>
        <v>0</v>
      </c>
      <c r="D38" s="278">
        <v>38200</v>
      </c>
      <c r="E38" s="208">
        <f>+E39+E40+E41+E42</f>
        <v>0</v>
      </c>
    </row>
    <row r="39" spans="1:5" s="199" customFormat="1" x14ac:dyDescent="0.2">
      <c r="A39" s="210" t="s">
        <v>394</v>
      </c>
      <c r="B39" s="206" t="s">
        <v>326</v>
      </c>
      <c r="C39" s="205"/>
      <c r="D39" s="205">
        <v>38200</v>
      </c>
      <c r="E39" s="204"/>
    </row>
    <row r="40" spans="1:5" s="199" customFormat="1" x14ac:dyDescent="0.2">
      <c r="A40" s="210" t="s">
        <v>393</v>
      </c>
      <c r="B40" s="206" t="s">
        <v>325</v>
      </c>
      <c r="C40" s="205"/>
      <c r="D40" s="205"/>
      <c r="E40" s="204"/>
    </row>
    <row r="41" spans="1:5" s="199" customFormat="1" x14ac:dyDescent="0.2">
      <c r="A41" s="210" t="s">
        <v>392</v>
      </c>
      <c r="B41" s="206" t="s">
        <v>324</v>
      </c>
      <c r="C41" s="205"/>
      <c r="D41" s="205"/>
      <c r="E41" s="204"/>
    </row>
    <row r="42" spans="1:5" s="199" customFormat="1" x14ac:dyDescent="0.2">
      <c r="A42" s="210" t="s">
        <v>391</v>
      </c>
      <c r="B42" s="206" t="s">
        <v>323</v>
      </c>
      <c r="C42" s="205"/>
      <c r="D42" s="205"/>
      <c r="E42" s="204"/>
    </row>
    <row r="43" spans="1:5" s="199" customFormat="1" x14ac:dyDescent="0.2">
      <c r="A43" s="207" t="s">
        <v>390</v>
      </c>
      <c r="B43" s="206" t="s">
        <v>389</v>
      </c>
      <c r="C43" s="209">
        <f>+C44+C45+C46+C47</f>
        <v>0</v>
      </c>
      <c r="D43" s="209">
        <f>+D44+D45+D46+D47</f>
        <v>0</v>
      </c>
      <c r="E43" s="208">
        <f>+E44+E45+E46+E47</f>
        <v>0</v>
      </c>
    </row>
    <row r="44" spans="1:5" s="199" customFormat="1" x14ac:dyDescent="0.2">
      <c r="A44" s="210" t="s">
        <v>388</v>
      </c>
      <c r="B44" s="206" t="s">
        <v>387</v>
      </c>
      <c r="C44" s="205"/>
      <c r="D44" s="205"/>
      <c r="E44" s="204"/>
    </row>
    <row r="45" spans="1:5" s="199" customFormat="1" ht="22.5" x14ac:dyDescent="0.2">
      <c r="A45" s="210" t="s">
        <v>386</v>
      </c>
      <c r="B45" s="206" t="s">
        <v>385</v>
      </c>
      <c r="C45" s="205"/>
      <c r="D45" s="205"/>
      <c r="E45" s="204"/>
    </row>
    <row r="46" spans="1:5" s="199" customFormat="1" x14ac:dyDescent="0.2">
      <c r="A46" s="210" t="s">
        <v>384</v>
      </c>
      <c r="B46" s="206" t="s">
        <v>383</v>
      </c>
      <c r="C46" s="205"/>
      <c r="D46" s="205"/>
      <c r="E46" s="204"/>
    </row>
    <row r="47" spans="1:5" s="199" customFormat="1" x14ac:dyDescent="0.2">
      <c r="A47" s="210" t="s">
        <v>382</v>
      </c>
      <c r="B47" s="206" t="s">
        <v>381</v>
      </c>
      <c r="C47" s="205"/>
      <c r="D47" s="205"/>
      <c r="E47" s="204"/>
    </row>
    <row r="48" spans="1:5" s="199" customFormat="1" x14ac:dyDescent="0.2">
      <c r="A48" s="207" t="s">
        <v>380</v>
      </c>
      <c r="B48" s="206" t="s">
        <v>379</v>
      </c>
      <c r="C48" s="209">
        <f>+C49+C50+C51+C52</f>
        <v>0</v>
      </c>
      <c r="D48" s="209">
        <f>+D49+D50+D51+D52</f>
        <v>0</v>
      </c>
      <c r="E48" s="208">
        <f>+E49+E50+E51+E52</f>
        <v>0</v>
      </c>
    </row>
    <row r="49" spans="1:5" s="199" customFormat="1" x14ac:dyDescent="0.2">
      <c r="A49" s="210" t="s">
        <v>378</v>
      </c>
      <c r="B49" s="206" t="s">
        <v>377</v>
      </c>
      <c r="C49" s="205"/>
      <c r="D49" s="205"/>
      <c r="E49" s="204"/>
    </row>
    <row r="50" spans="1:5" s="199" customFormat="1" ht="22.5" x14ac:dyDescent="0.2">
      <c r="A50" s="210" t="s">
        <v>376</v>
      </c>
      <c r="B50" s="206" t="s">
        <v>375</v>
      </c>
      <c r="C50" s="205"/>
      <c r="D50" s="205"/>
      <c r="E50" s="204"/>
    </row>
    <row r="51" spans="1:5" s="199" customFormat="1" x14ac:dyDescent="0.2">
      <c r="A51" s="210" t="s">
        <v>374</v>
      </c>
      <c r="B51" s="206" t="s">
        <v>373</v>
      </c>
      <c r="C51" s="205"/>
      <c r="D51" s="205"/>
      <c r="E51" s="204"/>
    </row>
    <row r="52" spans="1:5" s="199" customFormat="1" x14ac:dyDescent="0.2">
      <c r="A52" s="210" t="s">
        <v>372</v>
      </c>
      <c r="B52" s="206" t="s">
        <v>371</v>
      </c>
      <c r="C52" s="205"/>
      <c r="D52" s="205"/>
      <c r="E52" s="204"/>
    </row>
    <row r="53" spans="1:5" s="199" customFormat="1" x14ac:dyDescent="0.2">
      <c r="A53" s="207" t="s">
        <v>370</v>
      </c>
      <c r="B53" s="206" t="s">
        <v>369</v>
      </c>
      <c r="C53" s="205"/>
      <c r="D53" s="279">
        <v>248253360</v>
      </c>
      <c r="E53" s="204"/>
    </row>
    <row r="54" spans="1:5" s="199" customFormat="1" ht="21" x14ac:dyDescent="0.2">
      <c r="A54" s="207" t="s">
        <v>368</v>
      </c>
      <c r="B54" s="206" t="s">
        <v>367</v>
      </c>
      <c r="C54" s="209">
        <f>+C10+C11+C37+C53</f>
        <v>0</v>
      </c>
      <c r="D54" s="278">
        <f>+D10+D11+D37+D53</f>
        <v>1914144970</v>
      </c>
      <c r="E54" s="208">
        <f>+E10+E11+E37+E53</f>
        <v>0</v>
      </c>
    </row>
    <row r="55" spans="1:5" s="199" customFormat="1" x14ac:dyDescent="0.2">
      <c r="A55" s="207" t="s">
        <v>366</v>
      </c>
      <c r="B55" s="206" t="s">
        <v>365</v>
      </c>
      <c r="C55" s="205"/>
      <c r="D55" s="279">
        <v>13283641</v>
      </c>
      <c r="E55" s="204"/>
    </row>
    <row r="56" spans="1:5" s="199" customFormat="1" x14ac:dyDescent="0.2">
      <c r="A56" s="207" t="s">
        <v>364</v>
      </c>
      <c r="B56" s="206" t="s">
        <v>363</v>
      </c>
      <c r="C56" s="205"/>
      <c r="D56" s="205"/>
      <c r="E56" s="204"/>
    </row>
    <row r="57" spans="1:5" s="199" customFormat="1" x14ac:dyDescent="0.2">
      <c r="A57" s="207" t="s">
        <v>362</v>
      </c>
      <c r="B57" s="206" t="s">
        <v>361</v>
      </c>
      <c r="C57" s="209">
        <f>+C55+C56</f>
        <v>0</v>
      </c>
      <c r="D57" s="278">
        <f>+D55+D56</f>
        <v>13283641</v>
      </c>
      <c r="E57" s="208">
        <f>+E55+E56</f>
        <v>0</v>
      </c>
    </row>
    <row r="58" spans="1:5" s="199" customFormat="1" x14ac:dyDescent="0.2">
      <c r="A58" s="207" t="s">
        <v>360</v>
      </c>
      <c r="B58" s="206" t="s">
        <v>359</v>
      </c>
      <c r="C58" s="205"/>
      <c r="D58" s="205"/>
      <c r="E58" s="204"/>
    </row>
    <row r="59" spans="1:5" s="199" customFormat="1" x14ac:dyDescent="0.2">
      <c r="A59" s="207" t="s">
        <v>358</v>
      </c>
      <c r="B59" s="206" t="s">
        <v>357</v>
      </c>
      <c r="C59" s="205"/>
      <c r="D59" s="205">
        <v>300075</v>
      </c>
      <c r="E59" s="204"/>
    </row>
    <row r="60" spans="1:5" s="199" customFormat="1" x14ac:dyDescent="0.2">
      <c r="A60" s="207" t="s">
        <v>356</v>
      </c>
      <c r="B60" s="206" t="s">
        <v>355</v>
      </c>
      <c r="C60" s="205"/>
      <c r="D60" s="205">
        <v>123547031</v>
      </c>
      <c r="E60" s="204"/>
    </row>
    <row r="61" spans="1:5" s="199" customFormat="1" x14ac:dyDescent="0.2">
      <c r="A61" s="207" t="s">
        <v>354</v>
      </c>
      <c r="B61" s="206" t="s">
        <v>353</v>
      </c>
      <c r="C61" s="205"/>
      <c r="D61" s="205"/>
      <c r="E61" s="204"/>
    </row>
    <row r="62" spans="1:5" s="199" customFormat="1" x14ac:dyDescent="0.2">
      <c r="A62" s="207" t="s">
        <v>352</v>
      </c>
      <c r="B62" s="206" t="s">
        <v>351</v>
      </c>
      <c r="C62" s="209">
        <f>+C58+C59+C60+C61</f>
        <v>0</v>
      </c>
      <c r="D62" s="278">
        <f>+D58+D59+D60+D61</f>
        <v>123847106</v>
      </c>
      <c r="E62" s="208">
        <f>+E58+E59+E60+E61</f>
        <v>0</v>
      </c>
    </row>
    <row r="63" spans="1:5" s="199" customFormat="1" x14ac:dyDescent="0.2">
      <c r="A63" s="207" t="s">
        <v>350</v>
      </c>
      <c r="B63" s="206" t="s">
        <v>349</v>
      </c>
      <c r="C63" s="205"/>
      <c r="D63" s="205">
        <v>7736911</v>
      </c>
      <c r="E63" s="204"/>
    </row>
    <row r="64" spans="1:5" s="199" customFormat="1" x14ac:dyDescent="0.2">
      <c r="A64" s="207" t="s">
        <v>348</v>
      </c>
      <c r="B64" s="206" t="s">
        <v>347</v>
      </c>
      <c r="C64" s="205"/>
      <c r="D64" s="205"/>
      <c r="E64" s="204"/>
    </row>
    <row r="65" spans="1:5" s="199" customFormat="1" x14ac:dyDescent="0.2">
      <c r="A65" s="207" t="s">
        <v>346</v>
      </c>
      <c r="B65" s="206" t="s">
        <v>345</v>
      </c>
      <c r="C65" s="205"/>
      <c r="D65" s="205">
        <v>171355564</v>
      </c>
      <c r="E65" s="204"/>
    </row>
    <row r="66" spans="1:5" s="199" customFormat="1" x14ac:dyDescent="0.2">
      <c r="A66" s="207" t="s">
        <v>344</v>
      </c>
      <c r="B66" s="206" t="s">
        <v>343</v>
      </c>
      <c r="C66" s="209">
        <f>+C63+C64+C65</f>
        <v>0</v>
      </c>
      <c r="D66" s="278">
        <f>+D63+D64+D65</f>
        <v>179092475</v>
      </c>
      <c r="E66" s="208">
        <f>+E63+E64+E65</f>
        <v>0</v>
      </c>
    </row>
    <row r="67" spans="1:5" s="199" customFormat="1" x14ac:dyDescent="0.2">
      <c r="A67" s="207" t="s">
        <v>474</v>
      </c>
      <c r="B67" s="206" t="s">
        <v>342</v>
      </c>
      <c r="C67" s="205"/>
      <c r="D67" s="205">
        <v>0</v>
      </c>
      <c r="E67" s="204"/>
    </row>
    <row r="68" spans="1:5" s="199" customFormat="1" x14ac:dyDescent="0.2">
      <c r="A68" s="207" t="s">
        <v>475</v>
      </c>
      <c r="B68" s="206" t="s">
        <v>341</v>
      </c>
      <c r="C68" s="205"/>
      <c r="D68" s="205">
        <v>187000</v>
      </c>
      <c r="E68" s="204"/>
    </row>
    <row r="69" spans="1:5" s="199" customFormat="1" x14ac:dyDescent="0.2">
      <c r="A69" s="207" t="s">
        <v>340</v>
      </c>
      <c r="B69" s="206" t="s">
        <v>339</v>
      </c>
      <c r="C69" s="209">
        <f>+C67+C68</f>
        <v>0</v>
      </c>
      <c r="D69" s="278">
        <f>+D67+D68</f>
        <v>187000</v>
      </c>
      <c r="E69" s="208">
        <f>+E67+E68</f>
        <v>0</v>
      </c>
    </row>
    <row r="70" spans="1:5" s="199" customFormat="1" x14ac:dyDescent="0.2">
      <c r="A70" s="207" t="s">
        <v>338</v>
      </c>
      <c r="B70" s="206" t="s">
        <v>337</v>
      </c>
      <c r="C70" s="205"/>
      <c r="D70" s="279">
        <v>626334</v>
      </c>
      <c r="E70" s="204"/>
    </row>
    <row r="71" spans="1:5" s="199" customFormat="1" ht="16.5" thickBot="1" x14ac:dyDescent="0.25">
      <c r="A71" s="203" t="s">
        <v>336</v>
      </c>
      <c r="B71" s="202" t="s">
        <v>335</v>
      </c>
      <c r="C71" s="201">
        <f>+C54+C57+C62+C66+C69+C70</f>
        <v>0</v>
      </c>
      <c r="D71" s="201">
        <f>+D54+D57+D62+D66+D69+D70</f>
        <v>2231181526</v>
      </c>
      <c r="E71" s="200">
        <f>+E54+E57+E62+E66+E69+E70</f>
        <v>0</v>
      </c>
    </row>
    <row r="72" spans="1:5" x14ac:dyDescent="0.25">
      <c r="A72" s="198"/>
      <c r="C72" s="197"/>
      <c r="D72" s="276"/>
      <c r="E72" s="196"/>
    </row>
    <row r="73" spans="1:5" x14ac:dyDescent="0.25">
      <c r="A73" s="198"/>
      <c r="C73" s="197"/>
      <c r="D73" s="276"/>
      <c r="E73" s="196"/>
    </row>
    <row r="74" spans="1:5" x14ac:dyDescent="0.25">
      <c r="C74" s="197"/>
      <c r="D74" s="197"/>
      <c r="E74" s="196"/>
    </row>
    <row r="75" spans="1:5" x14ac:dyDescent="0.25">
      <c r="A75" s="397"/>
      <c r="B75" s="397"/>
      <c r="C75" s="397"/>
      <c r="D75" s="397"/>
      <c r="E75" s="397"/>
    </row>
    <row r="76" spans="1:5" x14ac:dyDescent="0.25">
      <c r="A76" s="397"/>
      <c r="B76" s="397"/>
      <c r="C76" s="397"/>
      <c r="D76" s="397"/>
      <c r="E76" s="397"/>
    </row>
  </sheetData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r:id="rId1"/>
  <headerFooter alignWithMargins="0">
    <oddFooter>&amp;C&amp;P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8"/>
  <sheetViews>
    <sheetView view="pageLayout" zoomScaleNormal="120" workbookViewId="0">
      <selection sqref="A1:C1"/>
    </sheetView>
  </sheetViews>
  <sheetFormatPr defaultRowHeight="12.75" x14ac:dyDescent="0.2"/>
  <cols>
    <col min="1" max="1" width="71.1640625" style="227" customWidth="1"/>
    <col min="2" max="2" width="6.1640625" style="226" customWidth="1"/>
    <col min="3" max="3" width="18" style="225" customWidth="1"/>
    <col min="4" max="16384" width="9.33203125" style="225"/>
  </cols>
  <sheetData>
    <row r="1" spans="1:3" ht="16.5" customHeight="1" x14ac:dyDescent="0.2">
      <c r="A1" s="417" t="s">
        <v>523</v>
      </c>
      <c r="B1" s="418"/>
      <c r="C1" s="418"/>
    </row>
    <row r="2" spans="1:3" ht="16.5" customHeight="1" x14ac:dyDescent="0.2">
      <c r="A2" s="241"/>
      <c r="B2" s="243"/>
      <c r="C2" s="242"/>
    </row>
    <row r="3" spans="1:3" ht="16.5" customHeight="1" x14ac:dyDescent="0.2">
      <c r="A3" s="420" t="s">
        <v>440</v>
      </c>
      <c r="B3" s="420"/>
      <c r="C3" s="420"/>
    </row>
    <row r="4" spans="1:3" ht="16.5" customHeight="1" x14ac:dyDescent="0.2">
      <c r="A4" s="419" t="s">
        <v>457</v>
      </c>
      <c r="B4" s="419"/>
      <c r="C4" s="419"/>
    </row>
    <row r="5" spans="1:3" ht="16.5" customHeight="1" x14ac:dyDescent="0.2">
      <c r="A5" s="419" t="str">
        <f>'Z_7.1.tájékoztató_t.'!A4</f>
        <v>2020.év</v>
      </c>
      <c r="B5" s="373"/>
      <c r="C5" s="373"/>
    </row>
    <row r="6" spans="1:3" ht="13.5" thickBot="1" x14ac:dyDescent="0.25">
      <c r="A6" s="241"/>
      <c r="B6" s="421"/>
      <c r="C6" s="421"/>
    </row>
    <row r="7" spans="1:3" s="240" customFormat="1" ht="31.5" customHeight="1" x14ac:dyDescent="0.2">
      <c r="A7" s="422" t="s">
        <v>456</v>
      </c>
      <c r="B7" s="424" t="s">
        <v>438</v>
      </c>
      <c r="C7" s="426" t="s">
        <v>455</v>
      </c>
    </row>
    <row r="8" spans="1:3" s="240" customFormat="1" x14ac:dyDescent="0.2">
      <c r="A8" s="423"/>
      <c r="B8" s="425"/>
      <c r="C8" s="427"/>
    </row>
    <row r="9" spans="1:3" s="236" customFormat="1" ht="13.5" thickBot="1" x14ac:dyDescent="0.25">
      <c r="A9" s="239" t="s">
        <v>108</v>
      </c>
      <c r="B9" s="238" t="s">
        <v>107</v>
      </c>
      <c r="C9" s="237" t="s">
        <v>106</v>
      </c>
    </row>
    <row r="10" spans="1:3" ht="15.75" customHeight="1" x14ac:dyDescent="0.2">
      <c r="A10" s="207" t="s">
        <v>454</v>
      </c>
      <c r="B10" s="235" t="s">
        <v>431</v>
      </c>
      <c r="C10" s="234">
        <v>1282808477</v>
      </c>
    </row>
    <row r="11" spans="1:3" ht="15.75" customHeight="1" x14ac:dyDescent="0.2">
      <c r="A11" s="207" t="s">
        <v>453</v>
      </c>
      <c r="B11" s="206" t="s">
        <v>429</v>
      </c>
      <c r="C11" s="234">
        <v>19749177</v>
      </c>
    </row>
    <row r="12" spans="1:3" ht="15.75" customHeight="1" x14ac:dyDescent="0.2">
      <c r="A12" s="207" t="s">
        <v>452</v>
      </c>
      <c r="B12" s="206" t="s">
        <v>427</v>
      </c>
      <c r="C12" s="234">
        <v>19358668</v>
      </c>
    </row>
    <row r="13" spans="1:3" ht="15.75" customHeight="1" x14ac:dyDescent="0.2">
      <c r="A13" s="207" t="s">
        <v>451</v>
      </c>
      <c r="B13" s="206" t="s">
        <v>425</v>
      </c>
      <c r="C13" s="230">
        <v>1113808895</v>
      </c>
    </row>
    <row r="14" spans="1:3" ht="15.75" customHeight="1" x14ac:dyDescent="0.2">
      <c r="A14" s="207" t="s">
        <v>450</v>
      </c>
      <c r="B14" s="206" t="s">
        <v>423</v>
      </c>
      <c r="C14" s="230"/>
    </row>
    <row r="15" spans="1:3" ht="15.75" customHeight="1" x14ac:dyDescent="0.2">
      <c r="A15" s="207" t="s">
        <v>449</v>
      </c>
      <c r="B15" s="206" t="s">
        <v>421</v>
      </c>
      <c r="C15" s="230">
        <v>-319307141</v>
      </c>
    </row>
    <row r="16" spans="1:3" ht="15.75" customHeight="1" x14ac:dyDescent="0.2">
      <c r="A16" s="207" t="s">
        <v>448</v>
      </c>
      <c r="B16" s="206" t="s">
        <v>419</v>
      </c>
      <c r="C16" s="232">
        <f>+C10+C11+C12+C13+C14+C15</f>
        <v>2116418076</v>
      </c>
    </row>
    <row r="17" spans="1:5" ht="15.75" customHeight="1" x14ac:dyDescent="0.2">
      <c r="A17" s="207" t="s">
        <v>447</v>
      </c>
      <c r="B17" s="206" t="s">
        <v>417</v>
      </c>
      <c r="C17" s="233">
        <v>17716863</v>
      </c>
    </row>
    <row r="18" spans="1:5" ht="15.75" customHeight="1" x14ac:dyDescent="0.2">
      <c r="A18" s="207" t="s">
        <v>446</v>
      </c>
      <c r="B18" s="206" t="s">
        <v>415</v>
      </c>
      <c r="C18" s="230">
        <v>4630789</v>
      </c>
    </row>
    <row r="19" spans="1:5" ht="15.75" customHeight="1" x14ac:dyDescent="0.2">
      <c r="A19" s="207" t="s">
        <v>445</v>
      </c>
      <c r="B19" s="206" t="s">
        <v>3</v>
      </c>
      <c r="C19" s="230">
        <v>2655195</v>
      </c>
    </row>
    <row r="20" spans="1:5" ht="15.75" customHeight="1" x14ac:dyDescent="0.2">
      <c r="A20" s="207" t="s">
        <v>444</v>
      </c>
      <c r="B20" s="206" t="s">
        <v>1</v>
      </c>
      <c r="C20" s="232">
        <f>+C17+C18+C19</f>
        <v>25002847</v>
      </c>
    </row>
    <row r="21" spans="1:5" s="231" customFormat="1" ht="15.75" customHeight="1" x14ac:dyDescent="0.2">
      <c r="A21" s="207" t="s">
        <v>443</v>
      </c>
      <c r="B21" s="206" t="s">
        <v>238</v>
      </c>
      <c r="C21" s="230"/>
    </row>
    <row r="22" spans="1:5" ht="15.75" customHeight="1" x14ac:dyDescent="0.2">
      <c r="A22" s="207" t="s">
        <v>442</v>
      </c>
      <c r="B22" s="206" t="s">
        <v>237</v>
      </c>
      <c r="C22" s="230">
        <v>89760603</v>
      </c>
    </row>
    <row r="23" spans="1:5" ht="15.75" customHeight="1" thickBot="1" x14ac:dyDescent="0.25">
      <c r="A23" s="229" t="s">
        <v>441</v>
      </c>
      <c r="B23" s="202" t="s">
        <v>235</v>
      </c>
      <c r="C23" s="228">
        <f>+C16+C20+C21+C22</f>
        <v>2231181526</v>
      </c>
    </row>
    <row r="24" spans="1:5" ht="15.75" x14ac:dyDescent="0.25">
      <c r="A24" s="198"/>
      <c r="B24" s="193"/>
      <c r="C24" s="197"/>
      <c r="D24" s="197"/>
      <c r="E24" s="197"/>
    </row>
    <row r="25" spans="1:5" ht="15.75" x14ac:dyDescent="0.25">
      <c r="A25" s="198"/>
      <c r="B25" s="193"/>
      <c r="C25" s="197"/>
      <c r="D25" s="197"/>
      <c r="E25" s="197"/>
    </row>
    <row r="26" spans="1:5" ht="15.75" x14ac:dyDescent="0.25">
      <c r="A26" s="193"/>
      <c r="B26" s="193"/>
      <c r="C26" s="197"/>
      <c r="D26" s="197"/>
      <c r="E26" s="197"/>
    </row>
    <row r="27" spans="1:5" ht="15.75" x14ac:dyDescent="0.25">
      <c r="A27" s="416"/>
      <c r="B27" s="416"/>
      <c r="C27" s="416"/>
      <c r="D27" s="193"/>
      <c r="E27" s="193"/>
    </row>
    <row r="28" spans="1:5" ht="15.75" x14ac:dyDescent="0.25">
      <c r="A28" s="416"/>
      <c r="B28" s="416"/>
      <c r="C28" s="416"/>
      <c r="D28" s="193"/>
      <c r="E28" s="193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16"/>
  <sheetViews>
    <sheetView tabSelected="1" zoomScale="120" zoomScaleNormal="120" workbookViewId="0">
      <selection activeCell="E7" sqref="E7"/>
    </sheetView>
  </sheetViews>
  <sheetFormatPr defaultRowHeight="12.75" x14ac:dyDescent="0.2"/>
  <cols>
    <col min="1" max="1" width="7.6640625" customWidth="1"/>
    <col min="2" max="2" width="60.83203125" customWidth="1"/>
    <col min="3" max="3" width="25.6640625" customWidth="1"/>
    <col min="4" max="4" width="14.6640625" customWidth="1"/>
    <col min="5" max="5" width="13.83203125" bestFit="1" customWidth="1"/>
  </cols>
  <sheetData>
    <row r="2" spans="1:5" ht="15" x14ac:dyDescent="0.25">
      <c r="A2" s="346" t="s">
        <v>524</v>
      </c>
      <c r="B2" s="429"/>
      <c r="C2" s="429"/>
    </row>
    <row r="3" spans="1:5" ht="14.25" x14ac:dyDescent="0.2">
      <c r="A3" s="266"/>
      <c r="B3" s="266"/>
      <c r="C3" s="266"/>
    </row>
    <row r="4" spans="1:5" ht="33.75" customHeight="1" x14ac:dyDescent="0.2">
      <c r="A4" s="428" t="s">
        <v>465</v>
      </c>
      <c r="B4" s="428"/>
      <c r="C4" s="428"/>
    </row>
    <row r="5" spans="1:5" ht="13.5" thickBot="1" x14ac:dyDescent="0.25">
      <c r="C5" s="265"/>
    </row>
    <row r="6" spans="1:5" s="261" customFormat="1" ht="43.5" customHeight="1" thickBot="1" x14ac:dyDescent="0.25">
      <c r="A6" s="264" t="s">
        <v>289</v>
      </c>
      <c r="B6" s="263" t="s">
        <v>458</v>
      </c>
      <c r="C6" s="262" t="s">
        <v>464</v>
      </c>
    </row>
    <row r="7" spans="1:5" ht="28.5" customHeight="1" x14ac:dyDescent="0.2">
      <c r="A7" s="260" t="s">
        <v>103</v>
      </c>
      <c r="B7" s="259" t="str">
        <f>CONCATENATE("Pénzkészlet 2020. január 1-jén
Ebből:")</f>
        <v>Pénzkészlet 2020. január 1-jén
Ebből:</v>
      </c>
      <c r="C7" s="258">
        <f>SUM(C8:C9)</f>
        <v>280694300</v>
      </c>
    </row>
    <row r="8" spans="1:5" ht="18" customHeight="1" x14ac:dyDescent="0.2">
      <c r="A8" s="249" t="s">
        <v>64</v>
      </c>
      <c r="B8" s="248" t="s">
        <v>460</v>
      </c>
      <c r="C8" s="247">
        <v>275075</v>
      </c>
    </row>
    <row r="9" spans="1:5" ht="18" customHeight="1" x14ac:dyDescent="0.2">
      <c r="A9" s="249" t="s">
        <v>37</v>
      </c>
      <c r="B9" s="248" t="s">
        <v>459</v>
      </c>
      <c r="C9" s="247">
        <v>280419225</v>
      </c>
    </row>
    <row r="10" spans="1:5" ht="18" customHeight="1" x14ac:dyDescent="0.2">
      <c r="A10" s="249" t="s">
        <v>35</v>
      </c>
      <c r="B10" s="257" t="s">
        <v>463</v>
      </c>
      <c r="C10" s="247">
        <v>652002208</v>
      </c>
    </row>
    <row r="11" spans="1:5" ht="18" customHeight="1" x14ac:dyDescent="0.2">
      <c r="A11" s="256" t="s">
        <v>30</v>
      </c>
      <c r="B11" s="255" t="s">
        <v>462</v>
      </c>
      <c r="C11" s="254">
        <v>526943589</v>
      </c>
    </row>
    <row r="12" spans="1:5" ht="18" customHeight="1" thickBot="1" x14ac:dyDescent="0.25">
      <c r="A12" s="246" t="s">
        <v>23</v>
      </c>
      <c r="B12" s="253" t="s">
        <v>461</v>
      </c>
      <c r="C12" s="244">
        <f>-282022297+109335+48849-41700</f>
        <v>-281905813</v>
      </c>
    </row>
    <row r="13" spans="1:5" ht="25.5" customHeight="1" x14ac:dyDescent="0.2">
      <c r="A13" s="252" t="s">
        <v>14</v>
      </c>
      <c r="B13" s="251" t="str">
        <f>CONCATENATE("Pénzkészlet 2020. december 31-én
Ebből:")</f>
        <v>Pénzkészlet 2020. december 31-én
Ebből:</v>
      </c>
      <c r="C13" s="250">
        <f>C7+C10-C11+C12</f>
        <v>123847106</v>
      </c>
      <c r="D13" s="267"/>
      <c r="E13" s="275"/>
    </row>
    <row r="14" spans="1:5" ht="18" customHeight="1" x14ac:dyDescent="0.2">
      <c r="A14" s="249" t="s">
        <v>7</v>
      </c>
      <c r="B14" s="248" t="s">
        <v>460</v>
      </c>
      <c r="C14" s="247">
        <v>123547031</v>
      </c>
      <c r="D14" s="268"/>
    </row>
    <row r="15" spans="1:5" ht="18" customHeight="1" thickBot="1" x14ac:dyDescent="0.25">
      <c r="A15" s="246" t="s">
        <v>5</v>
      </c>
      <c r="B15" s="245" t="s">
        <v>459</v>
      </c>
      <c r="C15" s="244">
        <v>300075</v>
      </c>
    </row>
    <row r="16" spans="1:5" x14ac:dyDescent="0.2">
      <c r="C16" s="268"/>
    </row>
  </sheetData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Z_1.tájékoztató_t.</vt:lpstr>
      <vt:lpstr>Z_2.tájékoztató_t.</vt:lpstr>
      <vt:lpstr>Z_3.tájékoztató_t.</vt:lpstr>
      <vt:lpstr>Z_4.tájékoztató_t.</vt:lpstr>
      <vt:lpstr>Z_5.tájékoztató_t.</vt:lpstr>
      <vt:lpstr>Z_6.tájékoztató_t.</vt:lpstr>
      <vt:lpstr>Z_7.1.tájékoztató_t.</vt:lpstr>
      <vt:lpstr>Z_7.2.tájékoztató_t.</vt:lpstr>
      <vt:lpstr>Z_8.tájékoztató_t.</vt:lpstr>
      <vt:lpstr>Z_7.1.tájékoztató_t.!Nyomtatási_cím</vt:lpstr>
      <vt:lpstr>Z_1.tájékoztató_t.!Nyomtatási_terület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TiszaszolosASP6</dc:creator>
  <cp:lastModifiedBy>Admin1</cp:lastModifiedBy>
  <cp:lastPrinted>2021-05-28T07:02:21Z</cp:lastPrinted>
  <dcterms:created xsi:type="dcterms:W3CDTF">2020-06-19T09:27:29Z</dcterms:created>
  <dcterms:modified xsi:type="dcterms:W3CDTF">2021-06-01T15:06:32Z</dcterms:modified>
</cp:coreProperties>
</file>