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75\kozos\Edina\Jegyzőkönyvek é határozatok2020\Nemeske\Rendeletek\"/>
    </mc:Choice>
  </mc:AlternateContent>
  <bookViews>
    <workbookView xWindow="0" yWindow="0" windowWidth="21600" windowHeight="9600" activeTab="1"/>
  </bookViews>
  <sheets>
    <sheet name="BEVÉTELEK" sheetId="1" r:id="rId1"/>
    <sheet name="KIADÁSOK" sheetId="4" r:id="rId2"/>
  </sheets>
  <definedNames>
    <definedName name="_xlnm.Print_Area" localSheetId="0">BEVÉTELEK!$A$1:$F$54</definedName>
    <definedName name="_xlnm.Print_Area" localSheetId="1">KIADÁSOK!$A$1:$F$213</definedName>
  </definedNames>
  <calcPr calcId="162913"/>
</workbook>
</file>

<file path=xl/calcChain.xml><?xml version="1.0" encoding="utf-8"?>
<calcChain xmlns="http://schemas.openxmlformats.org/spreadsheetml/2006/main">
  <c r="F13" i="4" l="1"/>
  <c r="F13" i="1"/>
  <c r="F39" i="1"/>
  <c r="G144" i="4"/>
  <c r="G143" i="4"/>
  <c r="G142" i="4"/>
  <c r="G141" i="4"/>
  <c r="G140" i="4"/>
  <c r="G139" i="4"/>
  <c r="G138" i="4"/>
  <c r="F145" i="4" s="1"/>
  <c r="F148" i="4" s="1"/>
  <c r="F152" i="4"/>
  <c r="F136" i="4"/>
  <c r="F129" i="4"/>
  <c r="F132" i="4" s="1"/>
  <c r="F154" i="4" s="1"/>
  <c r="G68" i="4"/>
  <c r="G85" i="4"/>
  <c r="G84" i="4"/>
  <c r="G83" i="4"/>
  <c r="G82" i="4"/>
  <c r="G17" i="4"/>
  <c r="G16" i="4"/>
  <c r="H19" i="4" s="1"/>
  <c r="G15" i="4"/>
  <c r="F26" i="4"/>
  <c r="G25" i="4"/>
  <c r="F19" i="4"/>
  <c r="F21" i="4" s="1"/>
  <c r="G160" i="4"/>
  <c r="G159" i="4"/>
  <c r="G158" i="4"/>
  <c r="G161" i="4" s="1"/>
  <c r="G53" i="4"/>
  <c r="F32" i="1"/>
  <c r="F26" i="1"/>
  <c r="F22" i="1"/>
  <c r="F17" i="1"/>
  <c r="G22" i="1" s="1"/>
  <c r="G166" i="4"/>
  <c r="F168" i="4"/>
  <c r="F190" i="4"/>
  <c r="G200" i="4"/>
  <c r="G199" i="4"/>
  <c r="G198" i="4"/>
  <c r="F202" i="4"/>
  <c r="G197" i="4"/>
  <c r="G196" i="4"/>
  <c r="H201" i="4" s="1"/>
  <c r="G172" i="4"/>
  <c r="F174" i="4"/>
  <c r="F106" i="4"/>
  <c r="G97" i="4"/>
  <c r="F180" i="4"/>
  <c r="G189" i="4"/>
  <c r="G183" i="4"/>
  <c r="F185" i="4"/>
  <c r="G182" i="4"/>
  <c r="F99" i="4"/>
  <c r="F102" i="4" s="1"/>
  <c r="F118" i="4"/>
  <c r="F121" i="4" s="1"/>
  <c r="G113" i="4"/>
  <c r="G112" i="4"/>
  <c r="G111" i="4"/>
  <c r="G110" i="4"/>
  <c r="G109" i="4"/>
  <c r="G108" i="4"/>
  <c r="F95" i="4"/>
  <c r="G76" i="4"/>
  <c r="G55" i="4"/>
  <c r="G54" i="4"/>
  <c r="G52" i="4"/>
  <c r="G56" i="4" s="1"/>
  <c r="G48" i="4"/>
  <c r="F50" i="4"/>
  <c r="F42" i="4"/>
  <c r="F8" i="4"/>
  <c r="F43" i="4" s="1"/>
  <c r="F72" i="4"/>
  <c r="F74" i="4"/>
  <c r="F39" i="4"/>
  <c r="G28" i="4"/>
  <c r="G29" i="4"/>
  <c r="G30" i="4"/>
  <c r="G31" i="4"/>
  <c r="G32" i="4"/>
  <c r="G33" i="4"/>
  <c r="G34" i="4"/>
  <c r="G35" i="4"/>
  <c r="G36" i="4"/>
  <c r="G38" i="4"/>
  <c r="F47" i="4"/>
  <c r="F59" i="4" s="1"/>
  <c r="F57" i="4"/>
  <c r="G63" i="4"/>
  <c r="G64" i="4"/>
  <c r="G65" i="4"/>
  <c r="G66" i="4"/>
  <c r="G67" i="4"/>
  <c r="G69" i="4"/>
  <c r="G71" i="4"/>
  <c r="F78" i="4"/>
  <c r="F9" i="1"/>
  <c r="F10" i="1" s="1"/>
  <c r="F53" i="1" s="1"/>
  <c r="E211" i="4" s="1"/>
  <c r="F45" i="1"/>
  <c r="F163" i="4"/>
  <c r="H39" i="4"/>
  <c r="G115" i="4"/>
  <c r="F114" i="4" s="1"/>
  <c r="F116" i="4" s="1"/>
  <c r="H184" i="4"/>
  <c r="G72" i="4"/>
  <c r="F86" i="4"/>
  <c r="F87" i="4" s="1"/>
  <c r="J54" i="4"/>
  <c r="F35" i="1"/>
  <c r="F123" i="4" l="1"/>
  <c r="F208" i="4" s="1"/>
  <c r="E212" i="4" s="1"/>
  <c r="E213" i="4" s="1"/>
  <c r="H48" i="4"/>
  <c r="H45" i="4" s="1"/>
  <c r="A180" i="4"/>
</calcChain>
</file>

<file path=xl/sharedStrings.xml><?xml version="1.0" encoding="utf-8"?>
<sst xmlns="http://schemas.openxmlformats.org/spreadsheetml/2006/main" count="305" uniqueCount="190">
  <si>
    <t>Gépjárműadó</t>
  </si>
  <si>
    <t>BEVÉTELEK ÖSSZESEN:</t>
  </si>
  <si>
    <t>KIADÁSOK</t>
  </si>
  <si>
    <t>Irodaszer, nyomtatvány</t>
  </si>
  <si>
    <t>Egyéb üzemeltetési, fenntartási kiadások</t>
  </si>
  <si>
    <t>ÁFA</t>
  </si>
  <si>
    <t>Dologi kiadások</t>
  </si>
  <si>
    <t>Személyi juttatások összesen:</t>
  </si>
  <si>
    <t>Vízdíj</t>
  </si>
  <si>
    <t>Karbantartás, kisjavítás</t>
  </si>
  <si>
    <t>Reprezentáció</t>
  </si>
  <si>
    <t>Intézményi működési bevételek összesen:</t>
  </si>
  <si>
    <t>Államháztartáson kívüli pénzeszk.átadás összesen:</t>
  </si>
  <si>
    <t>Tiszteletdíj Képviselők</t>
  </si>
  <si>
    <t>Külső személyi juttatások:</t>
  </si>
  <si>
    <t>Munkaadókat terhelő járulékok összesen:</t>
  </si>
  <si>
    <t>Nem adatátviteli célú távközlési díjak</t>
  </si>
  <si>
    <t>Egyéb folyó kiadások összesen:</t>
  </si>
  <si>
    <t>Rendszeres személyi juttatások:</t>
  </si>
  <si>
    <t>Munkaadókat terhelő járulékok</t>
  </si>
  <si>
    <t>Dologi kiadások összesen</t>
  </si>
  <si>
    <t>Különféle adók,díjak,befizetések</t>
  </si>
  <si>
    <t>BEVÉTELEK:</t>
  </si>
  <si>
    <t>KIADÁSOK:</t>
  </si>
  <si>
    <t>ÁH-n kivűlről származó kamatbevétel</t>
  </si>
  <si>
    <t>Személyi juttatások összesen</t>
  </si>
  <si>
    <t>Áramdíj</t>
  </si>
  <si>
    <t>Dologi kiadások összesen:</t>
  </si>
  <si>
    <t xml:space="preserve">Vízdíj </t>
  </si>
  <si>
    <t>Munka- és védőruha</t>
  </si>
  <si>
    <t>Egyéb közfoglalkoztatás (startmunka)</t>
  </si>
  <si>
    <t>Szoc.hozzájár.adó</t>
  </si>
  <si>
    <t>Szemétszállítás</t>
  </si>
  <si>
    <t xml:space="preserve"> </t>
  </si>
  <si>
    <t>Adópótlék</t>
  </si>
  <si>
    <t>Egyéb különféle dologi kiadás</t>
  </si>
  <si>
    <t>BEVÉTELEK</t>
  </si>
  <si>
    <t>Egyéb sajátos bevétel (egyéb szolg, ker.kül.)</t>
  </si>
  <si>
    <t>Műk.célú p.eszk.átadás ÁH-n kívül</t>
  </si>
  <si>
    <t>(fénymásoló karb., postaktg, hird, tűzoltókész.ell,kéménys.,Erzsébet utalv.kez.ktg.)</t>
  </si>
  <si>
    <t xml:space="preserve">Díjak, egyéb befizetési kötelezettségek </t>
  </si>
  <si>
    <t>Hajtó- és kenőanyag</t>
  </si>
  <si>
    <t>Szállítási szolg.</t>
  </si>
  <si>
    <t>KIADÁSOK ÖSSZESEN:</t>
  </si>
  <si>
    <t>Eredeti ei.</t>
  </si>
  <si>
    <t>Tiszteletdíj alpolgármester</t>
  </si>
  <si>
    <t>Egyéb anyag beszerzés</t>
  </si>
  <si>
    <t>Egyéb önk.segély (temetési)</t>
  </si>
  <si>
    <t xml:space="preserve"> II.Egyéb kötelező önkormányzati felad.tám.</t>
  </si>
  <si>
    <t>Egyéb költség</t>
  </si>
  <si>
    <t>0111 Önkormányzatok igazgatási tevékenysége</t>
  </si>
  <si>
    <t>B36</t>
  </si>
  <si>
    <t>B410</t>
  </si>
  <si>
    <t>B408</t>
  </si>
  <si>
    <t>0111 Összesen</t>
  </si>
  <si>
    <t>0660 Községgazdálkodás</t>
  </si>
  <si>
    <t>0660 Összesen</t>
  </si>
  <si>
    <t>0180 Önkormányzatok elszámolásai</t>
  </si>
  <si>
    <t>B354</t>
  </si>
  <si>
    <t>0412 Hossabb időtartalmú közfoglalkoztatás</t>
  </si>
  <si>
    <t>B16</t>
  </si>
  <si>
    <t>0180 Összesen:</t>
  </si>
  <si>
    <t>0412 Összesen:</t>
  </si>
  <si>
    <t>K511</t>
  </si>
  <si>
    <t>K121</t>
  </si>
  <si>
    <t>K2</t>
  </si>
  <si>
    <t>K312</t>
  </si>
  <si>
    <t>K313</t>
  </si>
  <si>
    <t>K322</t>
  </si>
  <si>
    <t>K337</t>
  </si>
  <si>
    <t>K331</t>
  </si>
  <si>
    <t>K336</t>
  </si>
  <si>
    <t>K334</t>
  </si>
  <si>
    <t>K351</t>
  </si>
  <si>
    <t>K123</t>
  </si>
  <si>
    <t>K355</t>
  </si>
  <si>
    <t>0412 Hosszabb időtartalmú közfoglalkoztatás</t>
  </si>
  <si>
    <t>K1101</t>
  </si>
  <si>
    <t>K1108</t>
  </si>
  <si>
    <t>K64</t>
  </si>
  <si>
    <t>0412 Összesen</t>
  </si>
  <si>
    <t>0640 Közvilágítási feladatok</t>
  </si>
  <si>
    <t>0640 Összesen</t>
  </si>
  <si>
    <t>K1107</t>
  </si>
  <si>
    <t>K48</t>
  </si>
  <si>
    <t>0820 Összesen</t>
  </si>
  <si>
    <t>K1113</t>
  </si>
  <si>
    <t>Áfa</t>
  </si>
  <si>
    <t>Karbantartás, kisjavítás (felújítás,festés,út javítás)</t>
  </si>
  <si>
    <t>(bankköltség, tul.lap díja,  biztosítási díj, ker.kül.)</t>
  </si>
  <si>
    <t>villamos energia</t>
  </si>
  <si>
    <t>hajtó és kenőanyag</t>
  </si>
  <si>
    <t>0133 Köztemető fenntartás</t>
  </si>
  <si>
    <t>víz és cssatornadíj</t>
  </si>
  <si>
    <t>áfa</t>
  </si>
  <si>
    <t>B8131</t>
  </si>
  <si>
    <t>045 Közutak,hidak fenntartása</t>
  </si>
  <si>
    <t>Üzemeltetési anyag</t>
  </si>
  <si>
    <t>forintban</t>
  </si>
  <si>
    <t xml:space="preserve">Tiszteletdíj polgármester </t>
  </si>
  <si>
    <t>Szoc.hozzájár.adó 17,5%</t>
  </si>
  <si>
    <t>Anyag költség</t>
  </si>
  <si>
    <t>Kisértékű t.eszk</t>
  </si>
  <si>
    <t>1070  Falugondnoki szolgálat</t>
  </si>
  <si>
    <t>1., FALUGONDNOKI SZOLGÁLAT</t>
  </si>
  <si>
    <t>Műk.célú p.eszk.átadás non-pr.sz.</t>
  </si>
  <si>
    <t>Falugondnokok Egyesületének tám.</t>
  </si>
  <si>
    <t>Közalk.alapilletménye</t>
  </si>
  <si>
    <t>Közalk.kafetéria  hozzájárulása</t>
  </si>
  <si>
    <t>a.,</t>
  </si>
  <si>
    <t>a.+b.</t>
  </si>
  <si>
    <t>Eho</t>
  </si>
  <si>
    <t>Munkaruha,védőruha</t>
  </si>
  <si>
    <t>Hajtó- kenőanyag</t>
  </si>
  <si>
    <t>egyéb kommunikácios szolg.</t>
  </si>
  <si>
    <t>Ebböl:   -  CASCO,KGFB</t>
  </si>
  <si>
    <t xml:space="preserve">             -   Kifizetői adó.</t>
  </si>
  <si>
    <t>1070 FALUGONDNOKI SZOLGÁLAT ÖSSZ.:</t>
  </si>
  <si>
    <t>066010 Zöldterület fenntartás</t>
  </si>
  <si>
    <t>Üzemanyag vás.</t>
  </si>
  <si>
    <t>066010 Összesen</t>
  </si>
  <si>
    <t>104037 Intézményen kiv.gyerekétk.</t>
  </si>
  <si>
    <t>K332</t>
  </si>
  <si>
    <t>Vásárolt élelmezés</t>
  </si>
  <si>
    <t>104037 Öszesen:</t>
  </si>
  <si>
    <t>107055 Szociális étk.</t>
  </si>
  <si>
    <t>107055 Összesen:</t>
  </si>
  <si>
    <t>1070 Egyéb szociális pénzbeli ellátások</t>
  </si>
  <si>
    <t>Egyéb önk.segély (átmeneti)</t>
  </si>
  <si>
    <t>Egyéb önk.segély (szülési)</t>
  </si>
  <si>
    <t>1070 Összesen:</t>
  </si>
  <si>
    <t>0820  Közösségi szinterek tev.</t>
  </si>
  <si>
    <t>Irodaszer vás.</t>
  </si>
  <si>
    <t>Egyéb kommunikációs szolg.</t>
  </si>
  <si>
    <t>Egyéb szolgáltatás</t>
  </si>
  <si>
    <t>Villamosenergia szolg.</t>
  </si>
  <si>
    <t>045 Összesen:</t>
  </si>
  <si>
    <t xml:space="preserve"> I. Általános feladatok  támogatása</t>
  </si>
  <si>
    <t xml:space="preserve"> -Közvilágítás fenntartart. kapcs.tám.</t>
  </si>
  <si>
    <t xml:space="preserve"> -zöldterület- gazd.kapcs.tám.</t>
  </si>
  <si>
    <t xml:space="preserve"> - köztemető fenntart.támogatása</t>
  </si>
  <si>
    <t xml:space="preserve"> - közutak fenntart.támogatása</t>
  </si>
  <si>
    <t xml:space="preserve"> - egyéb önkormányzati feladatok tám.</t>
  </si>
  <si>
    <t xml:space="preserve"> - polgármester illetmény tám.</t>
  </si>
  <si>
    <t xml:space="preserve"> III.Szociális feladatok támogatása</t>
  </si>
  <si>
    <t xml:space="preserve"> - telep-önk.szoc.feladatainak tám.</t>
  </si>
  <si>
    <t xml:space="preserve"> - szociális étkezés</t>
  </si>
  <si>
    <t xml:space="preserve"> - rászoruló gyermekek szünidei étk.</t>
  </si>
  <si>
    <t xml:space="preserve"> - falugondnoki szolgálat</t>
  </si>
  <si>
    <t>V.Önkormányzat kulturális feladatok támogatása</t>
  </si>
  <si>
    <t xml:space="preserve"> -Könyvtári feladatok tám.</t>
  </si>
  <si>
    <t>Kafetéria</t>
  </si>
  <si>
    <t>kifizetői adó</t>
  </si>
  <si>
    <t>076062 Település-egészségügyi feladatok</t>
  </si>
  <si>
    <t>villamosenergia</t>
  </si>
  <si>
    <t>vízdíj</t>
  </si>
  <si>
    <t xml:space="preserve">karbantartás, kisjavítás </t>
  </si>
  <si>
    <t>076062 Összesen</t>
  </si>
  <si>
    <t>Műk.célú p.eszk.átadás ÁH-n belül</t>
  </si>
  <si>
    <t>Államháztartáson belüli pénzeszköz.átadás összesen:</t>
  </si>
  <si>
    <t>Egyéb bér.alá tart.m.bére (startmunka)</t>
  </si>
  <si>
    <t>Nemeske Község Önkormányzat</t>
  </si>
  <si>
    <t>megbízási díj</t>
  </si>
  <si>
    <t>járulék</t>
  </si>
  <si>
    <t>,</t>
  </si>
  <si>
    <t>Munkáltatót terhelő járulékok összesen:</t>
  </si>
  <si>
    <t>K311</t>
  </si>
  <si>
    <t>Gyógyszer</t>
  </si>
  <si>
    <t>Munkaruha</t>
  </si>
  <si>
    <t>Egyéb anyagbeszerzés</t>
  </si>
  <si>
    <t>Telefondíj</t>
  </si>
  <si>
    <t xml:space="preserve">Villamosenergia </t>
  </si>
  <si>
    <t>Egyéb üzemeltetés, fenntartás (postaktg.,kéményseprés)</t>
  </si>
  <si>
    <t>K341</t>
  </si>
  <si>
    <t>Belföldi kiküldetés</t>
  </si>
  <si>
    <t>Egyéb különféle dologi kiadás (továbbképzés)</t>
  </si>
  <si>
    <t>0740 Összesen</t>
  </si>
  <si>
    <r>
      <t>Különféle adók, díjak, egyéb befiz.</t>
    </r>
    <r>
      <rPr>
        <sz val="9"/>
        <rFont val="Arial CE"/>
        <charset val="238"/>
      </rPr>
      <t>(Eü.szolg. fel.biztosítás, bankktg.)</t>
    </r>
  </si>
  <si>
    <r>
      <t>0740 Ifjúság és nővédelem (Védőnői szolgála</t>
    </r>
    <r>
      <rPr>
        <b/>
        <sz val="12"/>
        <rFont val="Arial CE"/>
        <charset val="238"/>
      </rPr>
      <t>t)</t>
    </r>
  </si>
  <si>
    <t>OEP tám.</t>
  </si>
  <si>
    <t>0740 Összesen:</t>
  </si>
  <si>
    <t>EFOP pályázat</t>
  </si>
  <si>
    <t>Tartalék:</t>
  </si>
  <si>
    <t xml:space="preserve">Iparüzési adó </t>
  </si>
  <si>
    <t>pénzkészlet 2020.dec 31</t>
  </si>
  <si>
    <t>2021. évi költségvetés</t>
  </si>
  <si>
    <t>K122</t>
  </si>
  <si>
    <t>(Szinergia,hétvégi ügyelet)</t>
  </si>
  <si>
    <t>Nagydobszai Közös Önkormányzati Hivatal támogatás</t>
  </si>
  <si>
    <t>Nagydobszai Óvoda és Konyha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</si>
</sst>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</numFmts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8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b/>
      <u/>
      <sz val="11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1"/>
      <name val="Arial CE"/>
      <charset val="238"/>
    </font>
    <font>
      <i/>
      <sz val="11"/>
      <name val="Arial CE"/>
      <charset val="238"/>
    </font>
    <font>
      <sz val="8"/>
      <name val="Arial"/>
      <charset val="238"/>
    </font>
    <font>
      <sz val="12"/>
      <name val="Arial"/>
      <family val="2"/>
      <charset val="238"/>
    </font>
    <font>
      <sz val="13"/>
      <name val="Arial CE"/>
      <charset val="238"/>
    </font>
    <font>
      <b/>
      <u/>
      <sz val="12"/>
      <name val="Arial CE"/>
      <family val="2"/>
      <charset val="238"/>
    </font>
    <font>
      <u/>
      <sz val="12"/>
      <name val="Arial CE"/>
      <charset val="238"/>
    </font>
    <font>
      <sz val="12"/>
      <color indexed="10"/>
      <name val="Arial CE"/>
      <family val="2"/>
      <charset val="238"/>
    </font>
    <font>
      <u/>
      <sz val="12"/>
      <name val="Arial CE"/>
      <family val="2"/>
      <charset val="238"/>
    </font>
    <font>
      <i/>
      <sz val="12"/>
      <name val="Arial CE"/>
      <charset val="238"/>
    </font>
    <font>
      <b/>
      <sz val="12"/>
      <name val="Arial"/>
      <family val="2"/>
      <charset val="238"/>
    </font>
    <font>
      <b/>
      <sz val="11"/>
      <name val="Arial CE"/>
      <family val="2"/>
      <charset val="238"/>
    </font>
    <font>
      <u/>
      <sz val="11"/>
      <name val="Arial CE"/>
      <charset val="238"/>
    </font>
    <font>
      <sz val="9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0" fillId="5" borderId="7" applyNumberFormat="0" applyFont="0" applyAlignment="0" applyProtection="0"/>
    <xf numFmtId="0" fontId="12" fillId="7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10" fillId="0" borderId="0"/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7" fillId="9" borderId="0" applyNumberFormat="0" applyBorder="0" applyAlignment="0" applyProtection="0"/>
    <xf numFmtId="0" fontId="18" fillId="12" borderId="1" applyNumberFormat="0" applyAlignment="0" applyProtection="0"/>
  </cellStyleXfs>
  <cellXfs count="376">
    <xf numFmtId="0" fontId="0" fillId="0" borderId="0" xfId="0"/>
    <xf numFmtId="0" fontId="19" fillId="0" borderId="0" xfId="33" applyFont="1"/>
    <xf numFmtId="0" fontId="20" fillId="0" borderId="0" xfId="33" applyFont="1" applyAlignment="1">
      <alignment horizontal="centerContinuous"/>
    </xf>
    <xf numFmtId="0" fontId="21" fillId="0" borderId="0" xfId="33" applyFont="1" applyBorder="1" applyAlignment="1">
      <alignment horizontal="centerContinuous"/>
    </xf>
    <xf numFmtId="1" fontId="21" fillId="0" borderId="0" xfId="33" applyNumberFormat="1" applyFont="1"/>
    <xf numFmtId="0" fontId="21" fillId="0" borderId="0" xfId="33" applyFont="1"/>
    <xf numFmtId="0" fontId="10" fillId="0" borderId="0" xfId="33"/>
    <xf numFmtId="0" fontId="20" fillId="0" borderId="0" xfId="33" applyFont="1" applyAlignment="1">
      <alignment horizontal="right"/>
    </xf>
    <xf numFmtId="0" fontId="20" fillId="0" borderId="0" xfId="33" applyFont="1" applyBorder="1" applyAlignment="1">
      <alignment horizontal="right"/>
    </xf>
    <xf numFmtId="0" fontId="19" fillId="0" borderId="10" xfId="33" applyFont="1" applyBorder="1"/>
    <xf numFmtId="0" fontId="21" fillId="0" borderId="11" xfId="33" applyFont="1" applyBorder="1"/>
    <xf numFmtId="0" fontId="21" fillId="0" borderId="0" xfId="33" applyFont="1" applyBorder="1"/>
    <xf numFmtId="0" fontId="21" fillId="0" borderId="12" xfId="33" applyFont="1" applyBorder="1"/>
    <xf numFmtId="0" fontId="21" fillId="0" borderId="12" xfId="33" applyFont="1" applyBorder="1" applyAlignment="1">
      <alignment horizontal="center"/>
    </xf>
    <xf numFmtId="0" fontId="19" fillId="0" borderId="13" xfId="33" applyFont="1" applyBorder="1"/>
    <xf numFmtId="0" fontId="24" fillId="0" borderId="0" xfId="33" applyFont="1" applyBorder="1"/>
    <xf numFmtId="166" fontId="24" fillId="0" borderId="12" xfId="26" applyNumberFormat="1" applyFont="1" applyBorder="1" applyAlignment="1">
      <alignment horizontal="center"/>
    </xf>
    <xf numFmtId="0" fontId="19" fillId="0" borderId="14" xfId="33" applyFont="1" applyBorder="1"/>
    <xf numFmtId="0" fontId="24" fillId="0" borderId="15" xfId="33" applyFont="1" applyBorder="1"/>
    <xf numFmtId="0" fontId="21" fillId="0" borderId="15" xfId="33" applyFont="1" applyBorder="1"/>
    <xf numFmtId="0" fontId="21" fillId="0" borderId="16" xfId="33" applyFont="1" applyBorder="1"/>
    <xf numFmtId="166" fontId="20" fillId="0" borderId="12" xfId="26" applyNumberFormat="1" applyFont="1" applyBorder="1" applyAlignment="1">
      <alignment horizontal="center"/>
    </xf>
    <xf numFmtId="166" fontId="24" fillId="0" borderId="14" xfId="26" applyNumberFormat="1" applyFont="1" applyBorder="1" applyAlignment="1">
      <alignment horizontal="center"/>
    </xf>
    <xf numFmtId="0" fontId="20" fillId="0" borderId="0" xfId="33" applyFont="1" applyBorder="1"/>
    <xf numFmtId="166" fontId="26" fillId="0" borderId="17" xfId="26" applyNumberFormat="1" applyFont="1" applyBorder="1"/>
    <xf numFmtId="0" fontId="26" fillId="0" borderId="0" xfId="33" applyFont="1" applyBorder="1"/>
    <xf numFmtId="166" fontId="26" fillId="0" borderId="0" xfId="26" applyNumberFormat="1" applyFont="1" applyBorder="1"/>
    <xf numFmtId="166" fontId="26" fillId="0" borderId="12" xfId="26" applyNumberFormat="1" applyFont="1" applyBorder="1"/>
    <xf numFmtId="166" fontId="26" fillId="0" borderId="12" xfId="26" applyNumberFormat="1" applyFont="1" applyBorder="1" applyAlignment="1">
      <alignment horizontal="center"/>
    </xf>
    <xf numFmtId="166" fontId="26" fillId="0" borderId="15" xfId="26" applyNumberFormat="1" applyFont="1" applyBorder="1"/>
    <xf numFmtId="166" fontId="26" fillId="0" borderId="16" xfId="26" applyNumberFormat="1" applyFont="1" applyBorder="1"/>
    <xf numFmtId="1" fontId="21" fillId="0" borderId="0" xfId="33" applyNumberFormat="1" applyFont="1" applyFill="1"/>
    <xf numFmtId="0" fontId="21" fillId="0" borderId="0" xfId="33" applyFont="1" applyFill="1"/>
    <xf numFmtId="0" fontId="10" fillId="0" borderId="0" xfId="33" applyFill="1"/>
    <xf numFmtId="0" fontId="26" fillId="0" borderId="18" xfId="33" applyFont="1" applyBorder="1"/>
    <xf numFmtId="166" fontId="21" fillId="0" borderId="0" xfId="26" applyNumberFormat="1" applyFont="1" applyBorder="1"/>
    <xf numFmtId="166" fontId="21" fillId="0" borderId="12" xfId="26" applyNumberFormat="1" applyFont="1" applyBorder="1"/>
    <xf numFmtId="0" fontId="21" fillId="0" borderId="19" xfId="33" applyFont="1" applyBorder="1"/>
    <xf numFmtId="166" fontId="24" fillId="0" borderId="0" xfId="26" applyNumberFormat="1" applyFont="1" applyBorder="1"/>
    <xf numFmtId="166" fontId="24" fillId="0" borderId="12" xfId="26" applyNumberFormat="1" applyFont="1" applyBorder="1"/>
    <xf numFmtId="166" fontId="20" fillId="0" borderId="13" xfId="26" applyNumberFormat="1" applyFont="1" applyBorder="1"/>
    <xf numFmtId="0" fontId="28" fillId="0" borderId="13" xfId="33" applyFont="1" applyFill="1" applyBorder="1"/>
    <xf numFmtId="0" fontId="24" fillId="0" borderId="0" xfId="33" applyFont="1" applyFill="1" applyBorder="1" applyAlignment="1">
      <alignment horizontal="center"/>
    </xf>
    <xf numFmtId="0" fontId="26" fillId="0" borderId="19" xfId="33" applyFont="1" applyBorder="1"/>
    <xf numFmtId="0" fontId="19" fillId="14" borderId="20" xfId="33" applyFont="1" applyFill="1" applyBorder="1"/>
    <xf numFmtId="0" fontId="26" fillId="14" borderId="18" xfId="33" applyFont="1" applyFill="1" applyBorder="1"/>
    <xf numFmtId="166" fontId="26" fillId="14" borderId="17" xfId="26" applyNumberFormat="1" applyFont="1" applyFill="1" applyBorder="1"/>
    <xf numFmtId="166" fontId="26" fillId="14" borderId="21" xfId="26" applyNumberFormat="1" applyFont="1" applyFill="1" applyBorder="1"/>
    <xf numFmtId="166" fontId="26" fillId="14" borderId="20" xfId="26" applyNumberFormat="1" applyFont="1" applyFill="1" applyBorder="1" applyAlignment="1">
      <alignment horizontal="center"/>
    </xf>
    <xf numFmtId="0" fontId="26" fillId="0" borderId="20" xfId="33" applyFont="1" applyBorder="1" applyAlignment="1">
      <alignment horizontal="right"/>
    </xf>
    <xf numFmtId="166" fontId="26" fillId="0" borderId="0" xfId="26" applyNumberFormat="1" applyFont="1" applyFill="1" applyBorder="1"/>
    <xf numFmtId="166" fontId="26" fillId="0" borderId="12" xfId="26" applyNumberFormat="1" applyFont="1" applyFill="1" applyBorder="1"/>
    <xf numFmtId="166" fontId="32" fillId="0" borderId="0" xfId="26" applyNumberFormat="1" applyFont="1" applyBorder="1"/>
    <xf numFmtId="0" fontId="10" fillId="0" borderId="0" xfId="33" applyFill="1" applyBorder="1"/>
    <xf numFmtId="166" fontId="32" fillId="0" borderId="12" xfId="26" applyNumberFormat="1" applyFont="1" applyBorder="1"/>
    <xf numFmtId="0" fontId="25" fillId="0" borderId="10" xfId="33" applyFont="1" applyBorder="1"/>
    <xf numFmtId="0" fontId="25" fillId="0" borderId="13" xfId="33" applyFont="1" applyBorder="1"/>
    <xf numFmtId="0" fontId="25" fillId="0" borderId="0" xfId="33" applyFont="1" applyBorder="1"/>
    <xf numFmtId="3" fontId="26" fillId="0" borderId="0" xfId="33" applyNumberFormat="1" applyFont="1" applyBorder="1"/>
    <xf numFmtId="3" fontId="26" fillId="0" borderId="15" xfId="33" applyNumberFormat="1" applyFont="1" applyBorder="1"/>
    <xf numFmtId="164" fontId="26" fillId="0" borderId="0" xfId="33" applyNumberFormat="1" applyFont="1" applyBorder="1" applyAlignment="1">
      <alignment horizontal="right"/>
    </xf>
    <xf numFmtId="0" fontId="23" fillId="0" borderId="0" xfId="0" applyFont="1" applyBorder="1"/>
    <xf numFmtId="0" fontId="25" fillId="0" borderId="13" xfId="0" applyFont="1" applyBorder="1"/>
    <xf numFmtId="0" fontId="26" fillId="0" borderId="0" xfId="0" applyFont="1" applyBorder="1"/>
    <xf numFmtId="1" fontId="25" fillId="0" borderId="0" xfId="0" applyNumberFormat="1" applyFont="1"/>
    <xf numFmtId="166" fontId="25" fillId="0" borderId="0" xfId="0" applyNumberFormat="1" applyFont="1"/>
    <xf numFmtId="0" fontId="25" fillId="0" borderId="0" xfId="0" applyFont="1"/>
    <xf numFmtId="0" fontId="24" fillId="0" borderId="0" xfId="0" applyFont="1" applyBorder="1"/>
    <xf numFmtId="0" fontId="31" fillId="0" borderId="0" xfId="0" applyFont="1" applyBorder="1"/>
    <xf numFmtId="0" fontId="19" fillId="15" borderId="13" xfId="33" applyFont="1" applyFill="1" applyBorder="1"/>
    <xf numFmtId="0" fontId="26" fillId="15" borderId="0" xfId="33" applyFont="1" applyFill="1" applyBorder="1"/>
    <xf numFmtId="166" fontId="26" fillId="15" borderId="0" xfId="26" applyNumberFormat="1" applyFont="1" applyFill="1" applyBorder="1"/>
    <xf numFmtId="166" fontId="26" fillId="15" borderId="13" xfId="26" applyNumberFormat="1" applyFont="1" applyFill="1" applyBorder="1" applyAlignment="1">
      <alignment horizontal="center"/>
    </xf>
    <xf numFmtId="1" fontId="21" fillId="15" borderId="0" xfId="33" applyNumberFormat="1" applyFont="1" applyFill="1"/>
    <xf numFmtId="0" fontId="21" fillId="15" borderId="0" xfId="33" applyFont="1" applyFill="1"/>
    <xf numFmtId="0" fontId="10" fillId="15" borderId="0" xfId="33" applyFill="1"/>
    <xf numFmtId="0" fontId="0" fillId="15" borderId="0" xfId="0" applyFill="1"/>
    <xf numFmtId="0" fontId="27" fillId="15" borderId="0" xfId="33" applyFont="1" applyFill="1" applyBorder="1"/>
    <xf numFmtId="0" fontId="26" fillId="0" borderId="15" xfId="33" applyFont="1" applyBorder="1"/>
    <xf numFmtId="166" fontId="26" fillId="0" borderId="11" xfId="26" applyNumberFormat="1" applyFont="1" applyBorder="1" applyAlignment="1">
      <alignment horizontal="center"/>
    </xf>
    <xf numFmtId="0" fontId="26" fillId="0" borderId="0" xfId="33" applyFont="1" applyFill="1" applyBorder="1"/>
    <xf numFmtId="0" fontId="25" fillId="0" borderId="13" xfId="33" applyFont="1" applyFill="1" applyBorder="1"/>
    <xf numFmtId="0" fontId="24" fillId="0" borderId="12" xfId="33" applyFont="1" applyFill="1" applyBorder="1" applyAlignment="1">
      <alignment horizontal="center"/>
    </xf>
    <xf numFmtId="0" fontId="25" fillId="15" borderId="0" xfId="33" applyFont="1" applyFill="1" applyBorder="1"/>
    <xf numFmtId="166" fontId="25" fillId="15" borderId="13" xfId="26" applyNumberFormat="1" applyFont="1" applyFill="1" applyBorder="1" applyAlignment="1">
      <alignment horizontal="center"/>
    </xf>
    <xf numFmtId="1" fontId="21" fillId="15" borderId="0" xfId="33" applyNumberFormat="1" applyFont="1" applyFill="1" applyBorder="1"/>
    <xf numFmtId="0" fontId="21" fillId="15" borderId="0" xfId="33" applyFont="1" applyFill="1" applyBorder="1"/>
    <xf numFmtId="0" fontId="10" fillId="15" borderId="0" xfId="33" applyFill="1" applyBorder="1"/>
    <xf numFmtId="0" fontId="0" fillId="15" borderId="0" xfId="0" applyFill="1" applyBorder="1"/>
    <xf numFmtId="1" fontId="21" fillId="0" borderId="0" xfId="33" applyNumberFormat="1" applyFont="1" applyFill="1" applyBorder="1"/>
    <xf numFmtId="0" fontId="21" fillId="0" borderId="0" xfId="33" applyFont="1" applyFill="1" applyBorder="1"/>
    <xf numFmtId="0" fontId="0" fillId="0" borderId="0" xfId="0" applyFill="1" applyBorder="1"/>
    <xf numFmtId="166" fontId="26" fillId="0" borderId="15" xfId="26" applyNumberFormat="1" applyFont="1" applyFill="1" applyBorder="1"/>
    <xf numFmtId="166" fontId="26" fillId="0" borderId="16" xfId="26" applyNumberFormat="1" applyFont="1" applyFill="1" applyBorder="1"/>
    <xf numFmtId="0" fontId="26" fillId="0" borderId="19" xfId="33" applyFont="1" applyFill="1" applyBorder="1"/>
    <xf numFmtId="0" fontId="25" fillId="16" borderId="20" xfId="33" applyFont="1" applyFill="1" applyBorder="1"/>
    <xf numFmtId="0" fontId="26" fillId="16" borderId="17" xfId="33" applyFont="1" applyFill="1" applyBorder="1"/>
    <xf numFmtId="166" fontId="26" fillId="16" borderId="17" xfId="26" applyNumberFormat="1" applyFont="1" applyFill="1" applyBorder="1"/>
    <xf numFmtId="166" fontId="26" fillId="16" borderId="21" xfId="26" applyNumberFormat="1" applyFont="1" applyFill="1" applyBorder="1"/>
    <xf numFmtId="166" fontId="26" fillId="16" borderId="20" xfId="26" applyNumberFormat="1" applyFont="1" applyFill="1" applyBorder="1" applyAlignment="1">
      <alignment horizontal="center"/>
    </xf>
    <xf numFmtId="0" fontId="22" fillId="16" borderId="20" xfId="33" applyFont="1" applyFill="1" applyBorder="1" applyAlignment="1">
      <alignment horizontal="center"/>
    </xf>
    <xf numFmtId="0" fontId="20" fillId="16" borderId="18" xfId="33" applyFont="1" applyFill="1" applyBorder="1"/>
    <xf numFmtId="0" fontId="20" fillId="16" borderId="17" xfId="33" applyFont="1" applyFill="1" applyBorder="1" applyAlignment="1">
      <alignment horizontal="center"/>
    </xf>
    <xf numFmtId="0" fontId="20" fillId="16" borderId="21" xfId="33" applyFont="1" applyFill="1" applyBorder="1" applyAlignment="1">
      <alignment horizontal="center"/>
    </xf>
    <xf numFmtId="0" fontId="20" fillId="16" borderId="20" xfId="33" applyFont="1" applyFill="1" applyBorder="1" applyAlignment="1">
      <alignment horizontal="center"/>
    </xf>
    <xf numFmtId="1" fontId="30" fillId="16" borderId="20" xfId="33" applyNumberFormat="1" applyFont="1" applyFill="1" applyBorder="1"/>
    <xf numFmtId="0" fontId="29" fillId="16" borderId="18" xfId="33" applyFont="1" applyFill="1" applyBorder="1"/>
    <xf numFmtId="0" fontId="30" fillId="16" borderId="17" xfId="33" applyFont="1" applyFill="1" applyBorder="1"/>
    <xf numFmtId="0" fontId="19" fillId="16" borderId="20" xfId="33" applyFont="1" applyFill="1" applyBorder="1"/>
    <xf numFmtId="0" fontId="26" fillId="16" borderId="20" xfId="33" applyFont="1" applyFill="1" applyBorder="1"/>
    <xf numFmtId="0" fontId="26" fillId="16" borderId="18" xfId="33" applyFont="1" applyFill="1" applyBorder="1"/>
    <xf numFmtId="0" fontId="25" fillId="16" borderId="17" xfId="33" applyFont="1" applyFill="1" applyBorder="1"/>
    <xf numFmtId="0" fontId="25" fillId="16" borderId="21" xfId="33" applyFont="1" applyFill="1" applyBorder="1"/>
    <xf numFmtId="0" fontId="26" fillId="16" borderId="20" xfId="33" applyFont="1" applyFill="1" applyBorder="1" applyAlignment="1">
      <alignment horizontal="right"/>
    </xf>
    <xf numFmtId="0" fontId="26" fillId="0" borderId="13" xfId="33" applyFont="1" applyFill="1" applyBorder="1" applyAlignment="1">
      <alignment horizontal="right"/>
    </xf>
    <xf numFmtId="0" fontId="26" fillId="16" borderId="20" xfId="33" applyFont="1" applyFill="1" applyBorder="1" applyAlignment="1">
      <alignment horizontal="center"/>
    </xf>
    <xf numFmtId="0" fontId="32" fillId="0" borderId="0" xfId="0" applyFont="1" applyBorder="1"/>
    <xf numFmtId="0" fontId="30" fillId="16" borderId="20" xfId="33" applyFont="1" applyFill="1" applyBorder="1"/>
    <xf numFmtId="0" fontId="25" fillId="0" borderId="19" xfId="33" applyFont="1" applyBorder="1"/>
    <xf numFmtId="166" fontId="25" fillId="0" borderId="0" xfId="26" applyNumberFormat="1" applyFont="1" applyBorder="1"/>
    <xf numFmtId="166" fontId="25" fillId="0" borderId="12" xfId="26" applyNumberFormat="1" applyFont="1" applyBorder="1"/>
    <xf numFmtId="166" fontId="26" fillId="0" borderId="20" xfId="26" applyNumberFormat="1" applyFont="1" applyBorder="1" applyAlignment="1">
      <alignment horizontal="right"/>
    </xf>
    <xf numFmtId="166" fontId="29" fillId="16" borderId="20" xfId="33" applyNumberFormat="1" applyFont="1" applyFill="1" applyBorder="1" applyAlignment="1">
      <alignment horizontal="right"/>
    </xf>
    <xf numFmtId="166" fontId="26" fillId="16" borderId="20" xfId="26" applyNumberFormat="1" applyFont="1" applyFill="1" applyBorder="1" applyAlignment="1">
      <alignment horizontal="right"/>
    </xf>
    <xf numFmtId="166" fontId="26" fillId="16" borderId="20" xfId="33" applyNumberFormat="1" applyFont="1" applyFill="1" applyBorder="1" applyAlignment="1">
      <alignment horizontal="right"/>
    </xf>
    <xf numFmtId="166" fontId="26" fillId="0" borderId="13" xfId="26" applyNumberFormat="1" applyFont="1" applyFill="1" applyBorder="1" applyAlignment="1">
      <alignment horizontal="right"/>
    </xf>
    <xf numFmtId="166" fontId="25" fillId="0" borderId="13" xfId="26" applyNumberFormat="1" applyFont="1" applyFill="1" applyBorder="1" applyAlignment="1">
      <alignment horizontal="right"/>
    </xf>
    <xf numFmtId="166" fontId="26" fillId="0" borderId="13" xfId="26" applyNumberFormat="1" applyFont="1" applyBorder="1" applyAlignment="1">
      <alignment horizontal="right"/>
    </xf>
    <xf numFmtId="166" fontId="26" fillId="14" borderId="20" xfId="26" applyNumberFormat="1" applyFont="1" applyFill="1" applyBorder="1" applyAlignment="1">
      <alignment horizontal="right"/>
    </xf>
    <xf numFmtId="166" fontId="26" fillId="0" borderId="0" xfId="26" applyNumberFormat="1" applyFont="1" applyFill="1" applyBorder="1" applyAlignment="1">
      <alignment horizontal="right"/>
    </xf>
    <xf numFmtId="0" fontId="35" fillId="0" borderId="19" xfId="33" applyFont="1" applyFill="1" applyBorder="1"/>
    <xf numFmtId="166" fontId="25" fillId="0" borderId="13" xfId="26" applyNumberFormat="1" applyFont="1" applyFill="1" applyBorder="1"/>
    <xf numFmtId="0" fontId="34" fillId="0" borderId="0" xfId="0" applyFont="1"/>
    <xf numFmtId="1" fontId="30" fillId="0" borderId="0" xfId="33" applyNumberFormat="1" applyFont="1"/>
    <xf numFmtId="166" fontId="30" fillId="0" borderId="0" xfId="33" applyNumberFormat="1" applyFont="1"/>
    <xf numFmtId="0" fontId="25" fillId="0" borderId="0" xfId="33" applyFont="1"/>
    <xf numFmtId="0" fontId="36" fillId="0" borderId="0" xfId="0" applyFont="1" applyBorder="1"/>
    <xf numFmtId="166" fontId="26" fillId="0" borderId="0" xfId="26" applyNumberFormat="1" applyFont="1" applyBorder="1" applyAlignment="1">
      <alignment horizontal="center"/>
    </xf>
    <xf numFmtId="0" fontId="26" fillId="0" borderId="0" xfId="33" applyFont="1" applyBorder="1" applyAlignment="1">
      <alignment horizontal="center"/>
    </xf>
    <xf numFmtId="0" fontId="26" fillId="0" borderId="12" xfId="33" applyFont="1" applyBorder="1" applyAlignment="1">
      <alignment horizontal="center"/>
    </xf>
    <xf numFmtId="166" fontId="30" fillId="0" borderId="13" xfId="26" applyNumberFormat="1" applyFont="1" applyBorder="1" applyAlignment="1">
      <alignment horizontal="right"/>
    </xf>
    <xf numFmtId="0" fontId="36" fillId="0" borderId="19" xfId="33" applyFont="1" applyBorder="1"/>
    <xf numFmtId="0" fontId="37" fillId="0" borderId="19" xfId="33" applyFont="1" applyBorder="1"/>
    <xf numFmtId="166" fontId="25" fillId="0" borderId="13" xfId="26" applyNumberFormat="1" applyFont="1" applyBorder="1" applyAlignment="1">
      <alignment horizontal="right"/>
    </xf>
    <xf numFmtId="0" fontId="25" fillId="0" borderId="14" xfId="33" applyFont="1" applyBorder="1"/>
    <xf numFmtId="166" fontId="25" fillId="0" borderId="14" xfId="26" applyNumberFormat="1" applyFont="1" applyBorder="1" applyAlignment="1">
      <alignment horizontal="right"/>
    </xf>
    <xf numFmtId="0" fontId="26" fillId="0" borderId="13" xfId="33" applyFont="1" applyBorder="1"/>
    <xf numFmtId="0" fontId="26" fillId="0" borderId="0" xfId="33" applyFont="1"/>
    <xf numFmtId="166" fontId="30" fillId="0" borderId="0" xfId="26" applyNumberFormat="1" applyFont="1" applyBorder="1"/>
    <xf numFmtId="166" fontId="30" fillId="0" borderId="12" xfId="26" applyNumberFormat="1" applyFont="1" applyBorder="1"/>
    <xf numFmtId="1" fontId="30" fillId="0" borderId="22" xfId="33" applyNumberFormat="1" applyFont="1" applyBorder="1"/>
    <xf numFmtId="166" fontId="30" fillId="0" borderId="15" xfId="26" applyNumberFormat="1" applyFont="1" applyBorder="1"/>
    <xf numFmtId="166" fontId="30" fillId="0" borderId="16" xfId="26" applyNumberFormat="1" applyFont="1" applyBorder="1"/>
    <xf numFmtId="0" fontId="30" fillId="0" borderId="19" xfId="33" applyFont="1" applyBorder="1"/>
    <xf numFmtId="166" fontId="25" fillId="0" borderId="0" xfId="33" applyNumberFormat="1" applyFont="1"/>
    <xf numFmtId="166" fontId="25" fillId="0" borderId="0" xfId="33" applyNumberFormat="1" applyFont="1" applyBorder="1"/>
    <xf numFmtId="0" fontId="30" fillId="0" borderId="22" xfId="33" applyFont="1" applyBorder="1"/>
    <xf numFmtId="166" fontId="25" fillId="0" borderId="15" xfId="26" applyNumberFormat="1" applyFont="1" applyBorder="1"/>
    <xf numFmtId="166" fontId="25" fillId="0" borderId="16" xfId="26" applyNumberFormat="1" applyFont="1" applyBorder="1"/>
    <xf numFmtId="0" fontId="26" fillId="0" borderId="13" xfId="33" applyFont="1" applyBorder="1" applyAlignment="1">
      <alignment horizontal="right"/>
    </xf>
    <xf numFmtId="166" fontId="26" fillId="0" borderId="19" xfId="33" applyNumberFormat="1" applyFont="1" applyBorder="1"/>
    <xf numFmtId="166" fontId="26" fillId="0" borderId="0" xfId="33" applyNumberFormat="1" applyFont="1" applyBorder="1"/>
    <xf numFmtId="1" fontId="25" fillId="0" borderId="0" xfId="33" applyNumberFormat="1" applyFont="1" applyBorder="1" applyAlignment="1">
      <alignment horizontal="center"/>
    </xf>
    <xf numFmtId="1" fontId="25" fillId="0" borderId="13" xfId="33" applyNumberFormat="1" applyFont="1" applyBorder="1" applyAlignment="1">
      <alignment horizontal="right"/>
    </xf>
    <xf numFmtId="166" fontId="26" fillId="0" borderId="0" xfId="33" applyNumberFormat="1" applyFont="1"/>
    <xf numFmtId="2" fontId="25" fillId="0" borderId="0" xfId="33" applyNumberFormat="1" applyFont="1"/>
    <xf numFmtId="0" fontId="30" fillId="0" borderId="0" xfId="33" applyFont="1"/>
    <xf numFmtId="0" fontId="25" fillId="0" borderId="22" xfId="33" applyFont="1" applyBorder="1"/>
    <xf numFmtId="1" fontId="38" fillId="0" borderId="0" xfId="33" applyNumberFormat="1" applyFont="1" applyBorder="1"/>
    <xf numFmtId="0" fontId="25" fillId="0" borderId="20" xfId="33" applyFont="1" applyBorder="1"/>
    <xf numFmtId="166" fontId="26" fillId="0" borderId="21" xfId="26" applyNumberFormat="1" applyFont="1" applyBorder="1"/>
    <xf numFmtId="0" fontId="39" fillId="0" borderId="19" xfId="33" applyFont="1" applyBorder="1"/>
    <xf numFmtId="166" fontId="39" fillId="0" borderId="0" xfId="26" applyNumberFormat="1" applyFont="1" applyBorder="1"/>
    <xf numFmtId="0" fontId="40" fillId="0" borderId="19" xfId="33" applyFont="1" applyBorder="1"/>
    <xf numFmtId="1" fontId="25" fillId="0" borderId="13" xfId="33" applyNumberFormat="1" applyFont="1" applyBorder="1"/>
    <xf numFmtId="166" fontId="30" fillId="0" borderId="13" xfId="26" applyNumberFormat="1" applyFont="1" applyFill="1" applyBorder="1" applyAlignment="1">
      <alignment horizontal="right"/>
    </xf>
    <xf numFmtId="0" fontId="30" fillId="0" borderId="0" xfId="33" applyFont="1" applyBorder="1"/>
    <xf numFmtId="166" fontId="40" fillId="0" borderId="0" xfId="26" applyNumberFormat="1" applyFont="1" applyBorder="1"/>
    <xf numFmtId="1" fontId="30" fillId="0" borderId="20" xfId="33" applyNumberFormat="1" applyFont="1" applyBorder="1"/>
    <xf numFmtId="0" fontId="30" fillId="0" borderId="17" xfId="33" applyFont="1" applyBorder="1"/>
    <xf numFmtId="0" fontId="30" fillId="0" borderId="21" xfId="33" applyFont="1" applyBorder="1"/>
    <xf numFmtId="1" fontId="26" fillId="0" borderId="0" xfId="33" applyNumberFormat="1" applyFont="1" applyFill="1" applyBorder="1"/>
    <xf numFmtId="3" fontId="26" fillId="0" borderId="0" xfId="33" applyNumberFormat="1" applyFont="1" applyFill="1" applyBorder="1"/>
    <xf numFmtId="0" fontId="25" fillId="0" borderId="0" xfId="33" applyFont="1" applyFill="1" applyBorder="1"/>
    <xf numFmtId="1" fontId="30" fillId="0" borderId="13" xfId="33" applyNumberFormat="1" applyFont="1" applyBorder="1"/>
    <xf numFmtId="0" fontId="25" fillId="0" borderId="13" xfId="33" applyFont="1" applyBorder="1" applyAlignment="1">
      <alignment horizontal="right"/>
    </xf>
    <xf numFmtId="166" fontId="40" fillId="0" borderId="12" xfId="26" applyNumberFormat="1" applyFont="1" applyBorder="1"/>
    <xf numFmtId="166" fontId="40" fillId="0" borderId="13" xfId="26" applyNumberFormat="1" applyFont="1" applyBorder="1" applyAlignment="1">
      <alignment horizontal="right"/>
    </xf>
    <xf numFmtId="0" fontId="26" fillId="0" borderId="23" xfId="33" applyFont="1" applyBorder="1"/>
    <xf numFmtId="166" fontId="26" fillId="0" borderId="11" xfId="26" applyNumberFormat="1" applyFont="1" applyBorder="1"/>
    <xf numFmtId="166" fontId="26" fillId="0" borderId="24" xfId="26" applyNumberFormat="1" applyFont="1" applyBorder="1"/>
    <xf numFmtId="166" fontId="26" fillId="0" borderId="10" xfId="26" applyNumberFormat="1" applyFont="1" applyBorder="1" applyAlignment="1">
      <alignment horizontal="right"/>
    </xf>
    <xf numFmtId="1" fontId="25" fillId="0" borderId="0" xfId="33" applyNumberFormat="1" applyFont="1"/>
    <xf numFmtId="0" fontId="36" fillId="0" borderId="19" xfId="0" applyFont="1" applyBorder="1"/>
    <xf numFmtId="0" fontId="25" fillId="0" borderId="0" xfId="33" applyFont="1" applyFill="1"/>
    <xf numFmtId="0" fontId="30" fillId="0" borderId="0" xfId="33" applyFont="1" applyFill="1"/>
    <xf numFmtId="0" fontId="25" fillId="0" borderId="15" xfId="33" applyFont="1" applyBorder="1"/>
    <xf numFmtId="166" fontId="26" fillId="0" borderId="13" xfId="33" applyNumberFormat="1" applyFont="1" applyBorder="1" applyAlignment="1">
      <alignment horizontal="right"/>
    </xf>
    <xf numFmtId="3" fontId="30" fillId="0" borderId="0" xfId="33" applyNumberFormat="1" applyFont="1"/>
    <xf numFmtId="166" fontId="25" fillId="0" borderId="13" xfId="33" applyNumberFormat="1" applyFont="1" applyBorder="1" applyAlignment="1">
      <alignment horizontal="right"/>
    </xf>
    <xf numFmtId="0" fontId="25" fillId="0" borderId="12" xfId="33" applyFont="1" applyBorder="1"/>
    <xf numFmtId="1" fontId="26" fillId="0" borderId="0" xfId="33" applyNumberFormat="1" applyFont="1"/>
    <xf numFmtId="1" fontId="34" fillId="0" borderId="0" xfId="0" applyNumberFormat="1" applyFont="1"/>
    <xf numFmtId="0" fontId="34" fillId="0" borderId="0" xfId="0" applyFont="1" applyBorder="1"/>
    <xf numFmtId="0" fontId="25" fillId="0" borderId="0" xfId="0" applyFont="1" applyBorder="1"/>
    <xf numFmtId="1" fontId="30" fillId="0" borderId="0" xfId="0" applyNumberFormat="1" applyFont="1"/>
    <xf numFmtId="0" fontId="34" fillId="0" borderId="19" xfId="0" applyFont="1" applyBorder="1"/>
    <xf numFmtId="0" fontId="25" fillId="0" borderId="19" xfId="33" applyFont="1" applyFill="1" applyBorder="1"/>
    <xf numFmtId="0" fontId="30" fillId="0" borderId="13" xfId="33" applyFont="1" applyFill="1" applyBorder="1"/>
    <xf numFmtId="0" fontId="25" fillId="0" borderId="0" xfId="33" applyFont="1" applyFill="1" applyBorder="1" applyAlignment="1">
      <alignment horizontal="center"/>
    </xf>
    <xf numFmtId="0" fontId="25" fillId="0" borderId="12" xfId="33" applyFont="1" applyFill="1" applyBorder="1" applyAlignment="1">
      <alignment horizontal="center"/>
    </xf>
    <xf numFmtId="0" fontId="25" fillId="14" borderId="20" xfId="33" applyFont="1" applyFill="1" applyBorder="1"/>
    <xf numFmtId="0" fontId="25" fillId="0" borderId="0" xfId="33" applyFont="1" applyAlignment="1">
      <alignment horizontal="center"/>
    </xf>
    <xf numFmtId="3" fontId="25" fillId="0" borderId="0" xfId="33" applyNumberFormat="1" applyFont="1" applyBorder="1" applyAlignment="1">
      <alignment horizontal="right"/>
    </xf>
    <xf numFmtId="0" fontId="25" fillId="0" borderId="0" xfId="33" applyFont="1" applyAlignment="1">
      <alignment horizontal="right"/>
    </xf>
    <xf numFmtId="166" fontId="34" fillId="0" borderId="15" xfId="0" applyNumberFormat="1" applyFont="1" applyBorder="1"/>
    <xf numFmtId="3" fontId="25" fillId="0" borderId="15" xfId="33" applyNumberFormat="1" applyFont="1" applyBorder="1" applyAlignment="1">
      <alignment horizontal="right"/>
    </xf>
    <xf numFmtId="3" fontId="25" fillId="0" borderId="0" xfId="33" applyNumberFormat="1" applyFont="1" applyBorder="1"/>
    <xf numFmtId="0" fontId="34" fillId="0" borderId="0" xfId="0" applyFont="1" applyAlignment="1">
      <alignment horizontal="right"/>
    </xf>
    <xf numFmtId="166" fontId="25" fillId="0" borderId="0" xfId="26" applyNumberFormat="1" applyFont="1" applyFill="1" applyBorder="1"/>
    <xf numFmtId="166" fontId="25" fillId="0" borderId="13" xfId="26" applyNumberFormat="1" applyFont="1" applyBorder="1" applyAlignment="1">
      <alignment horizontal="center"/>
    </xf>
    <xf numFmtId="166" fontId="25" fillId="0" borderId="16" xfId="26" applyNumberFormat="1" applyFont="1" applyBorder="1" applyAlignment="1">
      <alignment horizontal="center"/>
    </xf>
    <xf numFmtId="0" fontId="37" fillId="0" borderId="0" xfId="0" applyFont="1" applyBorder="1"/>
    <xf numFmtId="0" fontId="25" fillId="0" borderId="20" xfId="0" applyFont="1" applyBorder="1"/>
    <xf numFmtId="166" fontId="30" fillId="0" borderId="17" xfId="26" applyNumberFormat="1" applyFont="1" applyBorder="1"/>
    <xf numFmtId="166" fontId="30" fillId="0" borderId="21" xfId="26" applyNumberFormat="1" applyFont="1" applyBorder="1"/>
    <xf numFmtId="166" fontId="30" fillId="0" borderId="20" xfId="26" applyNumberFormat="1" applyFont="1" applyBorder="1" applyAlignment="1">
      <alignment horizontal="right"/>
    </xf>
    <xf numFmtId="0" fontId="26" fillId="0" borderId="18" xfId="0" applyFont="1" applyBorder="1"/>
    <xf numFmtId="0" fontId="26" fillId="0" borderId="20" xfId="0" applyFont="1" applyBorder="1"/>
    <xf numFmtId="0" fontId="26" fillId="0" borderId="17" xfId="0" applyFont="1" applyBorder="1"/>
    <xf numFmtId="0" fontId="27" fillId="0" borderId="0" xfId="0" applyFont="1" applyBorder="1"/>
    <xf numFmtId="166" fontId="27" fillId="0" borderId="0" xfId="26" applyNumberFormat="1" applyFont="1" applyBorder="1"/>
    <xf numFmtId="166" fontId="27" fillId="0" borderId="12" xfId="26" applyNumberFormat="1" applyFont="1" applyBorder="1"/>
    <xf numFmtId="0" fontId="20" fillId="0" borderId="20" xfId="0" applyFont="1" applyBorder="1" applyAlignment="1">
      <alignment horizontal="right"/>
    </xf>
    <xf numFmtId="0" fontId="20" fillId="0" borderId="18" xfId="0" applyFont="1" applyBorder="1"/>
    <xf numFmtId="166" fontId="20" fillId="0" borderId="17" xfId="26" applyNumberFormat="1" applyFont="1" applyBorder="1"/>
    <xf numFmtId="166" fontId="20" fillId="0" borderId="21" xfId="26" applyNumberFormat="1" applyFont="1" applyBorder="1"/>
    <xf numFmtId="166" fontId="20" fillId="0" borderId="20" xfId="26" applyNumberFormat="1" applyFont="1" applyFill="1" applyBorder="1"/>
    <xf numFmtId="0" fontId="26" fillId="0" borderId="20" xfId="33" applyFont="1" applyFill="1" applyBorder="1"/>
    <xf numFmtId="0" fontId="41" fillId="0" borderId="18" xfId="0" applyFont="1" applyBorder="1"/>
    <xf numFmtId="0" fontId="41" fillId="0" borderId="17" xfId="0" applyFont="1" applyBorder="1"/>
    <xf numFmtId="1" fontId="26" fillId="0" borderId="17" xfId="33" applyNumberFormat="1" applyFont="1" applyBorder="1"/>
    <xf numFmtId="0" fontId="26" fillId="0" borderId="17" xfId="33" applyFont="1" applyBorder="1"/>
    <xf numFmtId="0" fontId="34" fillId="0" borderId="13" xfId="0" applyFont="1" applyBorder="1" applyAlignment="1">
      <alignment horizontal="center"/>
    </xf>
    <xf numFmtId="0" fontId="20" fillId="0" borderId="0" xfId="0" applyFont="1" applyBorder="1"/>
    <xf numFmtId="166" fontId="20" fillId="0" borderId="0" xfId="26" applyNumberFormat="1" applyFont="1" applyBorder="1"/>
    <xf numFmtId="0" fontId="20" fillId="0" borderId="10" xfId="0" applyFont="1" applyBorder="1" applyAlignment="1">
      <alignment horizontal="right"/>
    </xf>
    <xf numFmtId="166" fontId="20" fillId="0" borderId="12" xfId="26" applyNumberFormat="1" applyFont="1" applyBorder="1"/>
    <xf numFmtId="166" fontId="26" fillId="0" borderId="10" xfId="26" applyNumberFormat="1" applyFont="1" applyFill="1" applyBorder="1" applyAlignment="1">
      <alignment horizontal="right"/>
    </xf>
    <xf numFmtId="166" fontId="20" fillId="0" borderId="13" xfId="26" applyNumberFormat="1" applyFont="1" applyFill="1" applyBorder="1"/>
    <xf numFmtId="0" fontId="19" fillId="0" borderId="13" xfId="0" applyFont="1" applyBorder="1" applyAlignment="1">
      <alignment horizontal="center"/>
    </xf>
    <xf numFmtId="0" fontId="24" fillId="0" borderId="19" xfId="0" applyFont="1" applyBorder="1"/>
    <xf numFmtId="166" fontId="24" fillId="0" borderId="13" xfId="26" applyNumberFormat="1" applyFont="1" applyBorder="1"/>
    <xf numFmtId="0" fontId="21" fillId="0" borderId="19" xfId="0" applyFont="1" applyBorder="1"/>
    <xf numFmtId="0" fontId="19" fillId="0" borderId="14" xfId="0" applyFont="1" applyBorder="1" applyAlignment="1">
      <alignment horizontal="center"/>
    </xf>
    <xf numFmtId="0" fontId="24" fillId="0" borderId="22" xfId="0" applyFont="1" applyBorder="1"/>
    <xf numFmtId="166" fontId="24" fillId="0" borderId="15" xfId="26" applyNumberFormat="1" applyFont="1" applyBorder="1"/>
    <xf numFmtId="166" fontId="24" fillId="0" borderId="16" xfId="26" applyNumberFormat="1" applyFont="1" applyBorder="1"/>
    <xf numFmtId="166" fontId="24" fillId="0" borderId="14" xfId="26" applyNumberFormat="1" applyFont="1" applyBorder="1"/>
    <xf numFmtId="0" fontId="42" fillId="0" borderId="19" xfId="0" applyFont="1" applyBorder="1"/>
    <xf numFmtId="0" fontId="27" fillId="0" borderId="19" xfId="33" applyFont="1" applyFill="1" applyBorder="1"/>
    <xf numFmtId="166" fontId="27" fillId="0" borderId="0" xfId="26" applyNumberFormat="1" applyFont="1" applyFill="1" applyBorder="1"/>
    <xf numFmtId="0" fontId="25" fillId="16" borderId="17" xfId="33" applyFont="1" applyFill="1" applyBorder="1" applyAlignment="1">
      <alignment horizontal="center"/>
    </xf>
    <xf numFmtId="0" fontId="25" fillId="16" borderId="21" xfId="33" applyFont="1" applyFill="1" applyBorder="1" applyAlignment="1">
      <alignment horizontal="center"/>
    </xf>
    <xf numFmtId="0" fontId="37" fillId="0" borderId="0" xfId="33" applyFont="1" applyFill="1" applyBorder="1" applyAlignment="1">
      <alignment horizontal="center"/>
    </xf>
    <xf numFmtId="0" fontId="37" fillId="0" borderId="12" xfId="33" applyFont="1" applyFill="1" applyBorder="1" applyAlignment="1">
      <alignment horizontal="center"/>
    </xf>
    <xf numFmtId="0" fontId="19" fillId="0" borderId="13" xfId="0" applyFont="1" applyBorder="1"/>
    <xf numFmtId="0" fontId="23" fillId="0" borderId="0" xfId="0" applyFont="1"/>
    <xf numFmtId="166" fontId="42" fillId="0" borderId="0" xfId="26" applyNumberFormat="1" applyFont="1" applyBorder="1"/>
    <xf numFmtId="166" fontId="42" fillId="0" borderId="12" xfId="26" applyNumberFormat="1" applyFont="1" applyBorder="1"/>
    <xf numFmtId="0" fontId="21" fillId="0" borderId="0" xfId="0" applyFont="1"/>
    <xf numFmtId="166" fontId="24" fillId="0" borderId="12" xfId="26" applyNumberFormat="1" applyFont="1" applyFill="1" applyBorder="1"/>
    <xf numFmtId="0" fontId="19" fillId="16" borderId="20" xfId="0" applyFont="1" applyFill="1" applyBorder="1"/>
    <xf numFmtId="0" fontId="26" fillId="16" borderId="18" xfId="0" applyFont="1" applyFill="1" applyBorder="1"/>
    <xf numFmtId="166" fontId="26" fillId="16" borderId="20" xfId="26" applyNumberFormat="1" applyFont="1" applyFill="1" applyBorder="1"/>
    <xf numFmtId="0" fontId="27" fillId="0" borderId="0" xfId="0" applyFont="1"/>
    <xf numFmtId="0" fontId="0" fillId="0" borderId="0" xfId="0" applyFont="1"/>
    <xf numFmtId="166" fontId="21" fillId="0" borderId="12" xfId="26" applyNumberFormat="1" applyFont="1" applyFill="1" applyBorder="1"/>
    <xf numFmtId="0" fontId="31" fillId="0" borderId="19" xfId="0" applyFont="1" applyBorder="1"/>
    <xf numFmtId="0" fontId="27" fillId="16" borderId="17" xfId="0" applyFont="1" applyFill="1" applyBorder="1"/>
    <xf numFmtId="0" fontId="20" fillId="16" borderId="18" xfId="0" applyFont="1" applyFill="1" applyBorder="1"/>
    <xf numFmtId="166" fontId="21" fillId="16" borderId="17" xfId="26" applyNumberFormat="1" applyFont="1" applyFill="1" applyBorder="1"/>
    <xf numFmtId="166" fontId="21" fillId="16" borderId="21" xfId="26" applyNumberFormat="1" applyFont="1" applyFill="1" applyBorder="1"/>
    <xf numFmtId="166" fontId="20" fillId="16" borderId="21" xfId="26" applyNumberFormat="1" applyFont="1" applyFill="1" applyBorder="1"/>
    <xf numFmtId="166" fontId="24" fillId="0" borderId="13" xfId="26" applyNumberFormat="1" applyFont="1" applyFill="1" applyBorder="1"/>
    <xf numFmtId="0" fontId="26" fillId="0" borderId="20" xfId="33" applyFont="1" applyFill="1" applyBorder="1" applyAlignment="1">
      <alignment horizontal="center"/>
    </xf>
    <xf numFmtId="0" fontId="26" fillId="0" borderId="18" xfId="33" applyFont="1" applyFill="1" applyBorder="1"/>
    <xf numFmtId="166" fontId="26" fillId="0" borderId="17" xfId="26" applyNumberFormat="1" applyFont="1" applyFill="1" applyBorder="1"/>
    <xf numFmtId="166" fontId="26" fillId="0" borderId="21" xfId="26" applyNumberFormat="1" applyFont="1" applyFill="1" applyBorder="1"/>
    <xf numFmtId="166" fontId="26" fillId="0" borderId="20" xfId="26" applyNumberFormat="1" applyFont="1" applyFill="1" applyBorder="1" applyAlignment="1">
      <alignment horizontal="right"/>
    </xf>
    <xf numFmtId="166" fontId="32" fillId="0" borderId="12" xfId="26" applyNumberFormat="1" applyFont="1" applyFill="1" applyBorder="1"/>
    <xf numFmtId="166" fontId="43" fillId="0" borderId="0" xfId="26" applyNumberFormat="1" applyFont="1" applyBorder="1"/>
    <xf numFmtId="166" fontId="20" fillId="0" borderId="12" xfId="26" applyNumberFormat="1" applyFont="1" applyFill="1" applyBorder="1"/>
    <xf numFmtId="0" fontId="19" fillId="0" borderId="13" xfId="33" applyFont="1" applyFill="1" applyBorder="1"/>
    <xf numFmtId="166" fontId="26" fillId="0" borderId="13" xfId="26" applyNumberFormat="1" applyFont="1" applyFill="1" applyBorder="1" applyAlignment="1">
      <alignment horizontal="center"/>
    </xf>
    <xf numFmtId="0" fontId="0" fillId="0" borderId="0" xfId="0" applyFill="1"/>
    <xf numFmtId="0" fontId="26" fillId="0" borderId="0" xfId="33" applyFont="1" applyFill="1" applyBorder="1" applyAlignment="1">
      <alignment horizontal="left"/>
    </xf>
    <xf numFmtId="0" fontId="26" fillId="0" borderId="12" xfId="33" applyFont="1" applyFill="1" applyBorder="1" applyAlignment="1">
      <alignment horizontal="left"/>
    </xf>
    <xf numFmtId="0" fontId="25" fillId="0" borderId="13" xfId="33" applyFont="1" applyFill="1" applyBorder="1" applyAlignment="1">
      <alignment horizontal="center"/>
    </xf>
    <xf numFmtId="0" fontId="38" fillId="0" borderId="19" xfId="33" applyNumberFormat="1" applyFont="1" applyBorder="1"/>
    <xf numFmtId="0" fontId="27" fillId="0" borderId="0" xfId="33" applyFont="1" applyFill="1" applyBorder="1" applyAlignment="1">
      <alignment horizontal="left"/>
    </xf>
    <xf numFmtId="0" fontId="27" fillId="0" borderId="12" xfId="33" applyFont="1" applyFill="1" applyBorder="1" applyAlignment="1">
      <alignment horizontal="left"/>
    </xf>
    <xf numFmtId="0" fontId="25" fillId="0" borderId="13" xfId="33" applyFont="1" applyFill="1" applyBorder="1" applyAlignment="1">
      <alignment horizontal="right"/>
    </xf>
    <xf numFmtId="0" fontId="25" fillId="0" borderId="0" xfId="33" applyFont="1" applyFill="1" applyBorder="1" applyAlignment="1">
      <alignment horizontal="left"/>
    </xf>
    <xf numFmtId="0" fontId="25" fillId="0" borderId="12" xfId="33" applyFont="1" applyFill="1" applyBorder="1" applyAlignment="1">
      <alignment horizontal="left"/>
    </xf>
    <xf numFmtId="0" fontId="26" fillId="16" borderId="17" xfId="33" applyFont="1" applyFill="1" applyBorder="1" applyAlignment="1">
      <alignment horizontal="left"/>
    </xf>
    <xf numFmtId="0" fontId="26" fillId="16" borderId="21" xfId="33" applyFont="1" applyFill="1" applyBorder="1" applyAlignment="1">
      <alignment horizontal="left"/>
    </xf>
    <xf numFmtId="0" fontId="37" fillId="0" borderId="0" xfId="33" applyFont="1"/>
    <xf numFmtId="166" fontId="37" fillId="0" borderId="0" xfId="26" applyNumberFormat="1" applyFont="1" applyBorder="1"/>
    <xf numFmtId="166" fontId="37" fillId="0" borderId="12" xfId="26" applyNumberFormat="1" applyFont="1" applyBorder="1"/>
    <xf numFmtId="166" fontId="25" fillId="0" borderId="12" xfId="26" applyNumberFormat="1" applyFont="1" applyFill="1" applyBorder="1"/>
    <xf numFmtId="166" fontId="26" fillId="0" borderId="12" xfId="26" applyNumberFormat="1" applyFont="1" applyFill="1" applyBorder="1" applyAlignment="1">
      <alignment horizontal="right"/>
    </xf>
    <xf numFmtId="0" fontId="28" fillId="0" borderId="13" xfId="33" applyFont="1" applyBorder="1"/>
    <xf numFmtId="0" fontId="27" fillId="0" borderId="0" xfId="33" applyFont="1" applyBorder="1"/>
    <xf numFmtId="166" fontId="20" fillId="0" borderId="13" xfId="26" applyNumberFormat="1" applyFont="1" applyBorder="1" applyAlignment="1">
      <alignment horizontal="center"/>
    </xf>
    <xf numFmtId="166" fontId="21" fillId="0" borderId="13" xfId="26" applyNumberFormat="1" applyFont="1" applyBorder="1"/>
    <xf numFmtId="0" fontId="28" fillId="0" borderId="14" xfId="33" applyFont="1" applyBorder="1"/>
    <xf numFmtId="0" fontId="21" fillId="0" borderId="22" xfId="33" applyFont="1" applyBorder="1"/>
    <xf numFmtId="166" fontId="21" fillId="0" borderId="15" xfId="26" applyNumberFormat="1" applyFont="1" applyBorder="1"/>
    <xf numFmtId="166" fontId="21" fillId="0" borderId="16" xfId="26" applyNumberFormat="1" applyFont="1" applyBorder="1"/>
    <xf numFmtId="166" fontId="21" fillId="0" borderId="14" xfId="26" applyNumberFormat="1" applyFont="1" applyBorder="1"/>
    <xf numFmtId="0" fontId="20" fillId="0" borderId="13" xfId="33" applyFont="1" applyBorder="1" applyAlignment="1">
      <alignment horizontal="right"/>
    </xf>
    <xf numFmtId="0" fontId="20" fillId="0" borderId="19" xfId="33" applyFont="1" applyBorder="1"/>
    <xf numFmtId="0" fontId="20" fillId="0" borderId="14" xfId="33" applyFont="1" applyBorder="1" applyAlignment="1">
      <alignment horizontal="right"/>
    </xf>
    <xf numFmtId="0" fontId="29" fillId="0" borderId="18" xfId="33" applyFont="1" applyBorder="1"/>
    <xf numFmtId="166" fontId="29" fillId="0" borderId="17" xfId="26" applyNumberFormat="1" applyFont="1" applyBorder="1"/>
    <xf numFmtId="166" fontId="29" fillId="0" borderId="21" xfId="26" applyNumberFormat="1" applyFont="1" applyBorder="1"/>
    <xf numFmtId="166" fontId="29" fillId="0" borderId="20" xfId="26" applyNumberFormat="1" applyFont="1" applyBorder="1"/>
    <xf numFmtId="0" fontId="29" fillId="0" borderId="23" xfId="33" applyFont="1" applyBorder="1"/>
    <xf numFmtId="166" fontId="29" fillId="0" borderId="11" xfId="26" applyNumberFormat="1" applyFont="1" applyBorder="1"/>
    <xf numFmtId="166" fontId="29" fillId="0" borderId="24" xfId="26" applyNumberFormat="1" applyFont="1" applyBorder="1"/>
    <xf numFmtId="166" fontId="29" fillId="0" borderId="10" xfId="26" applyNumberFormat="1" applyFont="1" applyBorder="1"/>
    <xf numFmtId="0" fontId="24" fillId="0" borderId="23" xfId="33" applyFont="1" applyBorder="1"/>
    <xf numFmtId="0" fontId="24" fillId="0" borderId="11" xfId="33" applyFont="1" applyBorder="1"/>
    <xf numFmtId="166" fontId="21" fillId="0" borderId="11" xfId="26" applyNumberFormat="1" applyFont="1" applyBorder="1"/>
    <xf numFmtId="166" fontId="21" fillId="0" borderId="24" xfId="26" applyNumberFormat="1" applyFont="1" applyBorder="1"/>
    <xf numFmtId="166" fontId="21" fillId="0" borderId="10" xfId="26" applyNumberFormat="1" applyFont="1" applyBorder="1"/>
    <xf numFmtId="0" fontId="28" fillId="0" borderId="20" xfId="33" applyFont="1" applyBorder="1"/>
    <xf numFmtId="166" fontId="42" fillId="0" borderId="17" xfId="26" applyNumberFormat="1" applyFont="1" applyBorder="1"/>
    <xf numFmtId="166" fontId="42" fillId="0" borderId="21" xfId="26" applyNumberFormat="1" applyFont="1" applyBorder="1"/>
    <xf numFmtId="0" fontId="10" fillId="0" borderId="19" xfId="33" applyFont="1" applyBorder="1"/>
    <xf numFmtId="0" fontId="21" fillId="0" borderId="20" xfId="33" applyFont="1" applyBorder="1"/>
    <xf numFmtId="0" fontId="21" fillId="0" borderId="10" xfId="33" applyFont="1" applyBorder="1"/>
    <xf numFmtId="0" fontId="42" fillId="0" borderId="23" xfId="33" applyFont="1" applyBorder="1"/>
    <xf numFmtId="166" fontId="42" fillId="0" borderId="11" xfId="26" applyNumberFormat="1" applyFont="1" applyBorder="1"/>
    <xf numFmtId="166" fontId="42" fillId="0" borderId="24" xfId="26" applyNumberFormat="1" applyFont="1" applyBorder="1"/>
    <xf numFmtId="166" fontId="42" fillId="0" borderId="10" xfId="26" applyNumberFormat="1" applyFont="1" applyBorder="1"/>
    <xf numFmtId="0" fontId="29" fillId="0" borderId="22" xfId="33" applyFont="1" applyBorder="1"/>
    <xf numFmtId="166" fontId="29" fillId="0" borderId="15" xfId="26" applyNumberFormat="1" applyFont="1" applyBorder="1"/>
    <xf numFmtId="166" fontId="29" fillId="0" borderId="16" xfId="26" applyNumberFormat="1" applyFont="1" applyBorder="1"/>
    <xf numFmtId="166" fontId="29" fillId="0" borderId="13" xfId="26" applyNumberFormat="1" applyFont="1" applyBorder="1"/>
    <xf numFmtId="166" fontId="26" fillId="0" borderId="24" xfId="26" applyNumberFormat="1" applyFont="1" applyFill="1" applyBorder="1"/>
    <xf numFmtId="166" fontId="26" fillId="16" borderId="20" xfId="33" applyNumberFormat="1" applyFont="1" applyFill="1" applyBorder="1" applyAlignment="1">
      <alignment horizontal="center"/>
    </xf>
    <xf numFmtId="0" fontId="19" fillId="0" borderId="14" xfId="33" applyFont="1" applyFill="1" applyBorder="1"/>
    <xf numFmtId="0" fontId="25" fillId="0" borderId="15" xfId="33" applyFont="1" applyFill="1" applyBorder="1"/>
    <xf numFmtId="166" fontId="25" fillId="0" borderId="14" xfId="26" applyNumberFormat="1" applyFont="1" applyFill="1" applyBorder="1" applyAlignment="1">
      <alignment horizontal="center"/>
    </xf>
    <xf numFmtId="0" fontId="20" fillId="0" borderId="0" xfId="33" applyFont="1" applyAlignment="1">
      <alignment horizontal="center"/>
    </xf>
    <xf numFmtId="0" fontId="0" fillId="0" borderId="0" xfId="0" applyAlignment="1"/>
    <xf numFmtId="0" fontId="30" fillId="0" borderId="19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9" xfId="33" applyFont="1" applyBorder="1" applyAlignment="1">
      <alignment horizontal="left"/>
    </xf>
    <xf numFmtId="0" fontId="30" fillId="0" borderId="0" xfId="33" applyFont="1" applyBorder="1" applyAlignment="1">
      <alignment horizontal="left"/>
    </xf>
    <xf numFmtId="0" fontId="30" fillId="0" borderId="12" xfId="33" applyFont="1" applyBorder="1" applyAlignment="1">
      <alignment horizontal="left"/>
    </xf>
    <xf numFmtId="0" fontId="26" fillId="0" borderId="19" xfId="33" applyFont="1" applyFill="1" applyBorder="1" applyAlignment="1">
      <alignment horizontal="left"/>
    </xf>
    <xf numFmtId="0" fontId="26" fillId="0" borderId="0" xfId="33" applyFont="1" applyFill="1" applyBorder="1" applyAlignment="1">
      <alignment horizontal="left"/>
    </xf>
    <xf numFmtId="0" fontId="26" fillId="0" borderId="12" xfId="33" applyFont="1" applyFill="1" applyBorder="1" applyAlignment="1">
      <alignment horizontal="left"/>
    </xf>
    <xf numFmtId="0" fontId="26" fillId="0" borderId="0" xfId="33" applyFont="1" applyAlignment="1">
      <alignment horizontal="center"/>
    </xf>
    <xf numFmtId="0" fontId="34" fillId="0" borderId="0" xfId="0" applyFont="1" applyAlignment="1"/>
    <xf numFmtId="0" fontId="25" fillId="0" borderId="19" xfId="33" applyFont="1" applyBorder="1" applyAlignment="1">
      <alignment horizontal="left"/>
    </xf>
    <xf numFmtId="0" fontId="25" fillId="0" borderId="0" xfId="33" applyFont="1" applyBorder="1" applyAlignment="1">
      <alignment horizontal="left"/>
    </xf>
    <xf numFmtId="0" fontId="25" fillId="0" borderId="12" xfId="33" applyFont="1" applyBorder="1" applyAlignment="1">
      <alignment horizontal="left"/>
    </xf>
    <xf numFmtId="0" fontId="25" fillId="0" borderId="0" xfId="33" applyFont="1" applyAlignment="1">
      <alignment horizontal="left"/>
    </xf>
    <xf numFmtId="0" fontId="25" fillId="0" borderId="22" xfId="33" applyFont="1" applyBorder="1" applyAlignment="1">
      <alignment horizontal="left"/>
    </xf>
    <xf numFmtId="0" fontId="25" fillId="0" borderId="15" xfId="33" applyFont="1" applyBorder="1" applyAlignment="1">
      <alignment horizontal="left"/>
    </xf>
    <xf numFmtId="0" fontId="25" fillId="0" borderId="16" xfId="33" applyFont="1" applyBorder="1" applyAlignment="1">
      <alignment horizontal="left"/>
    </xf>
  </cellXfs>
  <cellStyles count="3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ál_Munka1" xfId="33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opLeftCell="A28" zoomScaleNormal="100" workbookViewId="0">
      <selection activeCell="F51" sqref="F51"/>
    </sheetView>
  </sheetViews>
  <sheetFormatPr defaultRowHeight="12.75" x14ac:dyDescent="0.2"/>
  <cols>
    <col min="1" max="1" width="9.28515625" bestFit="1" customWidth="1"/>
    <col min="2" max="2" width="16.5703125" customWidth="1"/>
    <col min="3" max="3" width="11.140625" customWidth="1"/>
    <col min="5" max="5" width="33.7109375" customWidth="1"/>
    <col min="6" max="6" width="27.85546875" customWidth="1"/>
    <col min="7" max="7" width="13.7109375" customWidth="1"/>
    <col min="8" max="8" width="9.28515625" bestFit="1" customWidth="1"/>
  </cols>
  <sheetData>
    <row r="1" spans="1:20" ht="15" x14ac:dyDescent="0.25">
      <c r="A1" s="356" t="s">
        <v>161</v>
      </c>
      <c r="B1" s="357"/>
      <c r="C1" s="357"/>
      <c r="D1" s="357"/>
      <c r="E1" s="357"/>
      <c r="F1" s="357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5" x14ac:dyDescent="0.25">
      <c r="A2" s="356" t="s">
        <v>185</v>
      </c>
      <c r="B2" s="357"/>
      <c r="C2" s="357"/>
      <c r="D2" s="357"/>
      <c r="E2" s="357"/>
      <c r="F2" s="357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x14ac:dyDescent="0.25">
      <c r="A3" s="1"/>
      <c r="B3" s="2"/>
      <c r="C3" s="3"/>
      <c r="D3" s="7"/>
      <c r="E3" s="8"/>
      <c r="F3" s="7" t="s">
        <v>98</v>
      </c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 x14ac:dyDescent="0.25">
      <c r="A4" s="100"/>
      <c r="B4" s="101" t="s">
        <v>36</v>
      </c>
      <c r="C4" s="102"/>
      <c r="D4" s="102"/>
      <c r="E4" s="103"/>
      <c r="F4" s="104" t="s">
        <v>44</v>
      </c>
      <c r="G4" s="4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x14ac:dyDescent="0.25">
      <c r="A5" s="9"/>
      <c r="B5" s="61" t="s">
        <v>50</v>
      </c>
      <c r="C5" s="10"/>
      <c r="D5" s="11"/>
      <c r="E5" s="12"/>
      <c r="F5" s="13"/>
      <c r="G5" s="4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 x14ac:dyDescent="0.25">
      <c r="A6" s="14"/>
      <c r="B6" s="61"/>
      <c r="C6" s="11"/>
      <c r="D6" s="11"/>
      <c r="E6" s="12"/>
      <c r="F6" s="13"/>
      <c r="G6" s="4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4.25" x14ac:dyDescent="0.2">
      <c r="A7" s="14" t="s">
        <v>52</v>
      </c>
      <c r="B7" s="15" t="s">
        <v>37</v>
      </c>
      <c r="C7" s="11"/>
      <c r="D7" s="11"/>
      <c r="E7" s="12"/>
      <c r="F7" s="16">
        <v>50000</v>
      </c>
      <c r="G7" s="4"/>
      <c r="H7" s="5"/>
      <c r="I7" s="6"/>
      <c r="J7" s="6"/>
      <c r="K7" s="6"/>
      <c r="L7" s="6"/>
      <c r="M7" s="6"/>
      <c r="N7" s="6"/>
      <c r="O7" s="6"/>
    </row>
    <row r="8" spans="1:20" ht="14.25" x14ac:dyDescent="0.2">
      <c r="A8" s="17" t="s">
        <v>53</v>
      </c>
      <c r="B8" s="18" t="s">
        <v>24</v>
      </c>
      <c r="C8" s="19"/>
      <c r="D8" s="19"/>
      <c r="E8" s="20"/>
      <c r="F8" s="22">
        <v>20000</v>
      </c>
      <c r="G8" s="4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" x14ac:dyDescent="0.25">
      <c r="A9" s="14"/>
      <c r="B9" s="23" t="s">
        <v>11</v>
      </c>
      <c r="C9" s="11"/>
      <c r="D9" s="11"/>
      <c r="E9" s="12"/>
      <c r="F9" s="21">
        <f>SUM(F7:F8)</f>
        <v>70000</v>
      </c>
      <c r="G9" s="4"/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.75" x14ac:dyDescent="0.25">
      <c r="A10" s="95"/>
      <c r="B10" s="96" t="s">
        <v>54</v>
      </c>
      <c r="C10" s="97"/>
      <c r="D10" s="97"/>
      <c r="E10" s="98"/>
      <c r="F10" s="99">
        <f>SUM(F9)</f>
        <v>70000</v>
      </c>
      <c r="G10" s="4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5.75" x14ac:dyDescent="0.25">
      <c r="A11" s="14"/>
      <c r="B11" s="25"/>
      <c r="C11" s="26"/>
      <c r="D11" s="26"/>
      <c r="E11" s="27"/>
      <c r="F11" s="28"/>
      <c r="G11" s="4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 customHeight="1" x14ac:dyDescent="0.25">
      <c r="A12" s="14"/>
      <c r="B12" s="25"/>
      <c r="C12" s="26"/>
      <c r="D12" s="26"/>
      <c r="E12" s="27"/>
      <c r="F12" s="28"/>
      <c r="G12" s="4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5" x14ac:dyDescent="0.25">
      <c r="A13" s="14"/>
      <c r="B13" s="61" t="s">
        <v>57</v>
      </c>
      <c r="C13" s="35"/>
      <c r="D13" s="35"/>
      <c r="E13" s="36"/>
      <c r="F13" s="21">
        <f>SUM(F14:F16)</f>
        <v>1892458</v>
      </c>
      <c r="G13" s="4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4.25" x14ac:dyDescent="0.2">
      <c r="A14" s="14" t="s">
        <v>58</v>
      </c>
      <c r="B14" s="37" t="s">
        <v>0</v>
      </c>
      <c r="C14" s="35"/>
      <c r="D14" s="35"/>
      <c r="E14" s="36"/>
      <c r="F14" s="16"/>
      <c r="G14" s="4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4.25" x14ac:dyDescent="0.2">
      <c r="A15" s="14" t="s">
        <v>51</v>
      </c>
      <c r="B15" s="37" t="s">
        <v>34</v>
      </c>
      <c r="C15" s="35"/>
      <c r="D15" s="35"/>
      <c r="E15" s="36"/>
      <c r="F15" s="16"/>
      <c r="G15" s="4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4.25" x14ac:dyDescent="0.2">
      <c r="A16" s="14"/>
      <c r="B16" s="11" t="s">
        <v>183</v>
      </c>
      <c r="C16" s="35">
        <v>0.5</v>
      </c>
      <c r="D16" s="35"/>
      <c r="E16" s="36"/>
      <c r="F16" s="16">
        <v>1892458</v>
      </c>
      <c r="G16" s="4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5" x14ac:dyDescent="0.25">
      <c r="A17" s="266"/>
      <c r="B17" s="68" t="s">
        <v>137</v>
      </c>
      <c r="C17" s="35"/>
      <c r="D17" s="38"/>
      <c r="E17" s="39"/>
      <c r="F17" s="247">
        <f>SUM(F18:F21)</f>
        <v>3760317</v>
      </c>
      <c r="G17" s="4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4.25" x14ac:dyDescent="0.2">
      <c r="A18" s="266"/>
      <c r="B18" s="116" t="s">
        <v>138</v>
      </c>
      <c r="C18" s="35"/>
      <c r="D18" s="38"/>
      <c r="E18" s="39"/>
      <c r="F18" s="290">
        <v>780105</v>
      </c>
      <c r="G18" s="4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4.25" x14ac:dyDescent="0.2">
      <c r="A19" s="266"/>
      <c r="B19" s="116" t="s">
        <v>139</v>
      </c>
      <c r="C19" s="35"/>
      <c r="D19" s="38"/>
      <c r="E19" s="39"/>
      <c r="F19" s="290">
        <v>2251531</v>
      </c>
      <c r="G19" s="4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4.25" x14ac:dyDescent="0.2">
      <c r="A20" s="266"/>
      <c r="B20" s="116" t="s">
        <v>140</v>
      </c>
      <c r="C20" s="35"/>
      <c r="D20" s="38"/>
      <c r="E20" s="39"/>
      <c r="F20" s="290">
        <v>590334</v>
      </c>
      <c r="G20" s="4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4.25" x14ac:dyDescent="0.2">
      <c r="A21" s="266"/>
      <c r="B21" s="116" t="s">
        <v>141</v>
      </c>
      <c r="C21" s="35"/>
      <c r="D21" s="38"/>
      <c r="E21" s="39"/>
      <c r="F21" s="290">
        <v>138347</v>
      </c>
      <c r="G21" s="4"/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5" x14ac:dyDescent="0.25">
      <c r="A22" s="266"/>
      <c r="B22" s="68" t="s">
        <v>48</v>
      </c>
      <c r="C22" s="291"/>
      <c r="D22" s="38"/>
      <c r="E22" s="39"/>
      <c r="F22" s="292">
        <f>SUM(F23:F24)</f>
        <v>7313489</v>
      </c>
      <c r="G22" s="4">
        <f>SUM(F17+F22)</f>
        <v>11073806</v>
      </c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4.25" x14ac:dyDescent="0.2">
      <c r="A23" s="266"/>
      <c r="B23" s="67" t="s">
        <v>142</v>
      </c>
      <c r="C23" s="291"/>
      <c r="D23" s="38"/>
      <c r="E23" s="39"/>
      <c r="F23" s="271">
        <v>7313489</v>
      </c>
      <c r="G23" s="4" t="s">
        <v>33</v>
      </c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4.25" x14ac:dyDescent="0.2">
      <c r="A24" s="266"/>
      <c r="B24" s="67" t="s">
        <v>143</v>
      </c>
      <c r="C24" s="291"/>
      <c r="D24" s="38"/>
      <c r="E24" s="39"/>
      <c r="F24" s="271">
        <v>0</v>
      </c>
      <c r="G24" s="4"/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" x14ac:dyDescent="0.25">
      <c r="A25" s="266"/>
      <c r="B25" s="68"/>
      <c r="C25" s="291"/>
      <c r="D25" s="38"/>
      <c r="E25" s="39"/>
      <c r="F25" s="292"/>
      <c r="G25" s="4"/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" x14ac:dyDescent="0.25">
      <c r="A26" s="266"/>
      <c r="B26" s="68" t="s">
        <v>144</v>
      </c>
      <c r="C26" s="35"/>
      <c r="D26" s="38"/>
      <c r="E26" s="39"/>
      <c r="F26" s="292">
        <f>SUM(F27:F30)</f>
        <v>12964040</v>
      </c>
      <c r="G26" s="4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4.25" x14ac:dyDescent="0.2">
      <c r="A27" s="266"/>
      <c r="B27" s="67" t="s">
        <v>145</v>
      </c>
      <c r="C27" s="35"/>
      <c r="D27" s="38"/>
      <c r="E27" s="39"/>
      <c r="F27" s="271">
        <v>6581420</v>
      </c>
      <c r="G27" s="4"/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4.25" x14ac:dyDescent="0.2">
      <c r="A28" s="266"/>
      <c r="B28" s="116" t="s">
        <v>146</v>
      </c>
      <c r="C28" s="52"/>
      <c r="D28" s="38"/>
      <c r="E28" s="39"/>
      <c r="F28" s="290">
        <v>1526280</v>
      </c>
      <c r="G28" s="4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4.25" x14ac:dyDescent="0.2">
      <c r="A29" s="266"/>
      <c r="B29" s="116" t="s">
        <v>147</v>
      </c>
      <c r="C29" s="52"/>
      <c r="D29" s="38"/>
      <c r="E29" s="39"/>
      <c r="F29" s="54">
        <v>377340</v>
      </c>
      <c r="G29" s="4"/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4.25" x14ac:dyDescent="0.2">
      <c r="A30" s="266"/>
      <c r="B30" s="116" t="s">
        <v>148</v>
      </c>
      <c r="C30" s="52"/>
      <c r="D30" s="38"/>
      <c r="E30" s="39"/>
      <c r="F30" s="54">
        <v>4479000</v>
      </c>
      <c r="G30" s="4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4.25" x14ac:dyDescent="0.2">
      <c r="A31" s="266"/>
      <c r="B31" s="116"/>
      <c r="C31" s="52"/>
      <c r="D31" s="38"/>
      <c r="E31" s="39"/>
      <c r="F31" s="54"/>
      <c r="G31" s="4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" x14ac:dyDescent="0.25">
      <c r="A32" s="266"/>
      <c r="B32" s="68" t="s">
        <v>149</v>
      </c>
      <c r="C32" s="38"/>
      <c r="D32" s="38"/>
      <c r="E32" s="39"/>
      <c r="F32" s="247">
        <f>SUM(F33)</f>
        <v>2270000</v>
      </c>
      <c r="G32" s="4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4.25" x14ac:dyDescent="0.2">
      <c r="A33" s="266"/>
      <c r="B33" s="116" t="s">
        <v>150</v>
      </c>
      <c r="C33" s="35"/>
      <c r="D33" s="38"/>
      <c r="E33" s="39"/>
      <c r="F33" s="290">
        <v>2270000</v>
      </c>
      <c r="G33" s="4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4.25" x14ac:dyDescent="0.2">
      <c r="A34" s="266"/>
      <c r="B34" s="116"/>
      <c r="C34" s="35"/>
      <c r="D34" s="38"/>
      <c r="E34" s="39"/>
      <c r="F34" s="290"/>
      <c r="G34" s="4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.75" x14ac:dyDescent="0.25">
      <c r="A35" s="108"/>
      <c r="B35" s="110" t="s">
        <v>61</v>
      </c>
      <c r="C35" s="97"/>
      <c r="D35" s="97"/>
      <c r="E35" s="98"/>
      <c r="F35" s="99">
        <f>SUM(F13+F17+F22+F26+F32)</f>
        <v>28200304</v>
      </c>
      <c r="G35" s="4"/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295" customFormat="1" ht="15.75" x14ac:dyDescent="0.25">
      <c r="A36" s="293"/>
      <c r="B36" s="80"/>
      <c r="C36" s="50"/>
      <c r="D36" s="50"/>
      <c r="E36" s="50"/>
      <c r="F36" s="294"/>
      <c r="G36" s="31"/>
      <c r="H36" s="3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s="295" customFormat="1" ht="15.75" x14ac:dyDescent="0.25">
      <c r="A37" s="293"/>
      <c r="B37" s="313" t="s">
        <v>178</v>
      </c>
      <c r="C37" s="35"/>
      <c r="D37" s="35"/>
      <c r="E37" s="36"/>
      <c r="F37" s="294"/>
      <c r="G37" s="31"/>
      <c r="H37" s="3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s="295" customFormat="1" ht="15.75" x14ac:dyDescent="0.25">
      <c r="A38" s="353"/>
      <c r="B38" s="354" t="s">
        <v>179</v>
      </c>
      <c r="C38" s="92"/>
      <c r="D38" s="92"/>
      <c r="E38" s="92"/>
      <c r="F38" s="355">
        <v>3043872</v>
      </c>
      <c r="G38" s="31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s="295" customFormat="1" ht="15.75" x14ac:dyDescent="0.25">
      <c r="A39" s="108"/>
      <c r="B39" s="96" t="s">
        <v>180</v>
      </c>
      <c r="C39" s="97"/>
      <c r="D39" s="97"/>
      <c r="E39" s="97"/>
      <c r="F39" s="99">
        <f>SUM(F38)</f>
        <v>3043872</v>
      </c>
      <c r="G39" s="31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s="295" customFormat="1" ht="15.75" x14ac:dyDescent="0.25">
      <c r="A40" s="293"/>
      <c r="B40" s="80"/>
      <c r="C40" s="50"/>
      <c r="D40" s="50"/>
      <c r="E40" s="50"/>
      <c r="F40" s="294"/>
      <c r="G40" s="31"/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s="295" customFormat="1" ht="15.75" x14ac:dyDescent="0.25">
      <c r="A41" s="293"/>
      <c r="B41" s="80"/>
      <c r="C41" s="50"/>
      <c r="D41" s="50"/>
      <c r="E41" s="50"/>
      <c r="F41" s="294"/>
      <c r="G41" s="31"/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s="76" customFormat="1" ht="15.75" x14ac:dyDescent="0.25">
      <c r="A42" s="69"/>
      <c r="B42" s="77" t="s">
        <v>59</v>
      </c>
      <c r="C42" s="71"/>
      <c r="D42" s="71"/>
      <c r="E42" s="71"/>
      <c r="F42" s="72"/>
      <c r="G42" s="73"/>
      <c r="H42" s="74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spans="1:20" s="88" customFormat="1" ht="15.75" x14ac:dyDescent="0.25">
      <c r="A43" s="69" t="s">
        <v>60</v>
      </c>
      <c r="B43" s="83" t="s">
        <v>30</v>
      </c>
      <c r="C43" s="71"/>
      <c r="D43" s="71"/>
      <c r="E43" s="71"/>
      <c r="F43" s="84">
        <v>16376748</v>
      </c>
      <c r="G43" s="85"/>
      <c r="H43" s="86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1:20" s="88" customFormat="1" ht="15.75" x14ac:dyDescent="0.25">
      <c r="A44" s="69"/>
      <c r="B44" s="83"/>
      <c r="C44" s="71"/>
      <c r="D44" s="71"/>
      <c r="E44" s="71"/>
      <c r="F44" s="84"/>
      <c r="G44" s="85"/>
      <c r="H44" s="86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1:20" s="91" customFormat="1" ht="15.75" x14ac:dyDescent="0.25">
      <c r="A45" s="108"/>
      <c r="B45" s="96" t="s">
        <v>62</v>
      </c>
      <c r="C45" s="97"/>
      <c r="D45" s="97"/>
      <c r="E45" s="97"/>
      <c r="F45" s="99">
        <f>SUM(F43:F44)</f>
        <v>16376748</v>
      </c>
      <c r="G45" s="89"/>
      <c r="H45" s="90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s="91" customFormat="1" ht="15.75" x14ac:dyDescent="0.25">
      <c r="A46" s="293"/>
      <c r="B46" s="80"/>
      <c r="C46" s="50"/>
      <c r="D46" s="50"/>
      <c r="E46" s="50"/>
      <c r="F46" s="294"/>
      <c r="G46" s="89"/>
      <c r="H46" s="90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s="91" customFormat="1" ht="15.75" x14ac:dyDescent="0.25">
      <c r="A47" s="293"/>
      <c r="B47" s="80"/>
      <c r="C47" s="50"/>
      <c r="D47" s="50"/>
      <c r="E47" s="50"/>
      <c r="F47" s="294"/>
      <c r="G47" s="89"/>
      <c r="H47" s="90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s="76" customFormat="1" ht="15.75" x14ac:dyDescent="0.25">
      <c r="A48" s="69"/>
      <c r="B48" s="70"/>
      <c r="C48" s="71"/>
      <c r="D48" s="71"/>
      <c r="E48" s="71"/>
      <c r="F48" s="72"/>
      <c r="G48" s="73"/>
      <c r="H48" s="74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76" customFormat="1" ht="15" x14ac:dyDescent="0.25">
      <c r="A49" s="100"/>
      <c r="B49" s="101" t="s">
        <v>36</v>
      </c>
      <c r="C49" s="102"/>
      <c r="D49" s="102"/>
      <c r="E49" s="103"/>
      <c r="F49" s="104" t="s">
        <v>44</v>
      </c>
      <c r="G49" s="73"/>
      <c r="H49" s="74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</row>
    <row r="50" spans="1:20" ht="16.5" x14ac:dyDescent="0.25">
      <c r="A50" s="41" t="s">
        <v>95</v>
      </c>
      <c r="B50" s="130" t="s">
        <v>184</v>
      </c>
      <c r="C50" s="42"/>
      <c r="D50" s="42"/>
      <c r="E50" s="82"/>
      <c r="F50" s="131">
        <v>11915893</v>
      </c>
      <c r="G50" s="5"/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6.5" x14ac:dyDescent="0.25">
      <c r="A51" s="41"/>
      <c r="B51" s="130"/>
      <c r="C51" s="42"/>
      <c r="D51" s="42"/>
      <c r="E51" s="82"/>
      <c r="F51" s="131"/>
      <c r="G51" s="5"/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5.75" x14ac:dyDescent="0.25">
      <c r="A52" s="14"/>
      <c r="B52" s="118"/>
      <c r="C52" s="29"/>
      <c r="D52" s="157"/>
      <c r="E52" s="221"/>
      <c r="F52" s="220"/>
      <c r="G52" s="4"/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5.75" x14ac:dyDescent="0.25">
      <c r="A53" s="44"/>
      <c r="B53" s="45" t="s">
        <v>1</v>
      </c>
      <c r="C53" s="46"/>
      <c r="D53" s="46"/>
      <c r="E53" s="47"/>
      <c r="F53" s="48">
        <f>SUM(F10+F35+F45+F50+F39)</f>
        <v>59606817</v>
      </c>
      <c r="G53" s="4"/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5.75" x14ac:dyDescent="0.25">
      <c r="A54" s="79"/>
      <c r="B54" s="79"/>
      <c r="C54" s="79"/>
      <c r="D54" s="79"/>
      <c r="E54" s="79"/>
      <c r="F54" s="79"/>
      <c r="G54" s="4"/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</sheetData>
  <mergeCells count="2">
    <mergeCell ref="A1:F1"/>
    <mergeCell ref="A2:F2"/>
  </mergeCells>
  <phoneticPr fontId="0" type="noConversion"/>
  <pageMargins left="0.94488188976377963" right="0.74803149606299213" top="0.82677165354330717" bottom="0.98425196850393704" header="0.51181102362204722" footer="0.51181102362204722"/>
  <pageSetup paperSize="9" scale="72" orientation="portrait" r:id="rId1"/>
  <headerFooter alignWithMargins="0">
    <oddHeader>&amp;R1. számú melléklet</oddHeader>
    <oddFooter>&amp;C&amp;P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4"/>
  <sheetViews>
    <sheetView tabSelected="1" topLeftCell="A189" zoomScaleNormal="100" workbookViewId="0">
      <selection activeCell="F207" sqref="F207"/>
    </sheetView>
  </sheetViews>
  <sheetFormatPr defaultRowHeight="15" x14ac:dyDescent="0.2"/>
  <cols>
    <col min="1" max="1" width="9" style="132" bestFit="1" customWidth="1"/>
    <col min="2" max="3" width="9.140625" style="132"/>
    <col min="4" max="4" width="10" style="132" bestFit="1" customWidth="1"/>
    <col min="5" max="5" width="73.42578125" style="132" customWidth="1"/>
    <col min="6" max="6" width="18.5703125" style="218" customWidth="1"/>
    <col min="7" max="7" width="15.85546875" style="132" customWidth="1"/>
    <col min="8" max="8" width="18.140625" style="132" customWidth="1"/>
    <col min="9" max="16384" width="9.140625" style="132"/>
  </cols>
  <sheetData>
    <row r="1" spans="1:20" ht="15.75" x14ac:dyDescent="0.25">
      <c r="A1" s="367" t="s">
        <v>161</v>
      </c>
      <c r="B1" s="368"/>
      <c r="C1" s="368"/>
      <c r="D1" s="368"/>
      <c r="E1" s="368"/>
      <c r="F1" s="368"/>
    </row>
    <row r="2" spans="1:20" ht="15.75" x14ac:dyDescent="0.25">
      <c r="A2" s="367" t="s">
        <v>185</v>
      </c>
      <c r="B2" s="368"/>
      <c r="C2" s="368"/>
      <c r="D2" s="368"/>
      <c r="E2" s="368"/>
      <c r="F2" s="368"/>
    </row>
    <row r="4" spans="1:20" ht="15.75" x14ac:dyDescent="0.25">
      <c r="A4" s="95"/>
      <c r="B4" s="110" t="s">
        <v>2</v>
      </c>
      <c r="C4" s="97"/>
      <c r="D4" s="97"/>
      <c r="E4" s="98"/>
      <c r="F4" s="113" t="s">
        <v>44</v>
      </c>
      <c r="G4" s="133"/>
      <c r="H4" s="134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 ht="15.75" x14ac:dyDescent="0.25">
      <c r="A5" s="56"/>
      <c r="B5" s="136" t="s">
        <v>50</v>
      </c>
      <c r="C5" s="137"/>
      <c r="D5" s="138"/>
      <c r="E5" s="139"/>
      <c r="F5" s="140"/>
      <c r="G5" s="133"/>
      <c r="H5" s="134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 x14ac:dyDescent="0.2">
      <c r="A6" s="56" t="s">
        <v>63</v>
      </c>
      <c r="B6" s="142" t="s">
        <v>38</v>
      </c>
      <c r="C6" s="148"/>
      <c r="D6" s="148"/>
      <c r="E6" s="149"/>
      <c r="F6" s="143"/>
      <c r="G6" s="133"/>
      <c r="H6" s="134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x14ac:dyDescent="0.2">
      <c r="A7" s="144"/>
      <c r="B7" s="150" t="s">
        <v>187</v>
      </c>
      <c r="C7" s="151"/>
      <c r="D7" s="151"/>
      <c r="E7" s="152"/>
      <c r="F7" s="145">
        <v>430000</v>
      </c>
      <c r="G7" s="133"/>
      <c r="H7" s="134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 ht="15.75" x14ac:dyDescent="0.25">
      <c r="A8" s="56"/>
      <c r="B8" s="147" t="s">
        <v>12</v>
      </c>
      <c r="C8" s="26"/>
      <c r="D8" s="26"/>
      <c r="E8" s="27"/>
      <c r="F8" s="127">
        <f>SUM(F6:F7)</f>
        <v>430000</v>
      </c>
      <c r="G8" s="133"/>
      <c r="H8" s="134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ht="15.75" x14ac:dyDescent="0.25">
      <c r="A9" s="56"/>
      <c r="B9" s="147"/>
      <c r="C9" s="26"/>
      <c r="D9" s="26"/>
      <c r="E9" s="27"/>
      <c r="F9" s="127"/>
      <c r="G9" s="133"/>
      <c r="H9" s="134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ht="15.75" x14ac:dyDescent="0.25">
      <c r="A10" s="56"/>
      <c r="B10" s="307" t="s">
        <v>158</v>
      </c>
      <c r="C10" s="308"/>
      <c r="D10" s="308"/>
      <c r="E10" s="309"/>
      <c r="F10" s="127"/>
      <c r="G10" s="133"/>
      <c r="H10" s="134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  <row r="11" spans="1:20" x14ac:dyDescent="0.2">
      <c r="A11" s="56"/>
      <c r="B11" s="369" t="s">
        <v>188</v>
      </c>
      <c r="C11" s="372"/>
      <c r="D11" s="372"/>
      <c r="E11" s="371"/>
      <c r="F11" s="143">
        <v>216000</v>
      </c>
      <c r="G11" s="133"/>
      <c r="H11" s="134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20" x14ac:dyDescent="0.2">
      <c r="A12" s="144"/>
      <c r="B12" s="373" t="s">
        <v>189</v>
      </c>
      <c r="C12" s="374"/>
      <c r="D12" s="374"/>
      <c r="E12" s="375"/>
      <c r="F12" s="145">
        <v>552000</v>
      </c>
      <c r="G12" s="133"/>
      <c r="H12" s="134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</row>
    <row r="13" spans="1:20" ht="15.75" x14ac:dyDescent="0.25">
      <c r="A13" s="56"/>
      <c r="B13" s="147" t="s">
        <v>159</v>
      </c>
      <c r="C13" s="26"/>
      <c r="D13" s="26"/>
      <c r="E13" s="27"/>
      <c r="F13" s="127">
        <f>SUM(F11:F12)</f>
        <v>768000</v>
      </c>
      <c r="G13" s="133"/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1:20" ht="15.75" x14ac:dyDescent="0.25">
      <c r="A14" s="56"/>
      <c r="B14" s="135"/>
      <c r="C14" s="119"/>
      <c r="D14" s="119"/>
      <c r="E14" s="120"/>
      <c r="F14" s="127"/>
      <c r="G14" s="133"/>
      <c r="H14" s="134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1:20" ht="24.75" customHeight="1" x14ac:dyDescent="0.2">
      <c r="A15" s="56" t="s">
        <v>64</v>
      </c>
      <c r="B15" s="153" t="s">
        <v>99</v>
      </c>
      <c r="C15" s="148"/>
      <c r="D15" s="148"/>
      <c r="E15" s="149"/>
      <c r="F15" s="143">
        <v>3590400</v>
      </c>
      <c r="G15" s="154">
        <f>SUM(F15*27%)</f>
        <v>969408.00000000012</v>
      </c>
      <c r="H15" s="154"/>
      <c r="I15" s="154"/>
      <c r="J15" s="154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1:20" ht="16.5" customHeight="1" x14ac:dyDescent="0.2">
      <c r="A16" s="56" t="s">
        <v>64</v>
      </c>
      <c r="B16" s="361" t="s">
        <v>45</v>
      </c>
      <c r="C16" s="362"/>
      <c r="D16" s="362"/>
      <c r="E16" s="363"/>
      <c r="F16" s="143">
        <v>807720</v>
      </c>
      <c r="G16" s="154">
        <f>SUM(F16*27%)</f>
        <v>218084.40000000002</v>
      </c>
      <c r="H16" s="155"/>
      <c r="I16" s="154"/>
      <c r="J16" s="154"/>
      <c r="K16" s="135"/>
      <c r="L16" s="135"/>
      <c r="M16" s="135"/>
      <c r="N16" s="135"/>
      <c r="O16" s="135"/>
      <c r="P16" s="135"/>
      <c r="Q16" s="135"/>
      <c r="R16" s="135"/>
      <c r="S16" s="135"/>
      <c r="T16" s="135"/>
    </row>
    <row r="17" spans="1:20" ht="16.5" customHeight="1" x14ac:dyDescent="0.2">
      <c r="A17" s="200" t="s">
        <v>64</v>
      </c>
      <c r="B17" s="176" t="s">
        <v>13</v>
      </c>
      <c r="C17" s="119"/>
      <c r="D17" s="119"/>
      <c r="E17" s="120"/>
      <c r="F17" s="143">
        <v>1080000</v>
      </c>
      <c r="G17" s="154">
        <f>SUM(F17*27%)</f>
        <v>291600</v>
      </c>
      <c r="H17" s="154"/>
      <c r="I17" s="154"/>
      <c r="J17" s="154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1:20" ht="16.5" customHeight="1" x14ac:dyDescent="0.2">
      <c r="A18" s="144"/>
      <c r="B18" s="156" t="s">
        <v>151</v>
      </c>
      <c r="C18" s="157"/>
      <c r="D18" s="157"/>
      <c r="E18" s="157"/>
      <c r="F18" s="145">
        <v>200000</v>
      </c>
      <c r="G18" s="154"/>
      <c r="H18" s="154"/>
      <c r="I18" s="154"/>
      <c r="J18" s="154"/>
      <c r="K18" s="135"/>
      <c r="L18" s="135"/>
      <c r="M18" s="135"/>
      <c r="N18" s="135"/>
      <c r="O18" s="135"/>
      <c r="P18" s="135"/>
      <c r="Q18" s="135"/>
      <c r="R18" s="135"/>
      <c r="S18" s="135"/>
      <c r="T18" s="135"/>
    </row>
    <row r="19" spans="1:20" ht="15.75" x14ac:dyDescent="0.25">
      <c r="A19" s="159"/>
      <c r="B19" s="43" t="s">
        <v>14</v>
      </c>
      <c r="C19" s="26"/>
      <c r="D19" s="26"/>
      <c r="E19" s="26"/>
      <c r="F19" s="127">
        <f>SUM(F15:F18)</f>
        <v>5678120</v>
      </c>
      <c r="G19" s="160"/>
      <c r="H19" s="161">
        <f>SUM(G15:G17)</f>
        <v>1479092.4000000001</v>
      </c>
      <c r="I19" s="161"/>
      <c r="J19" s="161"/>
      <c r="K19" s="147"/>
      <c r="L19" s="147"/>
      <c r="M19" s="135"/>
      <c r="N19" s="135"/>
      <c r="O19" s="135"/>
      <c r="P19" s="135"/>
      <c r="Q19" s="135"/>
      <c r="R19" s="135"/>
      <c r="S19" s="135"/>
      <c r="T19" s="135"/>
    </row>
    <row r="20" spans="1:20" ht="15.75" x14ac:dyDescent="0.25">
      <c r="A20" s="146"/>
      <c r="B20" s="43"/>
      <c r="C20" s="26"/>
      <c r="D20" s="26"/>
      <c r="E20" s="162"/>
      <c r="F20" s="163"/>
      <c r="G20" s="154"/>
      <c r="H20" s="154"/>
      <c r="I20" s="154"/>
      <c r="J20" s="154"/>
      <c r="K20" s="147"/>
      <c r="L20" s="164"/>
      <c r="M20" s="135"/>
      <c r="N20" s="135"/>
      <c r="O20" s="135"/>
      <c r="P20" s="135"/>
      <c r="Q20" s="135"/>
      <c r="R20" s="135"/>
      <c r="S20" s="135"/>
      <c r="T20" s="135"/>
    </row>
    <row r="21" spans="1:20" ht="15.75" x14ac:dyDescent="0.25">
      <c r="A21" s="49"/>
      <c r="B21" s="34" t="s">
        <v>25</v>
      </c>
      <c r="C21" s="24"/>
      <c r="D21" s="24"/>
      <c r="E21" s="24"/>
      <c r="F21" s="121">
        <f>SUM(F19)</f>
        <v>5678120</v>
      </c>
      <c r="G21" s="165"/>
      <c r="H21" s="165"/>
      <c r="I21" s="165"/>
      <c r="J21" s="165"/>
      <c r="K21" s="135"/>
      <c r="L21" s="135"/>
      <c r="M21" s="135"/>
      <c r="N21" s="135"/>
      <c r="O21" s="135"/>
      <c r="P21" s="135"/>
      <c r="Q21" s="135"/>
      <c r="R21" s="135"/>
      <c r="S21" s="135"/>
      <c r="T21" s="135"/>
    </row>
    <row r="22" spans="1:20" ht="15.75" x14ac:dyDescent="0.25">
      <c r="A22" s="81"/>
      <c r="B22" s="94"/>
      <c r="C22" s="50"/>
      <c r="D22" s="50"/>
      <c r="E22" s="51"/>
      <c r="F22" s="114"/>
      <c r="G22" s="133"/>
      <c r="H22" s="166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</row>
    <row r="23" spans="1:20" ht="15.75" x14ac:dyDescent="0.25">
      <c r="A23" s="81"/>
      <c r="B23" s="207" t="s">
        <v>152</v>
      </c>
      <c r="C23" s="50"/>
      <c r="D23" s="50"/>
      <c r="E23" s="51"/>
      <c r="F23" s="298">
        <v>32000</v>
      </c>
      <c r="G23" s="133"/>
      <c r="H23" s="166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</row>
    <row r="24" spans="1:20" ht="15.75" x14ac:dyDescent="0.25">
      <c r="A24" s="81"/>
      <c r="B24" s="207" t="s">
        <v>111</v>
      </c>
      <c r="C24" s="50"/>
      <c r="D24" s="50"/>
      <c r="E24" s="51"/>
      <c r="F24" s="298">
        <v>54000</v>
      </c>
      <c r="G24" s="133"/>
      <c r="H24" s="166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0" x14ac:dyDescent="0.2">
      <c r="A25" s="144" t="s">
        <v>65</v>
      </c>
      <c r="B25" s="167" t="s">
        <v>100</v>
      </c>
      <c r="C25" s="157"/>
      <c r="D25" s="157"/>
      <c r="E25" s="158"/>
      <c r="F25" s="145">
        <v>1479092</v>
      </c>
      <c r="G25" s="299" t="e">
        <f>SUM(F15:F17*17.5%)</f>
        <v>#VALUE!</v>
      </c>
      <c r="H25" s="168"/>
      <c r="I25" s="168"/>
      <c r="J25" s="168"/>
      <c r="K25" s="135"/>
      <c r="L25" s="135"/>
      <c r="M25" s="135"/>
      <c r="N25" s="135"/>
      <c r="O25" s="135"/>
      <c r="P25" s="135"/>
      <c r="Q25" s="135"/>
      <c r="R25" s="135"/>
      <c r="S25" s="135"/>
      <c r="T25" s="135"/>
    </row>
    <row r="26" spans="1:20" ht="15.75" x14ac:dyDescent="0.25">
      <c r="A26" s="169"/>
      <c r="B26" s="34" t="s">
        <v>15</v>
      </c>
      <c r="C26" s="24"/>
      <c r="D26" s="24"/>
      <c r="E26" s="170"/>
      <c r="F26" s="121">
        <f>SUM(F23:F25)</f>
        <v>1565092</v>
      </c>
      <c r="G26" s="133"/>
      <c r="H26" s="166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spans="1:20" ht="15.75" x14ac:dyDescent="0.25">
      <c r="A27" s="56"/>
      <c r="B27" s="43"/>
      <c r="C27" s="26"/>
      <c r="D27" s="26"/>
      <c r="E27" s="27"/>
      <c r="F27" s="127"/>
      <c r="G27" s="133"/>
      <c r="H27" s="166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</row>
    <row r="28" spans="1:20" ht="15.75" x14ac:dyDescent="0.25">
      <c r="A28" s="56" t="s">
        <v>66</v>
      </c>
      <c r="B28" s="153" t="s">
        <v>3</v>
      </c>
      <c r="C28" s="26"/>
      <c r="D28" s="26"/>
      <c r="E28" s="27"/>
      <c r="F28" s="140">
        <v>90000</v>
      </c>
      <c r="G28" s="133">
        <f t="shared" ref="G28:G36" si="0">SUM(F28*27%)</f>
        <v>24300</v>
      </c>
      <c r="H28" s="166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1:20" x14ac:dyDescent="0.2">
      <c r="A29" s="56" t="s">
        <v>67</v>
      </c>
      <c r="B29" s="153" t="s">
        <v>46</v>
      </c>
      <c r="C29" s="148"/>
      <c r="D29" s="148"/>
      <c r="E29" s="149"/>
      <c r="F29" s="140">
        <v>100000</v>
      </c>
      <c r="G29" s="133">
        <f t="shared" si="0"/>
        <v>27000</v>
      </c>
      <c r="H29" s="166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</row>
    <row r="30" spans="1:20" x14ac:dyDescent="0.2">
      <c r="A30" s="56" t="s">
        <v>68</v>
      </c>
      <c r="B30" s="153" t="s">
        <v>16</v>
      </c>
      <c r="C30" s="148"/>
      <c r="D30" s="148"/>
      <c r="E30" s="149"/>
      <c r="F30" s="140">
        <v>100000</v>
      </c>
      <c r="G30" s="133">
        <f t="shared" si="0"/>
        <v>27000</v>
      </c>
      <c r="H30" s="166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</row>
    <row r="31" spans="1:20" x14ac:dyDescent="0.2">
      <c r="A31" s="56" t="s">
        <v>70</v>
      </c>
      <c r="B31" s="153" t="s">
        <v>26</v>
      </c>
      <c r="C31" s="148"/>
      <c r="D31" s="148"/>
      <c r="E31" s="149"/>
      <c r="F31" s="140">
        <v>100000</v>
      </c>
      <c r="G31" s="133">
        <f t="shared" si="0"/>
        <v>27000</v>
      </c>
      <c r="H31" s="166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</row>
    <row r="32" spans="1:20" x14ac:dyDescent="0.2">
      <c r="A32" s="56" t="s">
        <v>70</v>
      </c>
      <c r="B32" s="153" t="s">
        <v>8</v>
      </c>
      <c r="C32" s="148"/>
      <c r="D32" s="148"/>
      <c r="E32" s="149"/>
      <c r="F32" s="140">
        <v>100000</v>
      </c>
      <c r="G32" s="133">
        <f t="shared" si="0"/>
        <v>27000</v>
      </c>
      <c r="H32" s="166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</row>
    <row r="33" spans="1:20" x14ac:dyDescent="0.2">
      <c r="A33" s="56" t="s">
        <v>72</v>
      </c>
      <c r="B33" s="153" t="s">
        <v>9</v>
      </c>
      <c r="C33" s="148"/>
      <c r="D33" s="148"/>
      <c r="E33" s="149"/>
      <c r="F33" s="140">
        <v>300000</v>
      </c>
      <c r="G33" s="133">
        <f t="shared" si="0"/>
        <v>81000</v>
      </c>
      <c r="H33" s="166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</row>
    <row r="34" spans="1:20" x14ac:dyDescent="0.2">
      <c r="A34" s="56" t="s">
        <v>71</v>
      </c>
      <c r="B34" s="171" t="s">
        <v>4</v>
      </c>
      <c r="C34" s="172"/>
      <c r="D34" s="148"/>
      <c r="E34" s="149"/>
      <c r="F34" s="140">
        <v>50000</v>
      </c>
      <c r="G34" s="133">
        <f t="shared" si="0"/>
        <v>13500</v>
      </c>
      <c r="H34" s="166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</row>
    <row r="35" spans="1:20" x14ac:dyDescent="0.2">
      <c r="A35" s="56"/>
      <c r="B35" s="173" t="s">
        <v>39</v>
      </c>
      <c r="C35" s="148"/>
      <c r="D35" s="148"/>
      <c r="E35" s="149"/>
      <c r="F35" s="140"/>
      <c r="G35" s="133">
        <f t="shared" si="0"/>
        <v>0</v>
      </c>
      <c r="H35" s="166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20" x14ac:dyDescent="0.2">
      <c r="A36" s="174"/>
      <c r="B36" s="166"/>
      <c r="C36" s="135"/>
      <c r="D36" s="135"/>
      <c r="E36" s="135"/>
      <c r="F36" s="175"/>
      <c r="G36" s="133">
        <f t="shared" si="0"/>
        <v>0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</row>
    <row r="37" spans="1:20" x14ac:dyDescent="0.2">
      <c r="A37" s="174" t="s">
        <v>73</v>
      </c>
      <c r="B37" s="176" t="s">
        <v>5</v>
      </c>
      <c r="C37" s="177"/>
      <c r="D37" s="177"/>
      <c r="E37" s="177"/>
      <c r="F37" s="140">
        <v>240300</v>
      </c>
      <c r="G37" s="133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</row>
    <row r="38" spans="1:20" x14ac:dyDescent="0.2">
      <c r="A38" s="174" t="s">
        <v>74</v>
      </c>
      <c r="B38" s="176" t="s">
        <v>10</v>
      </c>
      <c r="C38" s="148"/>
      <c r="D38" s="148"/>
      <c r="E38" s="148"/>
      <c r="F38" s="140">
        <v>50000</v>
      </c>
      <c r="G38" s="133">
        <f>SUM(F38*27%)</f>
        <v>13500</v>
      </c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ht="15.75" x14ac:dyDescent="0.25">
      <c r="A39" s="178"/>
      <c r="B39" s="34" t="s">
        <v>6</v>
      </c>
      <c r="C39" s="179"/>
      <c r="D39" s="179"/>
      <c r="E39" s="180"/>
      <c r="F39" s="121">
        <f>SUM(F28:F38)</f>
        <v>1130300</v>
      </c>
      <c r="G39" s="181"/>
      <c r="H39" s="181">
        <f>SUM(G28:G38)</f>
        <v>240300</v>
      </c>
      <c r="I39" s="182"/>
      <c r="J39" s="183"/>
      <c r="K39" s="183"/>
      <c r="L39" s="183"/>
      <c r="M39" s="57"/>
      <c r="N39" s="57"/>
      <c r="O39" s="57"/>
      <c r="P39" s="57"/>
      <c r="Q39" s="57"/>
      <c r="R39" s="57"/>
      <c r="S39" s="57"/>
      <c r="T39" s="57"/>
    </row>
    <row r="40" spans="1:20" x14ac:dyDescent="0.2">
      <c r="A40" s="56" t="s">
        <v>75</v>
      </c>
      <c r="B40" s="118" t="s">
        <v>40</v>
      </c>
      <c r="C40" s="57"/>
      <c r="D40" s="119"/>
      <c r="E40" s="120"/>
      <c r="F40" s="143">
        <v>300000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x14ac:dyDescent="0.2">
      <c r="A41" s="56"/>
      <c r="B41" s="173" t="s">
        <v>89</v>
      </c>
      <c r="C41" s="177"/>
      <c r="D41" s="177"/>
      <c r="E41" s="186"/>
      <c r="F41" s="18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x14ac:dyDescent="0.25">
      <c r="A42" s="56"/>
      <c r="B42" s="188" t="s">
        <v>17</v>
      </c>
      <c r="C42" s="189"/>
      <c r="D42" s="189"/>
      <c r="E42" s="190"/>
      <c r="F42" s="191">
        <f>SUM(F40:F41)</f>
        <v>300000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ht="15.75" x14ac:dyDescent="0.25">
      <c r="A43" s="105"/>
      <c r="B43" s="106" t="s">
        <v>54</v>
      </c>
      <c r="C43" s="107"/>
      <c r="D43" s="107"/>
      <c r="E43" s="107"/>
      <c r="F43" s="122">
        <f>SUM(F8+F21+F26+F39+F42+F13)</f>
        <v>9871512</v>
      </c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  <row r="44" spans="1:20" ht="15.75" x14ac:dyDescent="0.25">
      <c r="A44" s="56"/>
      <c r="B44" s="141"/>
      <c r="C44" s="137"/>
      <c r="D44" s="138"/>
      <c r="E44" s="138"/>
      <c r="F44" s="127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</row>
    <row r="45" spans="1:20" ht="15.75" x14ac:dyDescent="0.25">
      <c r="A45" s="56"/>
      <c r="B45" s="136" t="s">
        <v>76</v>
      </c>
      <c r="C45" s="135"/>
      <c r="D45" s="135"/>
      <c r="E45" s="133"/>
      <c r="F45" s="185"/>
      <c r="G45" s="135"/>
      <c r="H45" s="154">
        <f>SUM(H48*0.175)</f>
        <v>1994915.9999999998</v>
      </c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</row>
    <row r="46" spans="1:20" ht="15.75" x14ac:dyDescent="0.25">
      <c r="A46" s="184" t="s">
        <v>77</v>
      </c>
      <c r="B46" s="153" t="s">
        <v>160</v>
      </c>
      <c r="C46" s="26"/>
      <c r="D46" s="119"/>
      <c r="E46" s="120"/>
      <c r="F46" s="143">
        <v>7861725</v>
      </c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  <row r="47" spans="1:20" ht="15.75" x14ac:dyDescent="0.25">
      <c r="A47" s="55"/>
      <c r="B47" s="188" t="s">
        <v>7</v>
      </c>
      <c r="C47" s="189"/>
      <c r="D47" s="189"/>
      <c r="E47" s="189"/>
      <c r="F47" s="191">
        <f>SUM(F46:F46)</f>
        <v>7861725</v>
      </c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</row>
    <row r="48" spans="1:20" ht="15.75" x14ac:dyDescent="0.25">
      <c r="A48" s="56"/>
      <c r="B48" s="43"/>
      <c r="C48" s="26"/>
      <c r="D48" s="26"/>
      <c r="E48" s="26"/>
      <c r="F48" s="127"/>
      <c r="G48" s="154">
        <f>SUM(F46*17.5%)</f>
        <v>1375801.875</v>
      </c>
      <c r="H48" s="154">
        <f>SUM(F47+F50)</f>
        <v>11399520</v>
      </c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</row>
    <row r="49" spans="1:20" x14ac:dyDescent="0.2">
      <c r="A49" s="144" t="s">
        <v>65</v>
      </c>
      <c r="B49" s="167" t="s">
        <v>31</v>
      </c>
      <c r="C49" s="157"/>
      <c r="D49" s="157"/>
      <c r="E49" s="158"/>
      <c r="F49" s="145">
        <v>3537795</v>
      </c>
      <c r="G49" s="154"/>
      <c r="H49" s="154"/>
      <c r="I49" s="154"/>
      <c r="J49" s="154"/>
      <c r="K49" s="135"/>
      <c r="L49" s="135"/>
      <c r="M49" s="135"/>
      <c r="N49" s="135"/>
      <c r="O49" s="135"/>
      <c r="P49" s="135"/>
      <c r="Q49" s="135"/>
      <c r="R49" s="135"/>
      <c r="S49" s="135"/>
      <c r="T49" s="135"/>
    </row>
    <row r="50" spans="1:20" ht="15.75" x14ac:dyDescent="0.25">
      <c r="A50" s="56"/>
      <c r="B50" s="43" t="s">
        <v>15</v>
      </c>
      <c r="C50" s="26"/>
      <c r="D50" s="26"/>
      <c r="E50" s="27"/>
      <c r="F50" s="127">
        <f>SUM(F49:F49)</f>
        <v>3537795</v>
      </c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</row>
    <row r="51" spans="1:20" x14ac:dyDescent="0.2">
      <c r="A51" s="56"/>
      <c r="B51" s="118"/>
      <c r="C51" s="135"/>
      <c r="D51" s="135"/>
      <c r="E51" s="135"/>
      <c r="F51" s="18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</row>
    <row r="52" spans="1:20" x14ac:dyDescent="0.2">
      <c r="A52" s="56" t="s">
        <v>78</v>
      </c>
      <c r="B52" s="118" t="s">
        <v>29</v>
      </c>
      <c r="C52" s="119"/>
      <c r="D52" s="119"/>
      <c r="E52" s="120"/>
      <c r="F52" s="143">
        <v>610000</v>
      </c>
      <c r="G52" s="192">
        <f>SUM(F52*27%)</f>
        <v>164700</v>
      </c>
      <c r="H52" s="166"/>
      <c r="I52" s="166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</row>
    <row r="53" spans="1:20" x14ac:dyDescent="0.2">
      <c r="A53" s="56" t="s">
        <v>67</v>
      </c>
      <c r="B53" s="118" t="s">
        <v>101</v>
      </c>
      <c r="C53" s="119"/>
      <c r="D53" s="119"/>
      <c r="E53" s="120"/>
      <c r="F53" s="143">
        <v>2661697</v>
      </c>
      <c r="G53" s="192">
        <f>SUM(F53*27%)</f>
        <v>718658.19000000006</v>
      </c>
      <c r="H53" s="166"/>
      <c r="I53" s="166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</row>
    <row r="54" spans="1:20" x14ac:dyDescent="0.2">
      <c r="A54" s="56" t="s">
        <v>79</v>
      </c>
      <c r="B54" s="369" t="s">
        <v>102</v>
      </c>
      <c r="C54" s="370"/>
      <c r="D54" s="370"/>
      <c r="E54" s="371"/>
      <c r="F54" s="143">
        <v>463380</v>
      </c>
      <c r="G54" s="192">
        <f>SUM(F54*27%)</f>
        <v>125112.6</v>
      </c>
      <c r="H54" s="166"/>
      <c r="I54" s="166"/>
      <c r="J54" s="192">
        <f>SUM(G52:G55)</f>
        <v>1058150.79</v>
      </c>
      <c r="K54" s="135"/>
      <c r="L54" s="135"/>
      <c r="M54" s="135"/>
      <c r="N54" s="135"/>
      <c r="O54" s="135"/>
      <c r="P54" s="135"/>
      <c r="Q54" s="135"/>
      <c r="R54" s="135"/>
      <c r="S54" s="135"/>
      <c r="T54" s="135"/>
    </row>
    <row r="55" spans="1:20" x14ac:dyDescent="0.2">
      <c r="A55" s="56" t="s">
        <v>71</v>
      </c>
      <c r="B55" s="369" t="s">
        <v>49</v>
      </c>
      <c r="C55" s="370"/>
      <c r="D55" s="370"/>
      <c r="E55" s="371"/>
      <c r="F55" s="143">
        <v>184000</v>
      </c>
      <c r="G55" s="192">
        <f>SUM(F55*27%)</f>
        <v>49680</v>
      </c>
      <c r="H55" s="166"/>
      <c r="I55" s="166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</row>
    <row r="56" spans="1:20" x14ac:dyDescent="0.2">
      <c r="A56" s="144" t="s">
        <v>73</v>
      </c>
      <c r="B56" s="167" t="s">
        <v>5</v>
      </c>
      <c r="C56" s="157"/>
      <c r="D56" s="157"/>
      <c r="E56" s="158"/>
      <c r="F56" s="145">
        <v>1058151</v>
      </c>
      <c r="G56" s="192">
        <f>SUM(G52:G55)</f>
        <v>1058150.79</v>
      </c>
      <c r="H56" s="166"/>
      <c r="I56" s="166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</row>
    <row r="57" spans="1:20" ht="15.75" x14ac:dyDescent="0.25">
      <c r="A57" s="56"/>
      <c r="B57" s="188" t="s">
        <v>27</v>
      </c>
      <c r="C57" s="26"/>
      <c r="D57" s="26"/>
      <c r="E57" s="27"/>
      <c r="F57" s="127">
        <f>SUM(F52:F56)</f>
        <v>4977228</v>
      </c>
      <c r="G57" s="192"/>
      <c r="H57" s="166"/>
      <c r="I57" s="166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</row>
    <row r="58" spans="1:20" x14ac:dyDescent="0.2">
      <c r="A58" s="56"/>
      <c r="B58" s="167"/>
      <c r="C58" s="135"/>
      <c r="D58" s="135"/>
      <c r="E58" s="135"/>
      <c r="F58" s="18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</row>
    <row r="59" spans="1:20" ht="15.75" x14ac:dyDescent="0.25">
      <c r="A59" s="115"/>
      <c r="B59" s="110" t="s">
        <v>80</v>
      </c>
      <c r="C59" s="97"/>
      <c r="D59" s="97"/>
      <c r="E59" s="98"/>
      <c r="F59" s="123">
        <f>SUM(F47+F50+F57)</f>
        <v>16376748</v>
      </c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</row>
    <row r="60" spans="1:20" ht="15.75" x14ac:dyDescent="0.25">
      <c r="A60" s="285"/>
      <c r="B60" s="286"/>
      <c r="C60" s="287"/>
      <c r="D60" s="287"/>
      <c r="E60" s="288"/>
      <c r="F60" s="289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</row>
    <row r="61" spans="1:20" ht="15.75" x14ac:dyDescent="0.25">
      <c r="A61" s="95"/>
      <c r="B61" s="110" t="s">
        <v>2</v>
      </c>
      <c r="C61" s="97"/>
      <c r="D61" s="97"/>
      <c r="E61" s="98"/>
      <c r="F61" s="113" t="s">
        <v>44</v>
      </c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</row>
    <row r="62" spans="1:20" ht="15.75" x14ac:dyDescent="0.25">
      <c r="A62" s="56"/>
      <c r="B62" s="193" t="s">
        <v>55</v>
      </c>
      <c r="C62" s="135"/>
      <c r="D62" s="135"/>
      <c r="E62" s="135"/>
      <c r="F62" s="18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</row>
    <row r="63" spans="1:20" x14ac:dyDescent="0.2">
      <c r="A63" s="56" t="s">
        <v>70</v>
      </c>
      <c r="B63" s="118" t="s">
        <v>90</v>
      </c>
      <c r="C63" s="135"/>
      <c r="D63" s="135"/>
      <c r="E63" s="135"/>
      <c r="F63" s="143">
        <v>50000</v>
      </c>
      <c r="G63" s="154">
        <f t="shared" ref="G63:G69" si="1">SUM(F63*27%)</f>
        <v>13500</v>
      </c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</row>
    <row r="64" spans="1:20" x14ac:dyDescent="0.2">
      <c r="A64" s="56" t="s">
        <v>66</v>
      </c>
      <c r="B64" s="118" t="s">
        <v>41</v>
      </c>
      <c r="C64" s="135"/>
      <c r="D64" s="135"/>
      <c r="E64" s="135"/>
      <c r="F64" s="143">
        <v>500000</v>
      </c>
      <c r="G64" s="154">
        <f t="shared" si="1"/>
        <v>135000</v>
      </c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</row>
    <row r="65" spans="1:20" x14ac:dyDescent="0.2">
      <c r="A65" s="56" t="s">
        <v>69</v>
      </c>
      <c r="B65" s="118" t="s">
        <v>42</v>
      </c>
      <c r="C65" s="135"/>
      <c r="D65" s="135"/>
      <c r="E65" s="135"/>
      <c r="F65" s="143">
        <v>300000</v>
      </c>
      <c r="G65" s="154">
        <f t="shared" si="1"/>
        <v>81000</v>
      </c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</row>
    <row r="66" spans="1:20" x14ac:dyDescent="0.2">
      <c r="A66" s="56" t="s">
        <v>70</v>
      </c>
      <c r="B66" s="118" t="s">
        <v>28</v>
      </c>
      <c r="C66" s="135"/>
      <c r="D66" s="135"/>
      <c r="E66" s="135"/>
      <c r="F66" s="143">
        <v>50000</v>
      </c>
      <c r="G66" s="154">
        <f t="shared" si="1"/>
        <v>13500</v>
      </c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</row>
    <row r="67" spans="1:20" x14ac:dyDescent="0.2">
      <c r="A67" s="56" t="s">
        <v>72</v>
      </c>
      <c r="B67" s="118" t="s">
        <v>88</v>
      </c>
      <c r="C67" s="135"/>
      <c r="D67" s="135"/>
      <c r="E67" s="135"/>
      <c r="F67" s="143">
        <v>200000</v>
      </c>
      <c r="G67" s="154">
        <f t="shared" si="1"/>
        <v>54000</v>
      </c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</row>
    <row r="68" spans="1:20" x14ac:dyDescent="0.2">
      <c r="A68" s="56" t="s">
        <v>69</v>
      </c>
      <c r="B68" s="57" t="s">
        <v>134</v>
      </c>
      <c r="C68" s="135"/>
      <c r="D68" s="135"/>
      <c r="E68" s="135"/>
      <c r="F68" s="143">
        <v>251300</v>
      </c>
      <c r="G68" s="154">
        <f t="shared" si="1"/>
        <v>67851</v>
      </c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</row>
    <row r="69" spans="1:20" x14ac:dyDescent="0.2">
      <c r="A69" s="81" t="s">
        <v>69</v>
      </c>
      <c r="B69" s="194" t="s">
        <v>32</v>
      </c>
      <c r="C69" s="183"/>
      <c r="D69" s="194"/>
      <c r="E69" s="183"/>
      <c r="F69" s="126">
        <v>200000</v>
      </c>
      <c r="G69" s="154">
        <f t="shared" si="1"/>
        <v>54000</v>
      </c>
      <c r="H69" s="19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</row>
    <row r="70" spans="1:20" x14ac:dyDescent="0.2">
      <c r="A70" s="56" t="s">
        <v>73</v>
      </c>
      <c r="B70" s="57" t="s">
        <v>5</v>
      </c>
      <c r="C70" s="57"/>
      <c r="D70" s="57"/>
      <c r="E70" s="57"/>
      <c r="F70" s="143">
        <v>552526</v>
      </c>
      <c r="G70" s="154"/>
      <c r="H70" s="166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</row>
    <row r="71" spans="1:20" x14ac:dyDescent="0.2">
      <c r="A71" s="144" t="s">
        <v>75</v>
      </c>
      <c r="B71" s="167" t="s">
        <v>35</v>
      </c>
      <c r="C71" s="196"/>
      <c r="D71" s="196"/>
      <c r="E71" s="196"/>
      <c r="F71" s="145">
        <v>500000</v>
      </c>
      <c r="G71" s="154">
        <f>F71*0.27</f>
        <v>135000</v>
      </c>
      <c r="H71" s="166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</row>
    <row r="72" spans="1:20" ht="15.75" x14ac:dyDescent="0.25">
      <c r="A72" s="56"/>
      <c r="B72" s="43" t="s">
        <v>27</v>
      </c>
      <c r="C72" s="26"/>
      <c r="D72" s="26"/>
      <c r="E72" s="27"/>
      <c r="F72" s="127">
        <f>SUM(F63:F71)</f>
        <v>2603826</v>
      </c>
      <c r="G72" s="133">
        <f>SUM(G63:G71)</f>
        <v>553851</v>
      </c>
      <c r="H72" s="166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</row>
    <row r="73" spans="1:20" x14ac:dyDescent="0.2">
      <c r="A73" s="56"/>
      <c r="B73" s="135"/>
      <c r="C73" s="57"/>
      <c r="D73" s="135"/>
      <c r="E73" s="57"/>
      <c r="F73" s="143"/>
      <c r="G73" s="133"/>
      <c r="H73" s="166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</row>
    <row r="74" spans="1:20" ht="15.75" x14ac:dyDescent="0.25">
      <c r="A74" s="115"/>
      <c r="B74" s="110" t="s">
        <v>56</v>
      </c>
      <c r="C74" s="111"/>
      <c r="D74" s="111"/>
      <c r="E74" s="111"/>
      <c r="F74" s="124">
        <f>SUM(F72)</f>
        <v>2603826</v>
      </c>
      <c r="G74" s="133"/>
      <c r="H74" s="166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</row>
    <row r="75" spans="1:20" ht="15.75" x14ac:dyDescent="0.25">
      <c r="A75" s="146"/>
      <c r="B75" s="193" t="s">
        <v>81</v>
      </c>
      <c r="C75" s="57"/>
      <c r="D75" s="57"/>
      <c r="E75" s="57"/>
      <c r="F75" s="197"/>
      <c r="G75" s="133"/>
      <c r="H75" s="198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</row>
    <row r="76" spans="1:20" x14ac:dyDescent="0.2">
      <c r="A76" s="56" t="s">
        <v>70</v>
      </c>
      <c r="B76" s="118" t="s">
        <v>26</v>
      </c>
      <c r="C76" s="57"/>
      <c r="D76" s="57"/>
      <c r="E76" s="57"/>
      <c r="F76" s="199">
        <v>614254</v>
      </c>
      <c r="G76" s="133">
        <f>SUM(F76*27%)</f>
        <v>165848.58000000002</v>
      </c>
      <c r="H76" s="166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</row>
    <row r="77" spans="1:20" ht="15.75" x14ac:dyDescent="0.25">
      <c r="A77" s="56" t="s">
        <v>73</v>
      </c>
      <c r="B77" s="118" t="s">
        <v>5</v>
      </c>
      <c r="C77" s="57"/>
      <c r="D77" s="57"/>
      <c r="E77" s="200"/>
      <c r="F77" s="199">
        <v>165851</v>
      </c>
      <c r="G77" s="201"/>
      <c r="H77" s="166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</row>
    <row r="78" spans="1:20" ht="15.75" x14ac:dyDescent="0.25">
      <c r="A78" s="109"/>
      <c r="B78" s="110" t="s">
        <v>82</v>
      </c>
      <c r="C78" s="111"/>
      <c r="D78" s="111"/>
      <c r="E78" s="112"/>
      <c r="F78" s="124">
        <f>SUM(F76:F77)</f>
        <v>780105</v>
      </c>
      <c r="G78" s="133"/>
      <c r="H78" s="166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</row>
    <row r="79" spans="1:20" ht="15.75" x14ac:dyDescent="0.25">
      <c r="A79" s="114"/>
      <c r="B79" s="364"/>
      <c r="C79" s="365"/>
      <c r="D79" s="365"/>
      <c r="E79" s="366"/>
      <c r="F79" s="248"/>
      <c r="G79" s="133"/>
      <c r="H79" s="166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</row>
    <row r="80" spans="1:20" ht="15.75" x14ac:dyDescent="0.25">
      <c r="A80" s="114"/>
      <c r="B80" s="300" t="s">
        <v>153</v>
      </c>
      <c r="C80" s="300"/>
      <c r="D80" s="300"/>
      <c r="E80" s="301"/>
      <c r="F80" s="125"/>
      <c r="G80" s="133"/>
      <c r="H80" s="166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</row>
    <row r="81" spans="1:20" ht="15.75" x14ac:dyDescent="0.25">
      <c r="A81" s="114"/>
      <c r="B81" s="296"/>
      <c r="C81" s="296"/>
      <c r="D81" s="296"/>
      <c r="E81" s="297"/>
      <c r="F81" s="125"/>
      <c r="G81" s="133"/>
      <c r="H81" s="166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</row>
    <row r="82" spans="1:20" x14ac:dyDescent="0.2">
      <c r="A82" s="302" t="s">
        <v>70</v>
      </c>
      <c r="B82" s="303" t="s">
        <v>154</v>
      </c>
      <c r="C82" s="303"/>
      <c r="D82" s="303"/>
      <c r="E82" s="304"/>
      <c r="F82" s="126">
        <v>20000</v>
      </c>
      <c r="G82" s="133">
        <f>SUM(F82*27%)</f>
        <v>5400</v>
      </c>
      <c r="H82" s="166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</row>
    <row r="83" spans="1:20" x14ac:dyDescent="0.2">
      <c r="A83" s="302" t="s">
        <v>70</v>
      </c>
      <c r="B83" s="303" t="s">
        <v>155</v>
      </c>
      <c r="C83" s="303"/>
      <c r="D83" s="303"/>
      <c r="E83" s="304"/>
      <c r="F83" s="126">
        <v>20000</v>
      </c>
      <c r="G83" s="133">
        <f>SUM(F83*27%)</f>
        <v>5400</v>
      </c>
      <c r="H83" s="166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</row>
    <row r="84" spans="1:20" x14ac:dyDescent="0.2">
      <c r="A84" s="302" t="s">
        <v>72</v>
      </c>
      <c r="B84" s="303" t="s">
        <v>156</v>
      </c>
      <c r="C84" s="303"/>
      <c r="D84" s="303"/>
      <c r="E84" s="304"/>
      <c r="F84" s="126">
        <v>150000</v>
      </c>
      <c r="G84" s="133">
        <f>SUM(F84*27%)</f>
        <v>40500</v>
      </c>
      <c r="H84" s="166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</row>
    <row r="85" spans="1:20" x14ac:dyDescent="0.2">
      <c r="A85" s="302" t="s">
        <v>71</v>
      </c>
      <c r="B85" s="303" t="s">
        <v>97</v>
      </c>
      <c r="C85" s="303"/>
      <c r="D85" s="303"/>
      <c r="E85" s="304"/>
      <c r="F85" s="126">
        <v>150000</v>
      </c>
      <c r="G85" s="133">
        <f>SUM(F85*27%)</f>
        <v>40500</v>
      </c>
      <c r="H85" s="166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</row>
    <row r="86" spans="1:20" x14ac:dyDescent="0.2">
      <c r="A86" s="302" t="s">
        <v>73</v>
      </c>
      <c r="B86" s="303" t="s">
        <v>87</v>
      </c>
      <c r="C86" s="303"/>
      <c r="D86" s="303"/>
      <c r="E86" s="304"/>
      <c r="F86" s="126">
        <f>SUM(G82:G85)</f>
        <v>91800</v>
      </c>
      <c r="G86" s="133"/>
      <c r="H86" s="166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</row>
    <row r="87" spans="1:20" ht="15.75" x14ac:dyDescent="0.25">
      <c r="A87" s="113"/>
      <c r="B87" s="305" t="s">
        <v>157</v>
      </c>
      <c r="C87" s="305"/>
      <c r="D87" s="305"/>
      <c r="E87" s="306"/>
      <c r="F87" s="123">
        <f>SUM(F82:F86)</f>
        <v>431800</v>
      </c>
      <c r="G87" s="133"/>
      <c r="H87" s="166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</row>
    <row r="88" spans="1:20" ht="15.75" x14ac:dyDescent="0.25">
      <c r="A88" s="114"/>
      <c r="B88" s="296"/>
      <c r="C88" s="296"/>
      <c r="D88" s="296"/>
      <c r="E88" s="297"/>
      <c r="F88" s="125"/>
      <c r="G88" s="133"/>
      <c r="H88" s="166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</row>
    <row r="89" spans="1:20" ht="15.75" x14ac:dyDescent="0.25">
      <c r="A89" s="114"/>
      <c r="B89" s="296"/>
      <c r="C89" s="296"/>
      <c r="D89" s="296"/>
      <c r="E89" s="297"/>
      <c r="F89" s="125"/>
      <c r="G89" s="133"/>
      <c r="H89" s="166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</row>
    <row r="90" spans="1:20" s="66" customFormat="1" ht="15.75" x14ac:dyDescent="0.25">
      <c r="A90" s="62"/>
      <c r="B90" s="63" t="s">
        <v>103</v>
      </c>
      <c r="C90" s="26"/>
      <c r="D90" s="26"/>
      <c r="E90" s="27"/>
      <c r="F90" s="127"/>
      <c r="G90" s="64"/>
      <c r="H90" s="65"/>
    </row>
    <row r="91" spans="1:20" s="66" customFormat="1" ht="15.75" x14ac:dyDescent="0.25">
      <c r="A91" s="62"/>
      <c r="B91" s="63" t="s">
        <v>104</v>
      </c>
      <c r="C91" s="26"/>
      <c r="D91" s="26"/>
      <c r="E91" s="27"/>
      <c r="F91" s="127"/>
      <c r="G91" s="64"/>
      <c r="H91" s="65"/>
    </row>
    <row r="92" spans="1:20" s="66" customFormat="1" ht="15.75" x14ac:dyDescent="0.25">
      <c r="A92" s="62"/>
      <c r="B92" s="63"/>
      <c r="C92" s="26"/>
      <c r="D92" s="26"/>
      <c r="E92" s="27"/>
      <c r="F92" s="127"/>
      <c r="G92" s="64"/>
      <c r="H92" s="65"/>
    </row>
    <row r="93" spans="1:20" s="66" customFormat="1" ht="15.75" x14ac:dyDescent="0.25">
      <c r="A93" s="62"/>
      <c r="B93" s="230" t="s">
        <v>105</v>
      </c>
      <c r="C93" s="231"/>
      <c r="D93" s="231"/>
      <c r="E93" s="232"/>
      <c r="F93" s="127"/>
      <c r="G93" s="64"/>
      <c r="H93" s="65"/>
    </row>
    <row r="94" spans="1:20" x14ac:dyDescent="0.2">
      <c r="A94" s="62" t="s">
        <v>63</v>
      </c>
      <c r="B94" s="204" t="s">
        <v>106</v>
      </c>
      <c r="C94" s="119"/>
      <c r="D94" s="119"/>
      <c r="E94" s="120"/>
      <c r="F94" s="143">
        <v>30000</v>
      </c>
      <c r="G94" s="202"/>
    </row>
    <row r="95" spans="1:20" ht="15.75" x14ac:dyDescent="0.25">
      <c r="A95" s="228"/>
      <c r="B95" s="229" t="s">
        <v>12</v>
      </c>
      <c r="C95" s="24"/>
      <c r="D95" s="24"/>
      <c r="E95" s="170"/>
      <c r="F95" s="121">
        <f>SUM(F94)</f>
        <v>30000</v>
      </c>
      <c r="G95" s="202"/>
    </row>
    <row r="96" spans="1:20" x14ac:dyDescent="0.2">
      <c r="A96" s="62"/>
      <c r="B96" s="204"/>
      <c r="C96" s="148"/>
      <c r="D96" s="148"/>
      <c r="E96" s="149"/>
      <c r="F96" s="140"/>
      <c r="G96" s="202"/>
    </row>
    <row r="97" spans="1:20" s="66" customFormat="1" x14ac:dyDescent="0.2">
      <c r="A97" s="62" t="s">
        <v>77</v>
      </c>
      <c r="B97" s="204" t="s">
        <v>107</v>
      </c>
      <c r="C97" s="119"/>
      <c r="D97" s="119"/>
      <c r="E97" s="120"/>
      <c r="F97" s="143">
        <v>3142800</v>
      </c>
      <c r="G97" s="64">
        <f>SUM(F97*17.5%)</f>
        <v>549990</v>
      </c>
      <c r="H97" s="65"/>
    </row>
    <row r="98" spans="1:20" x14ac:dyDescent="0.2">
      <c r="A98" s="62" t="s">
        <v>83</v>
      </c>
      <c r="B98" s="222" t="s">
        <v>108</v>
      </c>
      <c r="C98" s="119"/>
      <c r="D98" s="119"/>
      <c r="E98" s="120"/>
      <c r="F98" s="140">
        <v>200000</v>
      </c>
      <c r="G98" s="202"/>
    </row>
    <row r="99" spans="1:20" ht="15.75" x14ac:dyDescent="0.25">
      <c r="A99" s="223" t="s">
        <v>109</v>
      </c>
      <c r="B99" s="227" t="s">
        <v>18</v>
      </c>
      <c r="C99" s="224"/>
      <c r="D99" s="224"/>
      <c r="E99" s="225"/>
      <c r="F99" s="226">
        <f>SUM(F97:F98)</f>
        <v>3342800</v>
      </c>
      <c r="G99" s="205"/>
    </row>
    <row r="100" spans="1:20" x14ac:dyDescent="0.2">
      <c r="A100" s="62"/>
      <c r="B100" s="358"/>
      <c r="C100" s="359"/>
      <c r="D100" s="359"/>
      <c r="E100" s="360"/>
      <c r="F100" s="140"/>
      <c r="G100" s="205"/>
    </row>
    <row r="101" spans="1:20" x14ac:dyDescent="0.2">
      <c r="A101" s="62"/>
      <c r="B101" s="358"/>
      <c r="C101" s="359"/>
      <c r="D101" s="359"/>
      <c r="E101" s="360"/>
      <c r="F101" s="140"/>
      <c r="G101" s="205"/>
    </row>
    <row r="102" spans="1:20" ht="15.75" x14ac:dyDescent="0.25">
      <c r="A102" s="233" t="s">
        <v>110</v>
      </c>
      <c r="B102" s="234" t="s">
        <v>7</v>
      </c>
      <c r="C102" s="235"/>
      <c r="D102" s="235"/>
      <c r="E102" s="236"/>
      <c r="F102" s="237">
        <f>SUM(F99)</f>
        <v>3342800</v>
      </c>
      <c r="G102" s="202"/>
    </row>
    <row r="103" spans="1:20" ht="15.75" x14ac:dyDescent="0.25">
      <c r="A103" s="246"/>
      <c r="B103" s="244"/>
      <c r="C103" s="245"/>
      <c r="D103" s="245"/>
      <c r="E103" s="247"/>
      <c r="F103" s="249"/>
      <c r="G103" s="202"/>
    </row>
    <row r="104" spans="1:20" x14ac:dyDescent="0.2">
      <c r="A104" s="81" t="s">
        <v>65</v>
      </c>
      <c r="B104" s="206" t="s">
        <v>31</v>
      </c>
      <c r="C104" s="203"/>
      <c r="D104" s="203"/>
      <c r="E104" s="203"/>
      <c r="F104" s="243">
        <v>549990</v>
      </c>
      <c r="G104" s="192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</row>
    <row r="105" spans="1:20" x14ac:dyDescent="0.2">
      <c r="A105" s="81" t="s">
        <v>65</v>
      </c>
      <c r="B105" s="206" t="s">
        <v>111</v>
      </c>
      <c r="C105" s="203"/>
      <c r="D105" s="203"/>
      <c r="E105" s="203"/>
      <c r="F105" s="243">
        <v>54000</v>
      </c>
      <c r="G105" s="192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</row>
    <row r="106" spans="1:20" s="240" customFormat="1" ht="15.75" x14ac:dyDescent="0.25">
      <c r="A106" s="238"/>
      <c r="B106" s="239" t="s">
        <v>19</v>
      </c>
      <c r="F106" s="121">
        <f>SUM(F104:F105)</f>
        <v>603990</v>
      </c>
      <c r="G106" s="241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</row>
    <row r="107" spans="1:20" ht="15.75" x14ac:dyDescent="0.25">
      <c r="A107" s="81"/>
      <c r="B107" s="43"/>
      <c r="C107" s="203"/>
      <c r="D107" s="203"/>
      <c r="E107" s="203"/>
      <c r="F107" s="125"/>
      <c r="G107" s="192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</row>
    <row r="108" spans="1:20" x14ac:dyDescent="0.2">
      <c r="A108" s="250" t="s">
        <v>66</v>
      </c>
      <c r="B108" s="251" t="s">
        <v>3</v>
      </c>
      <c r="C108" s="38"/>
      <c r="D108" s="38"/>
      <c r="E108" s="39"/>
      <c r="F108" s="252">
        <v>2000</v>
      </c>
      <c r="G108" s="192">
        <f t="shared" ref="G108:G113" si="2">SUM(F108*27%)</f>
        <v>540</v>
      </c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</row>
    <row r="109" spans="1:20" x14ac:dyDescent="0.2">
      <c r="A109" s="250" t="s">
        <v>78</v>
      </c>
      <c r="B109" s="251" t="s">
        <v>112</v>
      </c>
      <c r="C109" s="38"/>
      <c r="D109" s="38"/>
      <c r="E109" s="39"/>
      <c r="F109" s="252">
        <v>35000</v>
      </c>
      <c r="G109" s="192">
        <f t="shared" si="2"/>
        <v>9450</v>
      </c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</row>
    <row r="110" spans="1:20" x14ac:dyDescent="0.2">
      <c r="A110" s="250" t="s">
        <v>66</v>
      </c>
      <c r="B110" s="251" t="s">
        <v>113</v>
      </c>
      <c r="C110" s="38"/>
      <c r="D110" s="38"/>
      <c r="E110" s="39"/>
      <c r="F110" s="252">
        <v>500000</v>
      </c>
      <c r="G110" s="192">
        <f t="shared" si="2"/>
        <v>135000</v>
      </c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</row>
    <row r="111" spans="1:20" x14ac:dyDescent="0.2">
      <c r="A111" s="250" t="s">
        <v>66</v>
      </c>
      <c r="B111" s="251" t="s">
        <v>97</v>
      </c>
      <c r="C111" s="38"/>
      <c r="D111" s="38"/>
      <c r="E111" s="39"/>
      <c r="F111" s="252">
        <v>100000</v>
      </c>
      <c r="G111" s="192">
        <f t="shared" si="2"/>
        <v>27000</v>
      </c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</row>
    <row r="112" spans="1:20" x14ac:dyDescent="0.2">
      <c r="A112" s="250" t="s">
        <v>68</v>
      </c>
      <c r="B112" s="253" t="s">
        <v>114</v>
      </c>
      <c r="C112" s="38"/>
      <c r="D112" s="38"/>
      <c r="E112" s="39"/>
      <c r="F112" s="252">
        <v>80000</v>
      </c>
      <c r="G112" s="192">
        <f t="shared" si="2"/>
        <v>21600</v>
      </c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</row>
    <row r="113" spans="1:20" x14ac:dyDescent="0.2">
      <c r="A113" s="250" t="s">
        <v>72</v>
      </c>
      <c r="B113" s="251" t="s">
        <v>9</v>
      </c>
      <c r="C113" s="38"/>
      <c r="D113" s="38"/>
      <c r="E113" s="39"/>
      <c r="F113" s="252">
        <v>300000</v>
      </c>
      <c r="G113" s="192">
        <f t="shared" si="2"/>
        <v>81000</v>
      </c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</row>
    <row r="114" spans="1:20" x14ac:dyDescent="0.2">
      <c r="A114" s="250" t="s">
        <v>73</v>
      </c>
      <c r="B114" s="251" t="s">
        <v>5</v>
      </c>
      <c r="C114" s="38"/>
      <c r="D114" s="38"/>
      <c r="E114" s="39"/>
      <c r="F114" s="252">
        <f>SUM(G115)</f>
        <v>274590</v>
      </c>
      <c r="G114" s="192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</row>
    <row r="115" spans="1:20" x14ac:dyDescent="0.2">
      <c r="A115" s="254"/>
      <c r="B115" s="255"/>
      <c r="C115" s="256"/>
      <c r="D115" s="256"/>
      <c r="E115" s="257"/>
      <c r="F115" s="258"/>
      <c r="G115" s="192">
        <f>SUM(G108:G114)</f>
        <v>274590</v>
      </c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</row>
    <row r="116" spans="1:20" ht="15.75" x14ac:dyDescent="0.25">
      <c r="A116" s="250"/>
      <c r="B116" s="259" t="s">
        <v>20</v>
      </c>
      <c r="C116" s="35"/>
      <c r="D116" s="245"/>
      <c r="E116" s="247"/>
      <c r="F116" s="40">
        <f>SUM(F108:F115)</f>
        <v>1291590</v>
      </c>
      <c r="G116" s="192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</row>
    <row r="117" spans="1:20" ht="15.75" x14ac:dyDescent="0.25">
      <c r="A117" s="250"/>
      <c r="B117" s="259"/>
      <c r="C117" s="35"/>
      <c r="D117" s="245"/>
      <c r="E117" s="245"/>
      <c r="F117" s="40"/>
      <c r="G117" s="192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</row>
    <row r="118" spans="1:20" x14ac:dyDescent="0.2">
      <c r="A118" s="81" t="s">
        <v>75</v>
      </c>
      <c r="B118" s="206" t="s">
        <v>21</v>
      </c>
      <c r="C118" s="203"/>
      <c r="D118" s="203"/>
      <c r="E118" s="203"/>
      <c r="F118" s="140">
        <f>SUM(F119:F120)</f>
        <v>232000</v>
      </c>
      <c r="G118" s="192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</row>
    <row r="119" spans="1:20" x14ac:dyDescent="0.2">
      <c r="A119" s="207"/>
      <c r="B119" s="118" t="s">
        <v>115</v>
      </c>
      <c r="C119" s="203"/>
      <c r="D119" s="203"/>
      <c r="E119" s="203"/>
      <c r="F119" s="140">
        <v>200000</v>
      </c>
      <c r="G119" s="192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</row>
    <row r="120" spans="1:20" ht="15.75" x14ac:dyDescent="0.25">
      <c r="A120" s="207"/>
      <c r="B120" s="167" t="s">
        <v>116</v>
      </c>
      <c r="C120" s="92"/>
      <c r="D120" s="92"/>
      <c r="E120" s="93"/>
      <c r="F120" s="145">
        <v>32000</v>
      </c>
      <c r="G120" s="192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</row>
    <row r="121" spans="1:20" ht="15.75" x14ac:dyDescent="0.25">
      <c r="A121" s="81"/>
      <c r="B121" s="94" t="s">
        <v>17</v>
      </c>
      <c r="C121" s="50"/>
      <c r="D121" s="50"/>
      <c r="E121" s="51"/>
      <c r="F121" s="125">
        <f>SUM(F118:F118)</f>
        <v>232000</v>
      </c>
      <c r="G121" s="192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</row>
    <row r="122" spans="1:20" ht="15.75" x14ac:dyDescent="0.25">
      <c r="A122" s="81"/>
      <c r="B122" s="94"/>
      <c r="C122" s="50"/>
      <c r="D122" s="50"/>
      <c r="E122" s="51"/>
      <c r="F122" s="125"/>
      <c r="G122" s="192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</row>
    <row r="123" spans="1:20" ht="15.75" x14ac:dyDescent="0.25">
      <c r="A123" s="95"/>
      <c r="B123" s="110" t="s">
        <v>117</v>
      </c>
      <c r="C123" s="97"/>
      <c r="D123" s="97"/>
      <c r="E123" s="98"/>
      <c r="F123" s="123">
        <f>SUM(F95+F102+F106+F116+F121)</f>
        <v>5500380</v>
      </c>
      <c r="G123" s="192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</row>
    <row r="124" spans="1:20" ht="15.75" x14ac:dyDescent="0.25">
      <c r="A124" s="81"/>
      <c r="B124" s="94"/>
      <c r="C124" s="50"/>
      <c r="D124" s="50"/>
      <c r="E124" s="51"/>
      <c r="F124" s="125"/>
      <c r="G124" s="192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</row>
    <row r="125" spans="1:20" ht="15.75" x14ac:dyDescent="0.25">
      <c r="A125" s="95"/>
      <c r="B125" s="110" t="s">
        <v>2</v>
      </c>
      <c r="C125" s="97"/>
      <c r="D125" s="97"/>
      <c r="E125" s="98"/>
      <c r="F125" s="113" t="s">
        <v>44</v>
      </c>
      <c r="G125" s="133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</row>
    <row r="126" spans="1:20" ht="15.75" x14ac:dyDescent="0.25">
      <c r="A126" s="81"/>
      <c r="B126" s="94"/>
      <c r="C126" s="50"/>
      <c r="D126" s="50"/>
      <c r="E126" s="50"/>
      <c r="F126" s="125"/>
      <c r="G126" s="133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</row>
    <row r="127" spans="1:20" ht="15.75" x14ac:dyDescent="0.25">
      <c r="A127" s="312"/>
      <c r="B127" s="313" t="s">
        <v>178</v>
      </c>
      <c r="C127" s="35"/>
      <c r="D127" s="35"/>
      <c r="E127" s="36"/>
      <c r="F127" s="314"/>
      <c r="G127" s="133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</row>
    <row r="128" spans="1:20" x14ac:dyDescent="0.2">
      <c r="A128" s="316" t="s">
        <v>186</v>
      </c>
      <c r="B128" s="317" t="s">
        <v>162</v>
      </c>
      <c r="C128" s="318"/>
      <c r="D128" s="318"/>
      <c r="E128" s="319"/>
      <c r="F128" s="320">
        <v>1800000</v>
      </c>
      <c r="G128" s="133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</row>
    <row r="129" spans="1:20" ht="15.75" x14ac:dyDescent="0.25">
      <c r="A129" s="321" t="s">
        <v>109</v>
      </c>
      <c r="B129" s="322" t="s">
        <v>18</v>
      </c>
      <c r="C129" s="245"/>
      <c r="D129" s="245"/>
      <c r="E129" s="247"/>
      <c r="F129" s="40">
        <f>SUM(F128:F128)</f>
        <v>1800000</v>
      </c>
      <c r="G129" s="133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</row>
    <row r="130" spans="1:20" ht="15.75" x14ac:dyDescent="0.25">
      <c r="A130" s="321"/>
      <c r="B130" s="322"/>
      <c r="C130" s="245"/>
      <c r="D130" s="245"/>
      <c r="E130" s="247"/>
      <c r="F130" s="40"/>
      <c r="G130" s="133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</row>
    <row r="131" spans="1:20" x14ac:dyDescent="0.2">
      <c r="A131" s="316"/>
      <c r="B131" s="37"/>
      <c r="C131" s="35"/>
      <c r="D131" s="35"/>
      <c r="E131" s="36"/>
      <c r="F131" s="315"/>
      <c r="G131" s="133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</row>
    <row r="132" spans="1:20" ht="15.75" x14ac:dyDescent="0.25">
      <c r="A132" s="323" t="s">
        <v>110</v>
      </c>
      <c r="B132" s="324" t="s">
        <v>7</v>
      </c>
      <c r="C132" s="325"/>
      <c r="D132" s="325"/>
      <c r="E132" s="326"/>
      <c r="F132" s="327">
        <f>SUM(F129)</f>
        <v>1800000</v>
      </c>
      <c r="G132" s="133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</row>
    <row r="133" spans="1:20" ht="15.75" x14ac:dyDescent="0.25">
      <c r="A133" s="108"/>
      <c r="B133" s="101" t="s">
        <v>2</v>
      </c>
      <c r="C133" s="97"/>
      <c r="D133" s="97"/>
      <c r="E133" s="98"/>
      <c r="F133" s="104" t="s">
        <v>44</v>
      </c>
      <c r="G133" s="133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</row>
    <row r="134" spans="1:20" ht="15.75" x14ac:dyDescent="0.25">
      <c r="A134" s="321"/>
      <c r="B134" s="328"/>
      <c r="C134" s="329"/>
      <c r="D134" s="329"/>
      <c r="E134" s="330"/>
      <c r="F134" s="331"/>
      <c r="G134" s="133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</row>
    <row r="135" spans="1:20" x14ac:dyDescent="0.2">
      <c r="A135" s="9" t="s">
        <v>65</v>
      </c>
      <c r="B135" s="332" t="s">
        <v>31</v>
      </c>
      <c r="C135" s="333"/>
      <c r="D135" s="334"/>
      <c r="E135" s="335"/>
      <c r="F135" s="336">
        <v>251100</v>
      </c>
      <c r="G135" s="133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</row>
    <row r="136" spans="1:20" ht="15.75" x14ac:dyDescent="0.25">
      <c r="A136" s="337"/>
      <c r="B136" s="324" t="s">
        <v>165</v>
      </c>
      <c r="C136" s="338"/>
      <c r="D136" s="338"/>
      <c r="E136" s="339"/>
      <c r="F136" s="327">
        <f>SUM(F135:F135)</f>
        <v>251100</v>
      </c>
      <c r="G136" s="133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</row>
    <row r="137" spans="1:20" x14ac:dyDescent="0.2">
      <c r="A137" s="312"/>
      <c r="B137" s="37"/>
      <c r="C137" s="35"/>
      <c r="D137" s="35"/>
      <c r="E137" s="36"/>
      <c r="F137" s="315"/>
      <c r="G137" s="133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</row>
    <row r="138" spans="1:20" x14ac:dyDescent="0.2">
      <c r="A138" s="312" t="s">
        <v>166</v>
      </c>
      <c r="B138" s="37" t="s">
        <v>167</v>
      </c>
      <c r="C138" s="35"/>
      <c r="D138" s="35"/>
      <c r="E138" s="36"/>
      <c r="F138" s="315">
        <v>20000</v>
      </c>
      <c r="G138" s="133">
        <f t="shared" ref="G138:G144" si="3">SUM(F138*27%)</f>
        <v>5400</v>
      </c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</row>
    <row r="139" spans="1:20" x14ac:dyDescent="0.2">
      <c r="A139" s="312" t="s">
        <v>66</v>
      </c>
      <c r="B139" s="37" t="s">
        <v>3</v>
      </c>
      <c r="C139" s="35"/>
      <c r="D139" s="35"/>
      <c r="E139" s="36"/>
      <c r="F139" s="315">
        <v>30000</v>
      </c>
      <c r="G139" s="133">
        <f t="shared" si="3"/>
        <v>8100.0000000000009</v>
      </c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</row>
    <row r="140" spans="1:20" x14ac:dyDescent="0.2">
      <c r="A140" s="312" t="s">
        <v>67</v>
      </c>
      <c r="B140" s="37" t="s">
        <v>168</v>
      </c>
      <c r="C140" s="35"/>
      <c r="D140" s="35"/>
      <c r="E140" s="36"/>
      <c r="F140" s="315"/>
      <c r="G140" s="133">
        <f t="shared" si="3"/>
        <v>0</v>
      </c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</row>
    <row r="141" spans="1:20" x14ac:dyDescent="0.2">
      <c r="A141" s="312" t="s">
        <v>67</v>
      </c>
      <c r="B141" s="37" t="s">
        <v>169</v>
      </c>
      <c r="C141" s="35"/>
      <c r="D141" s="35"/>
      <c r="E141" s="36"/>
      <c r="F141" s="315">
        <v>100000</v>
      </c>
      <c r="G141" s="133">
        <f t="shared" si="3"/>
        <v>27000</v>
      </c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</row>
    <row r="142" spans="1:20" x14ac:dyDescent="0.2">
      <c r="A142" s="312" t="s">
        <v>68</v>
      </c>
      <c r="B142" s="37" t="s">
        <v>170</v>
      </c>
      <c r="C142" s="35"/>
      <c r="D142" s="35"/>
      <c r="E142" s="36"/>
      <c r="F142" s="315">
        <v>50000</v>
      </c>
      <c r="G142" s="133">
        <f t="shared" si="3"/>
        <v>13500</v>
      </c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</row>
    <row r="143" spans="1:20" x14ac:dyDescent="0.2">
      <c r="A143" s="312" t="s">
        <v>70</v>
      </c>
      <c r="B143" s="37" t="s">
        <v>171</v>
      </c>
      <c r="C143" s="35"/>
      <c r="D143" s="35"/>
      <c r="E143" s="36"/>
      <c r="F143" s="315">
        <v>75000</v>
      </c>
      <c r="G143" s="133">
        <f t="shared" si="3"/>
        <v>20250</v>
      </c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</row>
    <row r="144" spans="1:20" x14ac:dyDescent="0.2">
      <c r="A144" s="312" t="s">
        <v>69</v>
      </c>
      <c r="B144" s="340" t="s">
        <v>172</v>
      </c>
      <c r="C144" s="35"/>
      <c r="D144" s="35"/>
      <c r="E144" s="36"/>
      <c r="F144" s="315">
        <v>258679</v>
      </c>
      <c r="G144" s="133">
        <f t="shared" si="3"/>
        <v>69843.33</v>
      </c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</row>
    <row r="145" spans="1:20" x14ac:dyDescent="0.2">
      <c r="A145" s="312" t="s">
        <v>73</v>
      </c>
      <c r="B145" s="37" t="s">
        <v>5</v>
      </c>
      <c r="C145" s="35"/>
      <c r="D145" s="35"/>
      <c r="E145" s="36"/>
      <c r="F145" s="315">
        <f>SUM(G138:G144)</f>
        <v>144093.33000000002</v>
      </c>
      <c r="G145" s="133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</row>
    <row r="146" spans="1:20" x14ac:dyDescent="0.2">
      <c r="A146" s="312" t="s">
        <v>173</v>
      </c>
      <c r="B146" s="37" t="s">
        <v>174</v>
      </c>
      <c r="C146" s="35"/>
      <c r="D146" s="35"/>
      <c r="E146" s="36"/>
      <c r="F146" s="315">
        <v>240000</v>
      </c>
      <c r="G146" s="133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</row>
    <row r="147" spans="1:20" x14ac:dyDescent="0.2">
      <c r="A147" s="312" t="s">
        <v>75</v>
      </c>
      <c r="B147" s="37" t="s">
        <v>175</v>
      </c>
      <c r="C147" s="35"/>
      <c r="D147" s="35"/>
      <c r="E147" s="36"/>
      <c r="F147" s="315">
        <v>50000</v>
      </c>
      <c r="G147" s="133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</row>
    <row r="148" spans="1:20" ht="15.75" x14ac:dyDescent="0.25">
      <c r="A148" s="341"/>
      <c r="B148" s="324" t="s">
        <v>27</v>
      </c>
      <c r="C148" s="338"/>
      <c r="D148" s="338"/>
      <c r="E148" s="339"/>
      <c r="F148" s="327">
        <f>SUM(F138:F147)</f>
        <v>967772.33000000007</v>
      </c>
      <c r="G148" s="133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</row>
    <row r="149" spans="1:20" x14ac:dyDescent="0.2">
      <c r="A149" s="312"/>
      <c r="B149" s="37"/>
      <c r="C149" s="35"/>
      <c r="D149" s="35"/>
      <c r="E149" s="36"/>
      <c r="F149" s="315"/>
      <c r="G149" s="133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</row>
    <row r="150" spans="1:20" x14ac:dyDescent="0.2">
      <c r="A150" s="312" t="s">
        <v>65</v>
      </c>
      <c r="B150" s="37" t="s">
        <v>152</v>
      </c>
      <c r="C150" s="35"/>
      <c r="D150" s="35"/>
      <c r="E150" s="36"/>
      <c r="F150" s="315"/>
      <c r="G150" s="133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</row>
    <row r="151" spans="1:20" x14ac:dyDescent="0.2">
      <c r="A151" s="312" t="s">
        <v>75</v>
      </c>
      <c r="B151" s="37" t="s">
        <v>177</v>
      </c>
      <c r="C151" s="35"/>
      <c r="D151" s="35"/>
      <c r="E151" s="36"/>
      <c r="F151" s="315">
        <v>25000</v>
      </c>
      <c r="G151" s="133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</row>
    <row r="152" spans="1:20" ht="15.75" x14ac:dyDescent="0.25">
      <c r="A152" s="342"/>
      <c r="B152" s="343" t="s">
        <v>17</v>
      </c>
      <c r="C152" s="344"/>
      <c r="D152" s="344"/>
      <c r="E152" s="345"/>
      <c r="F152" s="346">
        <f>SUM(F150:F151)</f>
        <v>25000</v>
      </c>
      <c r="G152" s="133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</row>
    <row r="153" spans="1:20" ht="15.75" x14ac:dyDescent="0.25">
      <c r="A153" s="316"/>
      <c r="B153" s="347"/>
      <c r="C153" s="348"/>
      <c r="D153" s="348"/>
      <c r="E153" s="349"/>
      <c r="F153" s="350"/>
      <c r="G153" s="133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</row>
    <row r="154" spans="1:20" ht="15.75" x14ac:dyDescent="0.25">
      <c r="A154" s="109"/>
      <c r="B154" s="110" t="s">
        <v>176</v>
      </c>
      <c r="C154" s="111"/>
      <c r="D154" s="111"/>
      <c r="E154" s="111"/>
      <c r="F154" s="352">
        <f>SUM(F132+F136+F148+F152)</f>
        <v>3043872.33</v>
      </c>
      <c r="G154" s="133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</row>
    <row r="155" spans="1:20" ht="15.75" x14ac:dyDescent="0.25">
      <c r="A155" s="81"/>
      <c r="B155" s="80"/>
      <c r="C155" s="50"/>
      <c r="D155" s="50"/>
      <c r="E155" s="351"/>
      <c r="F155" s="311"/>
      <c r="G155" s="133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</row>
    <row r="156" spans="1:20" ht="15.75" x14ac:dyDescent="0.25">
      <c r="A156" s="81"/>
      <c r="B156" s="80"/>
      <c r="C156" s="50"/>
      <c r="D156" s="50"/>
      <c r="E156" s="51"/>
      <c r="F156" s="311"/>
      <c r="G156" s="133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</row>
    <row r="157" spans="1:20" ht="15.75" x14ac:dyDescent="0.25">
      <c r="A157" s="266"/>
      <c r="B157" s="267" t="s">
        <v>118</v>
      </c>
      <c r="C157" s="268"/>
      <c r="D157" s="268"/>
      <c r="E157" s="269"/>
      <c r="F157" s="269"/>
      <c r="G157" s="133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</row>
    <row r="158" spans="1:20" ht="15.75" x14ac:dyDescent="0.25">
      <c r="A158" s="250" t="s">
        <v>66</v>
      </c>
      <c r="B158" s="67" t="s">
        <v>119</v>
      </c>
      <c r="C158" s="268"/>
      <c r="D158" s="268"/>
      <c r="E158" s="269"/>
      <c r="F158" s="39">
        <v>1017860</v>
      </c>
      <c r="G158" s="133">
        <f>SUM(F158*27%)</f>
        <v>274822.2</v>
      </c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</row>
    <row r="159" spans="1:20" ht="15.75" x14ac:dyDescent="0.25">
      <c r="A159" s="250" t="s">
        <v>66</v>
      </c>
      <c r="B159" s="67" t="s">
        <v>97</v>
      </c>
      <c r="C159" s="268"/>
      <c r="D159" s="268"/>
      <c r="E159" s="269"/>
      <c r="F159" s="39">
        <v>600000</v>
      </c>
      <c r="G159" s="133">
        <f>SUM(F159*27%)</f>
        <v>162000</v>
      </c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</row>
    <row r="160" spans="1:20" ht="15.75" x14ac:dyDescent="0.25">
      <c r="A160" s="250"/>
      <c r="B160" s="67" t="s">
        <v>32</v>
      </c>
      <c r="C160" s="268"/>
      <c r="D160" s="268"/>
      <c r="E160" s="269"/>
      <c r="F160" s="39">
        <v>155000</v>
      </c>
      <c r="G160" s="133">
        <f>SUM(F160*27%)</f>
        <v>41850</v>
      </c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</row>
    <row r="161" spans="1:20" ht="15.75" x14ac:dyDescent="0.25">
      <c r="A161" s="250" t="s">
        <v>73</v>
      </c>
      <c r="B161" s="270" t="s">
        <v>87</v>
      </c>
      <c r="C161" s="268"/>
      <c r="D161" s="38"/>
      <c r="E161" s="39"/>
      <c r="F161" s="271">
        <v>478671</v>
      </c>
      <c r="G161" s="133">
        <f>SUM(G158:G160)</f>
        <v>478672.2</v>
      </c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</row>
    <row r="162" spans="1:20" ht="15.75" x14ac:dyDescent="0.25">
      <c r="A162" s="250"/>
      <c r="B162" s="270"/>
      <c r="C162" s="268"/>
      <c r="D162" s="38"/>
      <c r="E162" s="39"/>
      <c r="F162" s="271"/>
      <c r="G162" s="133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</row>
    <row r="163" spans="1:20" ht="15.75" x14ac:dyDescent="0.25">
      <c r="A163" s="272"/>
      <c r="B163" s="273" t="s">
        <v>120</v>
      </c>
      <c r="C163" s="97"/>
      <c r="D163" s="97"/>
      <c r="E163" s="98"/>
      <c r="F163" s="274">
        <f>SUM(F158:F161)</f>
        <v>2251531</v>
      </c>
      <c r="G163" s="133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</row>
    <row r="164" spans="1:20" ht="15.75" x14ac:dyDescent="0.25">
      <c r="A164" s="81"/>
      <c r="B164" s="94"/>
      <c r="C164" s="50"/>
      <c r="D164" s="50"/>
      <c r="E164" s="50"/>
      <c r="F164" s="125"/>
      <c r="G164" s="133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</row>
    <row r="165" spans="1:20" ht="15.75" x14ac:dyDescent="0.25">
      <c r="A165" s="266"/>
      <c r="B165" s="275" t="s">
        <v>121</v>
      </c>
      <c r="C165" s="231"/>
      <c r="D165" s="231"/>
      <c r="E165" s="232"/>
      <c r="F165" s="27"/>
      <c r="G165" s="133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</row>
    <row r="166" spans="1:20" ht="15.75" x14ac:dyDescent="0.25">
      <c r="A166" s="250" t="s">
        <v>122</v>
      </c>
      <c r="B166" t="s">
        <v>123</v>
      </c>
      <c r="C166" s="26"/>
      <c r="D166" s="26"/>
      <c r="E166" s="27"/>
      <c r="F166" s="120">
        <v>373417</v>
      </c>
      <c r="G166" s="133">
        <f>SUM(F166*27%)</f>
        <v>100822.59000000001</v>
      </c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</row>
    <row r="167" spans="1:20" ht="15.75" x14ac:dyDescent="0.25">
      <c r="A167" s="250" t="s">
        <v>73</v>
      </c>
      <c r="B167" t="s">
        <v>87</v>
      </c>
      <c r="C167" s="26"/>
      <c r="D167" s="26"/>
      <c r="E167" s="27"/>
      <c r="F167" s="120">
        <v>100823</v>
      </c>
      <c r="G167" s="133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</row>
    <row r="168" spans="1:20" ht="15.75" x14ac:dyDescent="0.25">
      <c r="A168" s="272"/>
      <c r="B168" s="279" t="s">
        <v>124</v>
      </c>
      <c r="C168" s="97"/>
      <c r="D168" s="97"/>
      <c r="E168" s="98"/>
      <c r="F168" s="98">
        <f>SUM(F166:F167)</f>
        <v>474240</v>
      </c>
      <c r="G168" s="133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</row>
    <row r="169" spans="1:20" ht="15.75" x14ac:dyDescent="0.25">
      <c r="A169" s="266"/>
      <c r="B169"/>
      <c r="C169" s="26"/>
      <c r="D169" s="26"/>
      <c r="E169" s="27"/>
      <c r="F169" s="27"/>
      <c r="G169" s="133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</row>
    <row r="170" spans="1:20" ht="15.75" x14ac:dyDescent="0.25">
      <c r="A170" s="266"/>
      <c r="B170" s="275" t="s">
        <v>125</v>
      </c>
      <c r="C170" s="26"/>
      <c r="D170" s="26"/>
      <c r="E170" s="27"/>
      <c r="F170" s="27"/>
      <c r="G170" s="133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</row>
    <row r="171" spans="1:20" ht="15.75" x14ac:dyDescent="0.25">
      <c r="A171" s="266"/>
      <c r="B171"/>
      <c r="C171" s="26"/>
      <c r="D171" s="26"/>
      <c r="E171" s="27"/>
      <c r="F171" s="27"/>
      <c r="G171" s="133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</row>
    <row r="172" spans="1:20" ht="15.75" x14ac:dyDescent="0.25">
      <c r="A172" s="250" t="s">
        <v>122</v>
      </c>
      <c r="B172" s="276" t="s">
        <v>123</v>
      </c>
      <c r="C172" s="26"/>
      <c r="D172" s="26"/>
      <c r="E172" s="27"/>
      <c r="F172" s="120">
        <v>297117</v>
      </c>
      <c r="G172" s="133">
        <f>SUM(F172*27%)</f>
        <v>80221.590000000011</v>
      </c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</row>
    <row r="173" spans="1:20" ht="15.75" x14ac:dyDescent="0.25">
      <c r="A173" s="250" t="s">
        <v>73</v>
      </c>
      <c r="B173" t="s">
        <v>87</v>
      </c>
      <c r="C173" s="26"/>
      <c r="D173" s="26"/>
      <c r="E173" s="27"/>
      <c r="F173" s="120">
        <v>80223</v>
      </c>
      <c r="G173" s="133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</row>
    <row r="174" spans="1:20" ht="15.75" x14ac:dyDescent="0.25">
      <c r="A174" s="272"/>
      <c r="B174" s="279" t="s">
        <v>126</v>
      </c>
      <c r="C174" s="97"/>
      <c r="D174" s="97"/>
      <c r="E174" s="98"/>
      <c r="F174" s="98">
        <f>SUM(F172:F173)</f>
        <v>377340</v>
      </c>
      <c r="G174" s="133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</row>
    <row r="175" spans="1:20" x14ac:dyDescent="0.2">
      <c r="A175" s="266"/>
      <c r="B175" s="253"/>
      <c r="C175" s="35"/>
      <c r="D175" s="35"/>
      <c r="E175" s="36"/>
      <c r="F175" s="277"/>
      <c r="G175" s="133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</row>
    <row r="176" spans="1:20" ht="15.75" x14ac:dyDescent="0.25">
      <c r="A176" s="266"/>
      <c r="B176" s="278" t="s">
        <v>127</v>
      </c>
      <c r="C176" s="35"/>
      <c r="D176" s="35"/>
      <c r="E176" s="36"/>
      <c r="F176" s="277"/>
      <c r="G176" s="133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</row>
    <row r="177" spans="1:20" x14ac:dyDescent="0.2">
      <c r="A177" s="250" t="s">
        <v>84</v>
      </c>
      <c r="B177" s="253" t="s">
        <v>128</v>
      </c>
      <c r="C177" s="35"/>
      <c r="D177" s="35"/>
      <c r="E177" s="36"/>
      <c r="F177" s="277">
        <v>2500000</v>
      </c>
      <c r="G177" s="133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</row>
    <row r="178" spans="1:20" x14ac:dyDescent="0.2">
      <c r="A178" s="250" t="s">
        <v>84</v>
      </c>
      <c r="B178" s="253" t="s">
        <v>47</v>
      </c>
      <c r="C178" s="35"/>
      <c r="D178" s="35"/>
      <c r="E178" s="36"/>
      <c r="F178" s="277">
        <v>200000</v>
      </c>
      <c r="G178" s="133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</row>
    <row r="179" spans="1:20" x14ac:dyDescent="0.2">
      <c r="A179" s="250" t="s">
        <v>84</v>
      </c>
      <c r="B179" s="253" t="s">
        <v>129</v>
      </c>
      <c r="C179" s="35"/>
      <c r="D179" s="35"/>
      <c r="E179" s="36"/>
      <c r="F179" s="277">
        <v>100000</v>
      </c>
      <c r="G179" s="133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</row>
    <row r="180" spans="1:20" ht="15.75" x14ac:dyDescent="0.25">
      <c r="A180" s="272">
        <f ca="1">A115:F180</f>
        <v>0</v>
      </c>
      <c r="B180" s="280" t="s">
        <v>130</v>
      </c>
      <c r="C180" s="281"/>
      <c r="D180" s="281"/>
      <c r="E180" s="282"/>
      <c r="F180" s="283">
        <f>SUM(F177:F179)</f>
        <v>2800000</v>
      </c>
      <c r="G180" s="133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</row>
    <row r="181" spans="1:20" ht="15.75" x14ac:dyDescent="0.25">
      <c r="A181" s="81"/>
      <c r="B181" s="260" t="s">
        <v>92</v>
      </c>
      <c r="C181" s="261"/>
      <c r="D181" s="261"/>
      <c r="E181" s="51"/>
      <c r="F181" s="125"/>
      <c r="G181" s="133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</row>
    <row r="182" spans="1:20" ht="15.75" x14ac:dyDescent="0.25">
      <c r="A182" s="81" t="s">
        <v>70</v>
      </c>
      <c r="B182" s="207" t="s">
        <v>93</v>
      </c>
      <c r="C182" s="219"/>
      <c r="D182" s="219"/>
      <c r="E182" s="51"/>
      <c r="F182" s="126">
        <v>5000</v>
      </c>
      <c r="G182" s="133">
        <f>SUM(F182*27%)</f>
        <v>1350</v>
      </c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</row>
    <row r="183" spans="1:20" x14ac:dyDescent="0.2">
      <c r="A183" s="208" t="s">
        <v>66</v>
      </c>
      <c r="B183" s="207" t="s">
        <v>91</v>
      </c>
      <c r="C183" s="209"/>
      <c r="D183" s="209"/>
      <c r="E183" s="210"/>
      <c r="F183" s="126">
        <v>459829</v>
      </c>
      <c r="G183" s="133">
        <f>SUM(F183*27%)</f>
        <v>124153.83</v>
      </c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</row>
    <row r="184" spans="1:20" x14ac:dyDescent="0.2">
      <c r="A184" s="208" t="s">
        <v>73</v>
      </c>
      <c r="B184" s="207" t="s">
        <v>94</v>
      </c>
      <c r="C184" s="209"/>
      <c r="D184" s="209"/>
      <c r="E184" s="210"/>
      <c r="F184" s="126">
        <v>125505</v>
      </c>
      <c r="G184" s="133"/>
      <c r="H184" s="192">
        <f>SUM(G182:G183)</f>
        <v>125503.83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</row>
    <row r="185" spans="1:20" ht="15.75" x14ac:dyDescent="0.25">
      <c r="A185" s="117"/>
      <c r="B185" s="110" t="s">
        <v>6</v>
      </c>
      <c r="C185" s="262"/>
      <c r="D185" s="262"/>
      <c r="E185" s="263"/>
      <c r="F185" s="123">
        <f>SUM(F182:F184)</f>
        <v>590334</v>
      </c>
      <c r="G185" s="133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</row>
    <row r="186" spans="1:20" ht="15.75" x14ac:dyDescent="0.25">
      <c r="A186" s="208"/>
      <c r="B186" s="94"/>
      <c r="C186" s="209"/>
      <c r="D186" s="209"/>
      <c r="E186" s="210"/>
      <c r="F186" s="125"/>
      <c r="G186" s="133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</row>
    <row r="187" spans="1:20" ht="15.75" x14ac:dyDescent="0.25">
      <c r="A187" s="208"/>
      <c r="B187" s="260" t="s">
        <v>96</v>
      </c>
      <c r="C187" s="264"/>
      <c r="D187" s="264"/>
      <c r="E187" s="265"/>
      <c r="F187" s="125"/>
      <c r="G187" s="133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</row>
    <row r="188" spans="1:20" x14ac:dyDescent="0.2">
      <c r="A188" s="208" t="s">
        <v>75</v>
      </c>
      <c r="B188" s="207" t="s">
        <v>97</v>
      </c>
      <c r="C188" s="209"/>
      <c r="D188" s="209"/>
      <c r="E188" s="210"/>
      <c r="F188" s="126">
        <v>108934</v>
      </c>
      <c r="G188" s="133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</row>
    <row r="189" spans="1:20" x14ac:dyDescent="0.2">
      <c r="A189" s="208" t="s">
        <v>73</v>
      </c>
      <c r="B189" s="207" t="s">
        <v>87</v>
      </c>
      <c r="C189" s="209"/>
      <c r="D189" s="209"/>
      <c r="E189" s="210"/>
      <c r="F189" s="126">
        <v>29413</v>
      </c>
      <c r="G189" s="133">
        <f>SUM(F188*27%)</f>
        <v>29412.18</v>
      </c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</row>
    <row r="190" spans="1:20" ht="15.75" x14ac:dyDescent="0.25">
      <c r="A190" s="117"/>
      <c r="B190" s="110" t="s">
        <v>136</v>
      </c>
      <c r="C190" s="262"/>
      <c r="D190" s="262"/>
      <c r="E190" s="263"/>
      <c r="F190" s="123">
        <f>SUM(F188:F189)</f>
        <v>138347</v>
      </c>
      <c r="G190" s="133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</row>
    <row r="191" spans="1:20" x14ac:dyDescent="0.2">
      <c r="A191" s="208"/>
      <c r="B191" s="207"/>
      <c r="C191" s="209"/>
      <c r="D191" s="209"/>
      <c r="E191" s="210"/>
      <c r="F191" s="126"/>
      <c r="G191" s="133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</row>
    <row r="192" spans="1:20" ht="15.75" x14ac:dyDescent="0.25">
      <c r="A192" s="266"/>
      <c r="B192" s="230" t="s">
        <v>131</v>
      </c>
      <c r="C192" s="26"/>
      <c r="D192" s="26"/>
      <c r="E192" s="27"/>
      <c r="F192" s="51"/>
      <c r="G192" s="133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</row>
    <row r="193" spans="1:20" ht="15.75" x14ac:dyDescent="0.25">
      <c r="A193" s="266"/>
      <c r="B193" s="230"/>
      <c r="C193" s="26"/>
      <c r="D193" s="26"/>
      <c r="E193" s="27"/>
      <c r="F193" s="51"/>
      <c r="G193" s="133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</row>
    <row r="194" spans="1:20" x14ac:dyDescent="0.2">
      <c r="A194" s="266"/>
      <c r="B194" s="204" t="s">
        <v>162</v>
      </c>
      <c r="C194" s="119"/>
      <c r="D194" s="119"/>
      <c r="E194" s="120"/>
      <c r="F194" s="310">
        <v>540000</v>
      </c>
      <c r="G194" s="133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</row>
    <row r="195" spans="1:20" x14ac:dyDescent="0.2">
      <c r="A195" s="266"/>
      <c r="B195" s="204" t="s">
        <v>163</v>
      </c>
      <c r="C195" s="119"/>
      <c r="D195" s="119"/>
      <c r="E195" s="120"/>
      <c r="F195" s="310">
        <v>94500</v>
      </c>
      <c r="G195" s="133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</row>
    <row r="196" spans="1:20" ht="15.75" x14ac:dyDescent="0.25">
      <c r="A196" s="250" t="s">
        <v>86</v>
      </c>
      <c r="B196" s="67" t="s">
        <v>132</v>
      </c>
      <c r="C196" s="26"/>
      <c r="D196" s="26"/>
      <c r="E196" s="27"/>
      <c r="F196" s="271">
        <v>60000</v>
      </c>
      <c r="G196" s="133">
        <f>SUM(F196*27%)</f>
        <v>16200.000000000002</v>
      </c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</row>
    <row r="197" spans="1:20" ht="15.75" x14ac:dyDescent="0.25">
      <c r="A197" s="250" t="s">
        <v>68</v>
      </c>
      <c r="B197" s="67" t="s">
        <v>133</v>
      </c>
      <c r="C197" s="26"/>
      <c r="D197" s="26"/>
      <c r="E197" s="27"/>
      <c r="F197" s="271">
        <v>60000</v>
      </c>
      <c r="G197" s="133">
        <f>SUM(F197*27 %)</f>
        <v>16200.000000000002</v>
      </c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</row>
    <row r="198" spans="1:20" ht="15.75" x14ac:dyDescent="0.25">
      <c r="A198" s="250" t="s">
        <v>66</v>
      </c>
      <c r="B198" s="67" t="s">
        <v>97</v>
      </c>
      <c r="C198" s="26"/>
      <c r="D198" s="26"/>
      <c r="E198" s="27"/>
      <c r="F198" s="271">
        <v>570000</v>
      </c>
      <c r="G198" s="133">
        <f>SUM(F198*27%)</f>
        <v>153900</v>
      </c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</row>
    <row r="199" spans="1:20" ht="15.75" x14ac:dyDescent="0.25">
      <c r="A199" s="250" t="s">
        <v>69</v>
      </c>
      <c r="B199" s="67" t="s">
        <v>134</v>
      </c>
      <c r="C199" s="26"/>
      <c r="D199" s="26"/>
      <c r="E199" s="27"/>
      <c r="F199" s="271">
        <v>550000</v>
      </c>
      <c r="G199" s="133">
        <f>SUM(F199*27%)</f>
        <v>148500</v>
      </c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</row>
    <row r="200" spans="1:20" ht="15.75" x14ac:dyDescent="0.25">
      <c r="A200" s="250" t="s">
        <v>70</v>
      </c>
      <c r="B200" s="67" t="s">
        <v>135</v>
      </c>
      <c r="C200" s="26"/>
      <c r="D200" s="26"/>
      <c r="E200" s="27"/>
      <c r="F200" s="284">
        <v>50000</v>
      </c>
      <c r="G200" s="133">
        <f>SUM(F200*27%)</f>
        <v>13500</v>
      </c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</row>
    <row r="201" spans="1:20" ht="15.75" x14ac:dyDescent="0.25">
      <c r="A201" s="254" t="s">
        <v>73</v>
      </c>
      <c r="B201" s="255" t="s">
        <v>5</v>
      </c>
      <c r="C201" s="29"/>
      <c r="D201" s="29"/>
      <c r="E201" s="30"/>
      <c r="F201" s="257">
        <v>345500</v>
      </c>
      <c r="G201" s="133"/>
      <c r="H201" s="192">
        <f>SUM(G196:G200)</f>
        <v>348300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</row>
    <row r="202" spans="1:20" ht="15.75" x14ac:dyDescent="0.25">
      <c r="A202" s="272"/>
      <c r="B202" s="280" t="s">
        <v>85</v>
      </c>
      <c r="C202" s="97"/>
      <c r="D202" s="97"/>
      <c r="E202" s="98"/>
      <c r="F202" s="98">
        <f>SUM(F194:F201)</f>
        <v>2270000</v>
      </c>
      <c r="G202" s="133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</row>
    <row r="203" spans="1:20" x14ac:dyDescent="0.2">
      <c r="A203" s="208"/>
      <c r="B203" s="207"/>
      <c r="C203" s="209"/>
      <c r="D203" s="209"/>
      <c r="E203" s="210"/>
      <c r="F203" s="126" t="s">
        <v>164</v>
      </c>
      <c r="G203" s="133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</row>
    <row r="204" spans="1:20" ht="15.75" x14ac:dyDescent="0.25">
      <c r="A204" s="208"/>
      <c r="B204" s="94" t="s">
        <v>181</v>
      </c>
      <c r="C204" s="209"/>
      <c r="D204" s="209"/>
      <c r="E204" s="210"/>
      <c r="F204" s="125">
        <v>1605468</v>
      </c>
      <c r="G204" s="133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</row>
    <row r="205" spans="1:20" x14ac:dyDescent="0.2">
      <c r="A205" s="208"/>
      <c r="B205" s="207"/>
      <c r="C205" s="209"/>
      <c r="D205" s="209"/>
      <c r="E205" s="210"/>
      <c r="F205" s="126"/>
      <c r="G205" s="133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</row>
    <row r="206" spans="1:20" ht="15.75" x14ac:dyDescent="0.25">
      <c r="A206" s="208"/>
      <c r="B206" s="94" t="s">
        <v>182</v>
      </c>
      <c r="C206" s="209"/>
      <c r="D206" s="209"/>
      <c r="E206" s="210"/>
      <c r="F206" s="125">
        <v>10491314</v>
      </c>
      <c r="G206" s="133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</row>
    <row r="207" spans="1:20" x14ac:dyDescent="0.2">
      <c r="A207" s="208"/>
      <c r="B207" s="207"/>
      <c r="C207" s="209"/>
      <c r="D207" s="209"/>
      <c r="E207" s="210"/>
      <c r="F207" s="126"/>
      <c r="G207" s="133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</row>
    <row r="208" spans="1:20" ht="15.75" x14ac:dyDescent="0.25">
      <c r="A208" s="211"/>
      <c r="B208" s="45" t="s">
        <v>43</v>
      </c>
      <c r="C208" s="46"/>
      <c r="D208" s="46"/>
      <c r="E208" s="47"/>
      <c r="F208" s="128">
        <f>SUM(F43+F59+F74+F78+F123+F163+F168+F174+F180+F185+F190+F202+F87+F204+F154+F206)</f>
        <v>59606817.329999998</v>
      </c>
      <c r="G208" s="133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</row>
    <row r="209" spans="1:20" ht="15.75" x14ac:dyDescent="0.25">
      <c r="A209" s="183"/>
      <c r="B209" s="80"/>
      <c r="C209" s="50"/>
      <c r="D209" s="50"/>
      <c r="E209" s="50"/>
      <c r="F209" s="129"/>
      <c r="G209" s="133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</row>
    <row r="210" spans="1:20" ht="15.75" x14ac:dyDescent="0.25">
      <c r="A210" s="183"/>
      <c r="B210" s="80"/>
      <c r="C210" s="50"/>
      <c r="D210" s="50"/>
      <c r="E210" s="50"/>
      <c r="F210" s="129"/>
      <c r="G210" s="133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</row>
    <row r="211" spans="1:20" ht="15.75" x14ac:dyDescent="0.25">
      <c r="A211" s="57"/>
      <c r="B211" s="25" t="s">
        <v>22</v>
      </c>
      <c r="C211" s="58"/>
      <c r="D211" s="212"/>
      <c r="E211" s="213">
        <f>BEVÉTELEK!F53</f>
        <v>59606817</v>
      </c>
      <c r="F211" s="214"/>
      <c r="G211" s="133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</row>
    <row r="212" spans="1:20" ht="15.75" x14ac:dyDescent="0.25">
      <c r="A212" s="57"/>
      <c r="B212" s="78" t="s">
        <v>23</v>
      </c>
      <c r="C212" s="59"/>
      <c r="D212" s="215"/>
      <c r="E212" s="216">
        <f>F208</f>
        <v>59606817.329999998</v>
      </c>
      <c r="F212" s="214"/>
      <c r="G212" s="133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</row>
    <row r="213" spans="1:20" ht="15.75" x14ac:dyDescent="0.25">
      <c r="A213" s="57"/>
      <c r="B213" s="25"/>
      <c r="C213" s="60"/>
      <c r="D213" s="135"/>
      <c r="E213" s="217">
        <f>E211-E212</f>
        <v>-0.32999999821186066</v>
      </c>
      <c r="F213" s="214"/>
      <c r="G213" s="133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</row>
    <row r="214" spans="1:20" x14ac:dyDescent="0.2">
      <c r="A214" s="57"/>
      <c r="B214" s="57"/>
      <c r="C214" s="57"/>
      <c r="D214" s="135"/>
      <c r="E214" s="57"/>
      <c r="F214" s="214"/>
      <c r="G214" s="133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</row>
  </sheetData>
  <mergeCells count="10">
    <mergeCell ref="B101:E101"/>
    <mergeCell ref="B16:E16"/>
    <mergeCell ref="B79:E79"/>
    <mergeCell ref="A1:F1"/>
    <mergeCell ref="A2:F2"/>
    <mergeCell ref="B54:E54"/>
    <mergeCell ref="B55:E55"/>
    <mergeCell ref="B100:E100"/>
    <mergeCell ref="B11:E11"/>
    <mergeCell ref="B12:E12"/>
  </mergeCells>
  <phoneticPr fontId="33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>
    <oddHeader>&amp;R2. számú melléklet</oddHeader>
    <oddFooter>&amp;C&amp;P</oddFooter>
  </headerFooter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BEVÉTELEK</vt:lpstr>
      <vt:lpstr>KIADÁSOK</vt:lpstr>
      <vt:lpstr>BEVÉTELEK!Nyomtatási_terület</vt:lpstr>
      <vt:lpstr>KIADÁSOK!Nyomtatási_terület</vt:lpstr>
    </vt:vector>
  </TitlesOfParts>
  <Company>Körjegyzőség Tótszentgyörgy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</dc:creator>
  <cp:lastModifiedBy>user</cp:lastModifiedBy>
  <cp:lastPrinted>2019-02-20T07:45:46Z</cp:lastPrinted>
  <dcterms:created xsi:type="dcterms:W3CDTF">2009-03-11T16:03:19Z</dcterms:created>
  <dcterms:modified xsi:type="dcterms:W3CDTF">2021-04-09T07:33:07Z</dcterms:modified>
</cp:coreProperties>
</file>