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\Downloads\"/>
    </mc:Choice>
  </mc:AlternateContent>
  <xr:revisionPtr revIDLastSave="0" documentId="8_{AB0CB592-04AD-4648-B441-A4030475453F}" xr6:coauthVersionLast="47" xr6:coauthVersionMax="47" xr10:uidLastSave="{00000000-0000-0000-0000-000000000000}"/>
  <bookViews>
    <workbookView xWindow="-120" yWindow="-120" windowWidth="20730" windowHeight="11160" tabRatio="806" firstSheet="8" activeTab="10"/>
  </bookViews>
  <sheets>
    <sheet name="ELLENŐRZÉS-1.sz.2.1.sz.2.2.sz." sheetId="8" r:id="rId1"/>
    <sheet name="ÖSSZEFÜGGÉSEK" sheetId="1" r:id="rId2"/>
    <sheet name="Önk." sheetId="2" r:id="rId3"/>
    <sheet name="1.sz. melléklet" sheetId="12" r:id="rId4"/>
    <sheet name="2.sz.melléklet" sheetId="10" r:id="rId5"/>
    <sheet name="3.sz.melléklet" sheetId="9" r:id="rId6"/>
    <sheet name="4.sz.melléklet" sheetId="6" r:id="rId7"/>
    <sheet name="5.sz.melléklet" sheetId="7" r:id="rId8"/>
    <sheet name="6.sz.melléklet" sheetId="39" r:id="rId9"/>
    <sheet name="6.1.sz.melléklet" sheetId="40" r:id="rId10"/>
    <sheet name="7.sz.melléklet" sheetId="38" r:id="rId11"/>
    <sheet name="8.sz.melléklet" sheetId="44" r:id="rId12"/>
    <sheet name="9.sz.melléklet" sheetId="46" r:id="rId13"/>
    <sheet name="10.sz.melléklet" sheetId="47" r:id="rId14"/>
    <sheet name="11.sz.melléklet" sheetId="48" r:id="rId15"/>
    <sheet name="12.sz.melléklet" sheetId="49" r:id="rId16"/>
  </sheets>
  <definedNames>
    <definedName name="_xlnm.Print_Titles" localSheetId="3">'1.sz. melléklet'!$1:$6</definedName>
    <definedName name="_xlnm.Print_Titles" localSheetId="8">'6.sz.melléklet'!$3:$7</definedName>
    <definedName name="_xlnm.Print_Area" localSheetId="6">'4.sz.melléklet'!$A$1:$J$34</definedName>
    <definedName name="_xlnm.Print_Area" localSheetId="2">Önk.!$A$1:$E$147</definedName>
  </definedNames>
  <calcPr calcId="181029" fullCalcOnLoad="1"/>
</workbook>
</file>

<file path=xl/calcChain.xml><?xml version="1.0" encoding="utf-8"?>
<calcChain xmlns="http://schemas.openxmlformats.org/spreadsheetml/2006/main">
  <c r="F25" i="9" l="1"/>
  <c r="E25" i="9"/>
  <c r="B25" i="9"/>
  <c r="I18" i="6"/>
  <c r="I30" i="6"/>
  <c r="D29" i="6"/>
  <c r="C29" i="6"/>
  <c r="D7" i="8"/>
  <c r="E7" i="8"/>
  <c r="G18" i="6"/>
  <c r="G31" i="6"/>
  <c r="C18" i="6"/>
  <c r="D32" i="49"/>
  <c r="C32" i="49"/>
  <c r="J1" i="7"/>
  <c r="G3" i="9"/>
  <c r="E15" i="12"/>
  <c r="C84" i="2"/>
  <c r="C85" i="2"/>
  <c r="D92" i="2"/>
  <c r="D61" i="2"/>
  <c r="C61" i="2"/>
  <c r="D34" i="2"/>
  <c r="E13" i="2"/>
  <c r="C55" i="39"/>
  <c r="C46" i="39"/>
  <c r="C41" i="39"/>
  <c r="C30" i="39"/>
  <c r="A2" i="39"/>
  <c r="B6" i="44"/>
  <c r="F7" i="48"/>
  <c r="E7" i="48"/>
  <c r="D7" i="48"/>
  <c r="C7" i="48"/>
  <c r="M63" i="47"/>
  <c r="L63" i="47"/>
  <c r="K63" i="47"/>
  <c r="J63" i="47"/>
  <c r="I63" i="47"/>
  <c r="H63" i="47"/>
  <c r="G63" i="47"/>
  <c r="F63" i="47"/>
  <c r="E63" i="47"/>
  <c r="D63" i="47"/>
  <c r="C63" i="47"/>
  <c r="B63" i="47"/>
  <c r="M57" i="47"/>
  <c r="L57" i="47"/>
  <c r="K57" i="47"/>
  <c r="J57" i="47"/>
  <c r="I57" i="47"/>
  <c r="H57" i="47"/>
  <c r="G57" i="47"/>
  <c r="F57" i="47"/>
  <c r="E57" i="47"/>
  <c r="D57" i="47"/>
  <c r="C57" i="47"/>
  <c r="B57" i="47"/>
  <c r="M41" i="47"/>
  <c r="L41" i="47"/>
  <c r="K41" i="47"/>
  <c r="J41" i="47"/>
  <c r="I41" i="47"/>
  <c r="H41" i="47"/>
  <c r="G41" i="47"/>
  <c r="F41" i="47"/>
  <c r="E41" i="47"/>
  <c r="D41" i="47"/>
  <c r="C41" i="47"/>
  <c r="B41" i="47"/>
  <c r="M35" i="47"/>
  <c r="L35" i="47"/>
  <c r="K35" i="47"/>
  <c r="J35" i="47"/>
  <c r="I35" i="47"/>
  <c r="H35" i="47"/>
  <c r="G35" i="47"/>
  <c r="F35" i="47"/>
  <c r="E35" i="47"/>
  <c r="D35" i="47"/>
  <c r="C35" i="47"/>
  <c r="B35" i="47"/>
  <c r="G25" i="9"/>
  <c r="D17" i="7"/>
  <c r="C17" i="7"/>
  <c r="E17" i="7"/>
  <c r="D121" i="12"/>
  <c r="E121" i="12"/>
  <c r="C121" i="12"/>
  <c r="D36" i="12"/>
  <c r="E36" i="12"/>
  <c r="C36" i="12"/>
  <c r="D30" i="12"/>
  <c r="D29" i="12"/>
  <c r="E30" i="12"/>
  <c r="E29" i="12"/>
  <c r="C30" i="12"/>
  <c r="C29" i="12"/>
  <c r="D20" i="2"/>
  <c r="C15" i="12"/>
  <c r="D15" i="12"/>
  <c r="J20" i="47"/>
  <c r="K20" i="47"/>
  <c r="L20" i="47"/>
  <c r="M20" i="47"/>
  <c r="I20" i="47"/>
  <c r="H20" i="47"/>
  <c r="G20" i="47"/>
  <c r="F20" i="47"/>
  <c r="E20" i="47"/>
  <c r="D20" i="47"/>
  <c r="C20" i="47"/>
  <c r="B20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E34" i="2"/>
  <c r="D27" i="2"/>
  <c r="D13" i="2"/>
  <c r="D18" i="6"/>
  <c r="E18" i="6"/>
  <c r="E134" i="12"/>
  <c r="D134" i="12"/>
  <c r="C134" i="12"/>
  <c r="E125" i="12"/>
  <c r="D125" i="12"/>
  <c r="C125" i="12"/>
  <c r="E107" i="12"/>
  <c r="D107" i="12"/>
  <c r="D124" i="12"/>
  <c r="C107" i="12"/>
  <c r="C124" i="12"/>
  <c r="E91" i="12"/>
  <c r="D91" i="12"/>
  <c r="C91" i="12"/>
  <c r="E76" i="12"/>
  <c r="E86" i="12"/>
  <c r="D76" i="12"/>
  <c r="C76" i="12"/>
  <c r="C73" i="12"/>
  <c r="C86" i="12"/>
  <c r="D73" i="12"/>
  <c r="E73" i="12"/>
  <c r="E64" i="12"/>
  <c r="D64" i="12"/>
  <c r="C64" i="12"/>
  <c r="E58" i="12"/>
  <c r="D58" i="12"/>
  <c r="C58" i="12"/>
  <c r="E53" i="12"/>
  <c r="D53" i="12"/>
  <c r="C53" i="12"/>
  <c r="E47" i="12"/>
  <c r="D126" i="2"/>
  <c r="E126" i="2"/>
  <c r="C126" i="2"/>
  <c r="D74" i="2"/>
  <c r="E74" i="2"/>
  <c r="C74" i="2"/>
  <c r="D71" i="2"/>
  <c r="E71" i="2"/>
  <c r="C71" i="2"/>
  <c r="B7" i="8"/>
  <c r="D62" i="2"/>
  <c r="E62" i="2"/>
  <c r="C62" i="2"/>
  <c r="E45" i="2"/>
  <c r="E56" i="2"/>
  <c r="D56" i="2"/>
  <c r="C56" i="2"/>
  <c r="D51" i="2"/>
  <c r="E51" i="2"/>
  <c r="C51" i="2"/>
  <c r="E20" i="2"/>
  <c r="D24" i="10"/>
  <c r="E135" i="2"/>
  <c r="D135" i="2"/>
  <c r="C135" i="2"/>
  <c r="C146" i="2"/>
  <c r="B25" i="8"/>
  <c r="E108" i="2"/>
  <c r="D108" i="2"/>
  <c r="D125" i="2"/>
  <c r="C108" i="2"/>
  <c r="C92" i="2"/>
  <c r="E92" i="2"/>
  <c r="C34" i="2"/>
  <c r="E6" i="2"/>
  <c r="D6" i="2"/>
  <c r="C6" i="2"/>
  <c r="E22" i="12"/>
  <c r="D22" i="12"/>
  <c r="E8" i="12"/>
  <c r="D8" i="12"/>
  <c r="C8" i="12"/>
  <c r="I29" i="6"/>
  <c r="D37" i="8"/>
  <c r="E37" i="8"/>
  <c r="H29" i="6"/>
  <c r="G29" i="6"/>
  <c r="D25" i="8"/>
  <c r="E25" i="8"/>
  <c r="A10" i="1"/>
  <c r="A10" i="8"/>
  <c r="A16" i="1"/>
  <c r="A16" i="8"/>
  <c r="A22" i="1"/>
  <c r="A22" i="8"/>
  <c r="A28" i="1"/>
  <c r="A28" i="8"/>
  <c r="A34" i="1"/>
  <c r="A34" i="8"/>
  <c r="H18" i="6"/>
  <c r="E25" i="6"/>
  <c r="E29" i="6"/>
  <c r="G17" i="7"/>
  <c r="G31" i="7"/>
  <c r="H17" i="7"/>
  <c r="I17" i="7"/>
  <c r="C30" i="7"/>
  <c r="E18" i="7"/>
  <c r="E30" i="7"/>
  <c r="C24" i="7"/>
  <c r="D24" i="7"/>
  <c r="D30" i="7"/>
  <c r="D31" i="7"/>
  <c r="E24" i="7"/>
  <c r="G30" i="7"/>
  <c r="H30" i="7"/>
  <c r="D31" i="8"/>
  <c r="E31" i="8"/>
  <c r="I30" i="7"/>
  <c r="C33" i="7"/>
  <c r="D33" i="7"/>
  <c r="E33" i="7"/>
  <c r="G33" i="7"/>
  <c r="H33" i="7"/>
  <c r="I33" i="7"/>
  <c r="A4" i="8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B24" i="10"/>
  <c r="E24" i="10"/>
  <c r="F24" i="10"/>
  <c r="D37" i="38"/>
  <c r="E37" i="38"/>
  <c r="D30" i="39"/>
  <c r="E30" i="39"/>
  <c r="D41" i="39"/>
  <c r="E41" i="39"/>
  <c r="D46" i="39"/>
  <c r="E46" i="39"/>
  <c r="D55" i="39"/>
  <c r="E55" i="39"/>
  <c r="B11" i="44"/>
  <c r="I4" i="7"/>
  <c r="H4" i="6"/>
  <c r="H4" i="7"/>
  <c r="I4" i="6"/>
  <c r="G4" i="7"/>
  <c r="D4" i="7"/>
  <c r="C4" i="7"/>
  <c r="E4" i="7"/>
  <c r="G4" i="6"/>
  <c r="E146" i="2"/>
  <c r="D6" i="8"/>
  <c r="E6" i="8"/>
  <c r="E145" i="12"/>
  <c r="E124" i="12"/>
  <c r="B37" i="8"/>
  <c r="G24" i="10"/>
  <c r="D145" i="12"/>
  <c r="D146" i="12"/>
  <c r="C145" i="12"/>
  <c r="E146" i="12"/>
  <c r="C146" i="12"/>
  <c r="D86" i="12"/>
  <c r="C63" i="12"/>
  <c r="C87" i="12"/>
  <c r="E63" i="12"/>
  <c r="E87" i="12"/>
  <c r="D63" i="12"/>
  <c r="D146" i="2"/>
  <c r="B31" i="8"/>
  <c r="E125" i="2"/>
  <c r="C125" i="2"/>
  <c r="C147" i="2"/>
  <c r="B26" i="8"/>
  <c r="B36" i="8"/>
  <c r="E147" i="2"/>
  <c r="B38" i="8"/>
  <c r="B30" i="8"/>
  <c r="D147" i="2"/>
  <c r="B32" i="8"/>
  <c r="B24" i="8"/>
  <c r="E84" i="2"/>
  <c r="B19" i="8"/>
  <c r="D84" i="2"/>
  <c r="B13" i="8"/>
  <c r="E61" i="2"/>
  <c r="B18" i="8"/>
  <c r="B6" i="8"/>
  <c r="D87" i="12"/>
  <c r="D85" i="2"/>
  <c r="B14" i="8"/>
  <c r="B12" i="8"/>
  <c r="E85" i="2"/>
  <c r="B20" i="8"/>
  <c r="B8" i="8"/>
  <c r="D30" i="6"/>
  <c r="C30" i="6"/>
  <c r="H30" i="6"/>
  <c r="D36" i="8"/>
  <c r="E36" i="8"/>
  <c r="I31" i="6"/>
  <c r="D24" i="8"/>
  <c r="E24" i="8"/>
  <c r="G30" i="6"/>
  <c r="H31" i="6"/>
  <c r="D18" i="8"/>
  <c r="E18" i="8"/>
  <c r="E30" i="6"/>
  <c r="I32" i="6"/>
  <c r="D12" i="8"/>
  <c r="E12" i="8"/>
  <c r="E31" i="7"/>
  <c r="D20" i="8"/>
  <c r="E20" i="8"/>
  <c r="D19" i="8"/>
  <c r="E19" i="8"/>
  <c r="D13" i="8"/>
  <c r="E13" i="8"/>
  <c r="H31" i="7"/>
  <c r="C31" i="7"/>
  <c r="I31" i="7"/>
  <c r="D38" i="8"/>
  <c r="E38" i="8"/>
  <c r="I32" i="7"/>
  <c r="H32" i="7"/>
  <c r="D30" i="8"/>
  <c r="E30" i="8"/>
  <c r="G32" i="7"/>
  <c r="C32" i="7"/>
  <c r="D32" i="8"/>
  <c r="E32" i="8"/>
  <c r="H32" i="6"/>
  <c r="D14" i="8"/>
  <c r="E14" i="8"/>
  <c r="D8" i="8"/>
  <c r="E8" i="8"/>
  <c r="G32" i="6"/>
  <c r="D26" i="8"/>
  <c r="E26" i="8"/>
  <c r="E28" i="2"/>
</calcChain>
</file>

<file path=xl/sharedStrings.xml><?xml version="1.0" encoding="utf-8"?>
<sst xmlns="http://schemas.openxmlformats.org/spreadsheetml/2006/main" count="1732" uniqueCount="860">
  <si>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</si>
  <si>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</si>
  <si>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</si>
  <si>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</si>
  <si>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</si>
  <si>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</si>
  <si>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</si>
  <si>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</si>
  <si>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</si>
  <si>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</si>
  <si>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</si>
  <si>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</si>
  <si>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</si>
  <si>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</si>
  <si>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</si>
  <si>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</si>
  <si>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</si>
  <si>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</si>
  <si>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</si>
  <si>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</si>
  <si>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</si>
  <si>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</si>
  <si>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</si>
  <si>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</si>
  <si>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</si>
  <si>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</si>
  <si>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</si>
  <si>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</si>
  <si>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</si>
  <si>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</si>
  <si>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</si>
  <si>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</si>
  <si>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</si>
  <si>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</si>
  <si>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</si>
  <si>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</si>
  <si>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</si>
  <si>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</si>
  <si>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</si>
  <si>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</si>
  <si>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</si>
  <si>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</si>
  <si>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</si>
  <si>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</si>
  <si>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</si>
  <si>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</si>
  <si>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</si>
  <si>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</si>
  <si>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</si>
  <si>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</si>
  <si>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</si>
  <si>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</si>
  <si>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</si>
  <si>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</si>
  <si>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</si>
  <si>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</si>
  <si>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</si>
  <si>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</si>
  <si>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</si>
  <si>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</si>
  <si>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</si>
  <si>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</si>
  <si>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</si>
  <si>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</si>
  <si>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</si>
  <si>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</si>
  <si>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</si>
  <si>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</si>
  <si>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</si>
  <si>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</si>
  <si>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</si>
  <si>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</si>
  <si>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</si>
  <si>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</si>
  <si>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</si>
  <si>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</si>
  <si>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</si>
  <si>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</si>
  <si>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</si>
  <si>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</si>
  <si>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</si>
  <si>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</si>
  <si>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</si>
  <si>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</si>
  <si>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</si>
  <si>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</si>
  <si>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</si>
  <si>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</si>
  <si>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</si>
  <si>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</si>
  <si>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</si>
  <si>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</si>
  <si>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</si>
  <si>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</si>
  <si>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</si>
  <si>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</si>
  <si>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</si>
  <si>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</si>
  <si>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</si>
  <si>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</si>
  <si>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</si>
  <si>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</si>
  <si>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</si>
  <si>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</si>
  <si>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</si>
  <si>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</si>
  <si>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</si>
  <si>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</si>
  <si>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</si>
  <si>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</si>
  <si>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</si>
  <si>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</si>
  <si>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</si>
  <si>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</si>
  <si>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</si>
  <si>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</si>
  <si>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</si>
  <si>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</si>
  <si>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</si>
  <si>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</si>
  <si>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</si>
  <si>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</si>
  <si>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</si>
  <si>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</si>
  <si>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</si>
  <si>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</si>
  <si>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</si>
  <si>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</si>
  <si>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</si>
  <si>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</si>
  <si>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</si>
  <si>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</si>
  <si>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</si>
  <si>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</si>
  <si>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</si>
  <si>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</si>
  <si>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</si>
  <si>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</si>
  <si>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</si>
  <si>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</si>
  <si>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</si>
  <si>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</si>
  <si>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</si>
  <si>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</si>
  <si>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</si>
  <si>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</si>
  <si>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</si>
  <si>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</si>
  <si>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</si>
  <si>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</si>
  <si>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</si>
  <si>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Támogatott szervezet neve</t>
  </si>
  <si>
    <t>Támogatás célja</t>
  </si>
  <si>
    <t>32.</t>
  </si>
  <si>
    <t>33.</t>
  </si>
  <si>
    <t>ESZKÖZÖK</t>
  </si>
  <si>
    <t>Sorszám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</si>
  <si>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</si>
  <si>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</si>
  <si>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</si>
  <si>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</si>
  <si>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</si>
  <si>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</si>
  <si>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</si>
  <si>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</si>
  <si>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</si>
  <si>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</si>
  <si>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</si>
  <si>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</si>
  <si>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</si>
  <si>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</si>
  <si>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</si>
  <si>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</si>
  <si>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</si>
  <si>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</si>
  <si>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</si>
  <si>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</si>
  <si>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</si>
  <si>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</si>
  <si>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</si>
  <si>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</si>
  <si>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</si>
  <si>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</si>
  <si>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</si>
  <si>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</si>
  <si>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</si>
  <si>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</si>
  <si>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</si>
  <si>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</si>
  <si>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</si>
  <si>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</si>
  <si>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</si>
  <si>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</si>
  <si>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</si>
  <si>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</si>
  <si>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</si>
  <si>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</si>
  <si>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</si>
  <si>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</si>
  <si>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</si>
  <si>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</si>
  <si>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</si>
  <si>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</si>
  <si>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</si>
  <si>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</si>
  <si>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</si>
  <si>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</si>
  <si>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</si>
  <si>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</si>
  <si>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</si>
  <si>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</si>
  <si>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</si>
  <si>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</si>
  <si>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</si>
  <si>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</si>
  <si>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</si>
  <si>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</si>
  <si>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</si>
  <si>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</si>
  <si>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</si>
  <si>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</si>
  <si>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</si>
  <si>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</si>
  <si>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</si>
  <si>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</si>
  <si>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</si>
  <si>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</si>
  <si>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</si>
  <si>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</si>
  <si>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</si>
  <si>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</si>
  <si>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</si>
  <si>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</si>
  <si>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</si>
  <si>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</si>
  <si>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</si>
  <si>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</si>
  <si>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</si>
  <si>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</si>
  <si>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</si>
  <si>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</si>
  <si>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</si>
  <si>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</si>
  <si>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</si>
  <si>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</si>
  <si>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</si>
  <si>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</si>
  <si>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</si>
  <si>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</si>
  <si>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</si>
  <si>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</si>
  <si>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</si>
  <si>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</si>
  <si>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</si>
  <si>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</si>
  <si>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</si>
  <si>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</si>
  <si>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</si>
  <si>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</si>
  <si>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</si>
  <si>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</si>
  <si>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</si>
  <si>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</si>
  <si>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</si>
  <si>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</si>
  <si>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</si>
  <si>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</si>
  <si>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</si>
  <si>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</si>
  <si>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</si>
  <si>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</si>
  <si>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</si>
  <si>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</si>
  <si>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</si>
  <si>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</si>
  <si>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</si>
  <si>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</si>
  <si>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</si>
  <si>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</si>
  <si>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</si>
  <si>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</si>
  <si>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</si>
  <si>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</si>
  <si>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</si>
  <si>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</si>
  <si>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</si>
  <si>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</si>
  <si>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</si>
  <si>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</si>
  <si>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</si>
  <si>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</si>
  <si>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</si>
  <si>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</si>
  <si>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</si>
  <si>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</si>
  <si>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</si>
  <si>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</si>
  <si>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</si>
  <si>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</si>
  <si>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</si>
  <si>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</si>
  <si>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</si>
  <si>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</si>
  <si>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</si>
  <si>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</si>
  <si>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</si>
  <si>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</si>
  <si>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</si>
  <si>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</si>
  <si>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</si>
  <si>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</si>
  <si>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</si>
  <si>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</si>
  <si>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</si>
  <si>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</si>
  <si>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</si>
  <si>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</si>
  <si>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</si>
  <si>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</si>
  <si>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</si>
  <si>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</si>
  <si>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</si>
  <si>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</si>
  <si>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</si>
  <si>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</si>
  <si>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</si>
  <si>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</si>
  <si>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</si>
  <si>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</si>
  <si>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</si>
  <si>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</si>
  <si>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</si>
  <si>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</si>
  <si>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</si>
  <si>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</si>
  <si>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</si>
  <si>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</si>
  <si>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</si>
  <si>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</si>
  <si>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</si>
  <si>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</si>
  <si>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</si>
  <si>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</si>
  <si>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</si>
  <si>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</si>
  <si>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</si>
  <si>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</si>
  <si>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</si>
  <si>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</si>
  <si>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</si>
  <si>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</si>
  <si>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</si>
  <si>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</si>
  <si>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</si>
  <si>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</si>
  <si>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</si>
  <si>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</si>
  <si>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</si>
  <si>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</si>
  <si>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</si>
  <si>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</si>
  <si>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</si>
  <si>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</si>
  <si>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</si>
  <si>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</si>
  <si>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</si>
  <si>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</si>
  <si>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Önkormányzatok működési támogatásai</t>
  </si>
  <si>
    <t>Működési célú támogatások államháztartáson belülről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</si>
  <si>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</si>
  <si>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</si>
  <si>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</si>
  <si>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</si>
  <si>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</si>
  <si>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</si>
  <si>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</si>
  <si>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</si>
  <si>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</si>
  <si>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</si>
  <si>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</si>
  <si>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</si>
  <si>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</si>
  <si>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</si>
  <si>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</si>
  <si>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</si>
  <si>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</si>
  <si>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</si>
  <si>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</si>
  <si>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</si>
  <si>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</si>
  <si>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</si>
  <si>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</si>
  <si>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</si>
  <si>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</si>
  <si>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</si>
  <si>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</si>
  <si>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</si>
  <si>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</si>
  <si>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</si>
  <si>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</si>
  <si>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</si>
  <si>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</si>
  <si>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</si>
  <si>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</si>
  <si>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</si>
  <si>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</si>
  <si>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</si>
  <si>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</si>
  <si>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</si>
  <si>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</si>
  <si>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</si>
  <si>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</si>
  <si>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</si>
  <si>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</si>
  <si>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</si>
  <si>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</si>
  <si>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</si>
  <si>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</si>
  <si>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</si>
  <si>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</si>
  <si>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</si>
  <si>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</si>
  <si>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</si>
  <si>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</si>
  <si>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</si>
  <si>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</si>
  <si>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</si>
  <si>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</si>
  <si>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</si>
  <si>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</si>
  <si>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</si>
  <si>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</si>
  <si>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</si>
  <si>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</si>
  <si>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</si>
  <si>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</si>
  <si>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</si>
  <si>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</si>
  <si>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</si>
  <si>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</si>
  <si>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</si>
  <si>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</si>
  <si>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</si>
  <si>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</si>
  <si>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Felhalmozási célú átvett pénzeszközök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</si>
  <si>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</si>
  <si>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</si>
  <si>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</si>
  <si>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</si>
  <si>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</si>
  <si>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</si>
  <si>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</si>
  <si>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</si>
  <si>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</si>
  <si>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</si>
  <si>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</si>
  <si>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</si>
  <si>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</si>
  <si>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</si>
  <si>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</si>
  <si>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</si>
  <si>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</si>
  <si>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</si>
  <si>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</si>
  <si>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</si>
  <si>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</si>
  <si>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</si>
  <si>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</si>
  <si>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</si>
  <si>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</si>
  <si>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</si>
  <si>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</si>
  <si>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</si>
  <si>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</si>
  <si>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</si>
  <si>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</si>
  <si>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</si>
  <si>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</si>
  <si>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</si>
  <si>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</si>
  <si>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</si>
  <si>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</si>
  <si>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</si>
  <si>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</si>
  <si>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</si>
  <si>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</si>
  <si>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</si>
  <si>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</si>
  <si>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</si>
  <si>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</si>
  <si>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</si>
  <si>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</si>
  <si>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</si>
  <si>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</si>
  <si>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</si>
  <si>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</si>
  <si>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</si>
  <si>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</si>
  <si>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</si>
  <si>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</si>
  <si>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</si>
  <si>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</si>
  <si>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</si>
  <si>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</si>
  <si>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</si>
  <si>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</si>
  <si>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</si>
  <si>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</si>
  <si>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</si>
  <si>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</si>
  <si>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</si>
  <si>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</si>
  <si>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</si>
  <si>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</si>
  <si>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</si>
  <si>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</si>
  <si>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</si>
  <si>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</si>
  <si>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</si>
  <si>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</si>
  <si>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7.5.</t>
  </si>
  <si>
    <t>Irányító szervi támogatás folyósítása (intézményfinanszírozás)</t>
  </si>
  <si>
    <t>Belföldi finanszírozás kiadásai (7.1. + … + 7.5.)</t>
  </si>
  <si>
    <t>I. Költségvetési évben esedékes kötelezettségek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</si>
  <si>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</si>
  <si>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</si>
  <si>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</si>
  <si>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</si>
  <si>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</si>
  <si>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</si>
  <si>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</si>
  <si>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</si>
  <si>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</si>
  <si>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</si>
  <si>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</si>
  <si>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</si>
  <si>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</si>
  <si>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</si>
  <si>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</si>
  <si>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</si>
  <si>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</si>
  <si>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</si>
  <si>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</si>
  <si>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</si>
  <si>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</si>
  <si>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</si>
  <si>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</si>
  <si>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</si>
  <si>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</si>
  <si>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</si>
  <si>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</si>
  <si>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</si>
  <si>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</si>
  <si>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</si>
  <si>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</si>
  <si>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</si>
  <si>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</si>
  <si>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</si>
  <si>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</si>
  <si>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</si>
  <si>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</si>
  <si>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</si>
  <si>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</si>
  <si>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</si>
  <si>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</si>
  <si>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</si>
  <si>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</si>
  <si>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</si>
  <si>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</si>
  <si>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</si>
  <si>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</si>
  <si>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</si>
  <si>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</si>
  <si>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</si>
  <si>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</si>
  <si>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</si>
  <si>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</si>
  <si>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</si>
  <si>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</si>
  <si>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</si>
  <si>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</si>
  <si>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</si>
  <si>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</si>
  <si>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</si>
  <si>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</si>
  <si>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</si>
  <si>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</si>
  <si>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</si>
  <si>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</si>
  <si>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</si>
  <si>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</si>
  <si>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</si>
  <si>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</si>
  <si>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</si>
  <si>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</si>
  <si>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</si>
  <si>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</si>
  <si>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</si>
  <si>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</si>
  <si>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</si>
  <si>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</si>
  <si>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</si>
  <si>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</si>
  <si>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</si>
  <si>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7.2</t>
  </si>
  <si>
    <t>7.3</t>
  </si>
  <si>
    <t>7.4</t>
  </si>
  <si>
    <t>7.5</t>
  </si>
  <si>
    <t>Központi irányítószervi támogatások folyósítása</t>
  </si>
  <si>
    <t>Egyéb működési célú kiadások ÁHT-n kívülre</t>
  </si>
  <si>
    <t>Egyéb működési célú kiadások ÁHT-n belülre</t>
  </si>
  <si>
    <t>Központi irányítószervi támogatás</t>
  </si>
  <si>
    <t>Elvonások és befizetések</t>
  </si>
  <si>
    <t>Állomány a tárgyév elején</t>
  </si>
  <si>
    <t>Változás</t>
  </si>
  <si>
    <t>Állomány a tárgyév végen</t>
  </si>
  <si>
    <t>II. Egyéb sajátos eszközoldali elszámolások
     eszköznek nem minősülő eszközök elszámolásai</t>
  </si>
  <si>
    <t>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</si>
  <si>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</si>
  <si>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</si>
  <si>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</si>
  <si>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</si>
  <si>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</si>
  <si>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</si>
  <si>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</si>
  <si>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</si>
  <si>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szabad maradványa</t>
  </si>
  <si>
    <t xml:space="preserve">   - A helyi önkormányzatok előző évi elszámolásából szárm. kiadások</t>
  </si>
  <si>
    <t xml:space="preserve">   - A helyi önkormányzatok törvényi előíráson alapuló befizetései</t>
  </si>
  <si>
    <t xml:space="preserve">   - Tartalékok</t>
  </si>
  <si>
    <t>Egyéb működési célú támogatások bevételei áht-n belülről</t>
  </si>
  <si>
    <t xml:space="preserve"> forint</t>
  </si>
  <si>
    <t>Felhalmozási célútámogatások áht-n belülről</t>
  </si>
  <si>
    <t>forint</t>
  </si>
  <si>
    <t xml:space="preserve">  forint</t>
  </si>
  <si>
    <t>Összeg  ( forint )</t>
  </si>
  <si>
    <t>Ft-ban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</si>
  <si>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</si>
  <si>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</si>
  <si>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</si>
  <si>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</si>
  <si>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</si>
  <si>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</si>
  <si>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</si>
  <si>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</si>
  <si>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</si>
  <si>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</si>
  <si>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</si>
  <si>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</si>
  <si>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Összesen</t>
  </si>
  <si>
    <t>1.Bevételek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</si>
  <si>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</si>
  <si>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</si>
  <si>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</si>
  <si>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</si>
  <si>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Előző évi működési célú pénzmaradvány</t>
  </si>
  <si>
    <t xml:space="preserve">   Felhalmozási célú átvett pénzeszköz</t>
  </si>
  <si>
    <t xml:space="preserve">   Előző évi felhalmozási célú pénzmaradvány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</si>
  <si>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</si>
  <si>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</si>
  <si>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</si>
  <si>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</si>
  <si>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 Tartalék felhasználása, tervezett
    maradvány</t>
  </si>
  <si>
    <t xml:space="preserve">   Kiadások összesen</t>
  </si>
  <si>
    <t>Havi egyenleg</t>
  </si>
  <si>
    <t>Göngyölített egyenleg</t>
  </si>
  <si>
    <t>Rovat</t>
  </si>
  <si>
    <t>Önkormányzati költségvetési bevételek - kiadások</t>
  </si>
  <si>
    <t>B1-7</t>
  </si>
  <si>
    <t xml:space="preserve">A. K ö l t s é g v e t é s i   b e v é t e l e k </t>
  </si>
  <si>
    <t>B1</t>
  </si>
  <si>
    <t>I. Működési célú támogatások államháztartáson belülről</t>
  </si>
  <si>
    <t>B11</t>
  </si>
  <si>
    <t xml:space="preserve">      1.1. Önkormányzatok működési támogatásai</t>
  </si>
  <si>
    <t>B12-16</t>
  </si>
  <si>
    <t xml:space="preserve">      1.2. Egyéb működési célú támogatások</t>
  </si>
  <si>
    <t>B13</t>
  </si>
  <si>
    <t>B14</t>
  </si>
  <si>
    <t>B15</t>
  </si>
  <si>
    <t>B16</t>
  </si>
  <si>
    <t xml:space="preserve">      1.6. Egyéb működési célú támogatások</t>
  </si>
  <si>
    <t>B2</t>
  </si>
  <si>
    <t>II. Felhalmozási célú támogatások államháztartáson belülről</t>
  </si>
  <si>
    <t>B21</t>
  </si>
  <si>
    <t xml:space="preserve">      2.1. Felhalmozási célú önkormányzati támogatások</t>
  </si>
  <si>
    <t>B22-25</t>
  </si>
  <si>
    <t xml:space="preserve">      2.2. Egyéb felhalmozási célú támogatások</t>
  </si>
  <si>
    <t>B23</t>
  </si>
  <si>
    <t>B24</t>
  </si>
  <si>
    <t>B25</t>
  </si>
  <si>
    <t xml:space="preserve">      2.5. Egyéb felhalmozási célú támogatások</t>
  </si>
  <si>
    <t>B3</t>
  </si>
  <si>
    <t>III. Közhatalmi bevételek</t>
  </si>
  <si>
    <t>B31</t>
  </si>
  <si>
    <t xml:space="preserve">      3.1. Jövedelemadók</t>
  </si>
  <si>
    <t>B32</t>
  </si>
  <si>
    <t xml:space="preserve">      3.2. Szociális hozzájárulási adók és járulékok</t>
  </si>
  <si>
    <t>B33</t>
  </si>
  <si>
    <t xml:space="preserve">      3.3. Bérhez és foglalkoztatáshoz kapcsolódó adók</t>
  </si>
  <si>
    <t>B34</t>
  </si>
  <si>
    <t xml:space="preserve">      3.4. Vagyoni típusú adók (építményadó, telekadó)</t>
  </si>
  <si>
    <t>B35</t>
  </si>
  <si>
    <t>B36</t>
  </si>
  <si>
    <t xml:space="preserve">      3.6. Egyéb közhatalmi bevételek</t>
  </si>
  <si>
    <t>B4</t>
  </si>
  <si>
    <t>IV. Működési bevételek</t>
  </si>
  <si>
    <t>B401</t>
  </si>
  <si>
    <t xml:space="preserve">      4.1. Készletértékesítés ellenértéke</t>
  </si>
  <si>
    <t>B402</t>
  </si>
  <si>
    <t xml:space="preserve">      4.2. Szolgáltatások ellenértéke</t>
  </si>
  <si>
    <t>B403</t>
  </si>
  <si>
    <t xml:space="preserve">      4.3. Közvetített szolgáltatások ellenértéke</t>
  </si>
  <si>
    <t>B404</t>
  </si>
  <si>
    <t xml:space="preserve">      4.4. Tulajdonosi bevételek</t>
  </si>
  <si>
    <t>B405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</si>
  <si>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</si>
  <si>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</si>
  <si>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</si>
  <si>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</si>
  <si>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</si>
  <si>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</si>
  <si>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</si>
  <si>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</si>
  <si>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</si>
  <si>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B410</t>
  </si>
  <si>
    <t xml:space="preserve">      4.10. Egyéb működési bevételek</t>
  </si>
  <si>
    <t>B5</t>
  </si>
  <si>
    <t>V. Felhalmozási bevételek</t>
  </si>
  <si>
    <t>B51</t>
  </si>
  <si>
    <t xml:space="preserve">      5.1. Immateriális javak értékesítése</t>
  </si>
  <si>
    <t>B52</t>
  </si>
  <si>
    <t xml:space="preserve">      5.2. Ingatlanok értékesítése</t>
  </si>
  <si>
    <t>B53</t>
  </si>
  <si>
    <t xml:space="preserve">      5.3. Egyéb tárgyi eszközök értékesítése</t>
  </si>
  <si>
    <t>B54</t>
  </si>
  <si>
    <t xml:space="preserve">      5.4. Részesedések értékesítése</t>
  </si>
  <si>
    <t>B55</t>
  </si>
  <si>
    <t xml:space="preserve">      5.5. Részesedések megszűnéséhez kapcsolódó bevételek</t>
  </si>
  <si>
    <t>B6</t>
  </si>
  <si>
    <t>VI. Működési célú átvett pénzeszközök</t>
  </si>
  <si>
    <t>B61</t>
  </si>
  <si>
    <t xml:space="preserve">      6.1. Működési célú garancia- és kezességvállalásból származó megtérülések</t>
  </si>
  <si>
    <t>B62</t>
  </si>
  <si>
    <t xml:space="preserve">      6.2. Működési célú visszatérítendő támogatások, kölcsönök visszatérülése</t>
  </si>
  <si>
    <t>B63</t>
  </si>
  <si>
    <t xml:space="preserve">      6.3. Egyéb működési célú átvett pénzeszközök</t>
  </si>
  <si>
    <t>B7</t>
  </si>
  <si>
    <t>VII. Felhalmozási célú átvett pénzeszközök</t>
  </si>
  <si>
    <t>B71</t>
  </si>
  <si>
    <t xml:space="preserve">      7.1. Felhalmozási célú garancia- és kezességvállalásból származó megtérülések</t>
  </si>
  <si>
    <t>B72</t>
  </si>
  <si>
    <t xml:space="preserve">      7.2. Felhalmozási célú visszatérítendő támogatások, kölcsönök visszatérülése</t>
  </si>
  <si>
    <t>B73</t>
  </si>
  <si>
    <t xml:space="preserve">      7.3. Felhalmozási célú átvett pénzeszközök</t>
  </si>
  <si>
    <t xml:space="preserve">B. F i n a n s z í r o z á s i  b e v é t e l e k </t>
  </si>
  <si>
    <t xml:space="preserve">   1. Költségvetési bevételek belső finanszírozására szolgáló eszközök</t>
  </si>
  <si>
    <t xml:space="preserve">        1.1. Előző évi pénzmaradvány igénybevétele</t>
  </si>
  <si>
    <t xml:space="preserve">                 Működési célú pénzmaradvány</t>
  </si>
  <si>
    <t xml:space="preserve">                 Felhalmozási célú pénzmaradvány</t>
  </si>
  <si>
    <t xml:space="preserve">   2. Költségvetési bevételek külső finanszírozására szolgáló eszközök</t>
  </si>
  <si>
    <t xml:space="preserve">        2.1. Működési célú hitel</t>
  </si>
  <si>
    <t xml:space="preserve">        2.2. Felhalmozási célú hitel</t>
  </si>
  <si>
    <t>Költségvetési bevételek összesen</t>
  </si>
  <si>
    <t>K1-8</t>
  </si>
  <si>
    <t xml:space="preserve">A. K ö l t s é g v e t é s i   k i a d á s o k </t>
  </si>
  <si>
    <t>K1-K5</t>
  </si>
  <si>
    <t xml:space="preserve">I. Működési kiadások </t>
  </si>
  <si>
    <t xml:space="preserve">      2. Önkormányzati intézmények működési kiadásai </t>
  </si>
  <si>
    <t xml:space="preserve">      3. Működési célú tartalék</t>
  </si>
  <si>
    <t>K6-K8</t>
  </si>
  <si>
    <t xml:space="preserve">II. Felhalmozási kiadások 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</si>
  <si>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</si>
  <si>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</si>
  <si>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</si>
  <si>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 3.1. Felhalmozási célú pénzeszköz átadás</t>
  </si>
  <si>
    <t>K9</t>
  </si>
  <si>
    <t>B. F i n a n s z í r o z á s i  k i a d á s o k</t>
  </si>
  <si>
    <t>Költségvetési kiadások összesen</t>
  </si>
  <si>
    <r>
      <t xml:space="preserve">      </t>
    </r>
    <r>
      <rPr>
        <sz val="8"/>
        <rFont val="Times New Roman"/>
        <family val="1"/>
        <charset val="238"/>
      </rPr>
      <t>1. Önkormányzat működési kiadásai</t>
    </r>
  </si>
  <si>
    <r>
      <t xml:space="preserve">     </t>
    </r>
    <r>
      <rPr>
        <i/>
        <sz val="8"/>
        <rFont val="Times New Roman"/>
        <family val="1"/>
        <charset val="238"/>
      </rPr>
      <t xml:space="preserve">    3.2. Felhalmozási célú tartalék (céltartalék)</t>
    </r>
  </si>
  <si>
    <r>
      <t xml:space="preserve">B8
</t>
    </r>
    <r>
      <rPr>
        <sz val="9"/>
        <rFont val="Times New Roman"/>
        <family val="1"/>
        <charset val="238"/>
      </rPr>
      <t>(B81-B83)</t>
    </r>
  </si>
  <si>
    <t xml:space="preserve">      1.3. Működési és garancia- és kezességváll. származó bevételek</t>
  </si>
  <si>
    <t xml:space="preserve">      1.4. Működési célú visszatérítendő támogatások, kölcsönök </t>
  </si>
  <si>
    <t xml:space="preserve">      1.5. Működési célú visszatérítendő támogatások, kölcsönök </t>
  </si>
  <si>
    <t xml:space="preserve">      2.3. Felhalmozási célú visszatérítendő támogatások, kölcsönök </t>
  </si>
  <si>
    <t xml:space="preserve">      2.4. Felhalmozási célú visszatérítendő támogatások, kölcsönök </t>
  </si>
  <si>
    <t xml:space="preserve">      3.5. Termékek és szolgáltatások adói (iparűzési adó, gj.adó)</t>
  </si>
  <si>
    <t>előirányzat</t>
  </si>
  <si>
    <t xml:space="preserve">   Rövid lejáratú hitelek, kölcsönök felvétele</t>
  </si>
  <si>
    <t>Állandó jelleggel végzett iparűzési adó</t>
  </si>
  <si>
    <t>Fiad Község Önkormányzatának zárszámadása</t>
  </si>
  <si>
    <t>Áhtn belüli megelőlegezés visszafizetése</t>
  </si>
  <si>
    <t>Tényleges  (forintban)</t>
  </si>
  <si>
    <t>Tervezett (forintban)</t>
  </si>
  <si>
    <t>Eszámolásból származó bevételek</t>
  </si>
  <si>
    <t>Helyiönkormányzatok kiegészítő támogatása</t>
  </si>
  <si>
    <t>Elvonások, befizetések</t>
  </si>
  <si>
    <t>Összes teljesítés 2019.12.31-ig</t>
  </si>
  <si>
    <t>Háziorvosi ügyelet</t>
  </si>
  <si>
    <t>működési támogatás</t>
  </si>
  <si>
    <t>DRV Zrt.</t>
  </si>
  <si>
    <t>Andos Község Önkormánnyzata</t>
  </si>
  <si>
    <t>visszatéritendő működési támogatás</t>
  </si>
  <si>
    <t>Fiad Község Önkormányzatának 2019. évi teljesítés előirányzat felhasználási ütemterve</t>
  </si>
  <si>
    <t>2019-2022. évi gördülő tervezése</t>
  </si>
  <si>
    <t xml:space="preserve"> </t>
  </si>
  <si>
    <t xml:space="preserve">                                                                       Fiad Község Önkormányzata 2020. évi zárszámadásának bevétel-kiadási előirányzat-felhasználási ütemterve</t>
  </si>
  <si>
    <t>Fiad Község Önkormányzatának 2020. évi módosított előirányzat felhasználási ütemterve</t>
  </si>
  <si>
    <t>2020. év</t>
  </si>
  <si>
    <t>2020. évi eredeti előirányzat BEVÉTELEK</t>
  </si>
  <si>
    <t>2020. évi</t>
  </si>
  <si>
    <t>1.sz. melléklet a 3/2021. (V.28.) önkormányzati rendelethez</t>
  </si>
  <si>
    <t>2020.évi móosított előirányzat</t>
  </si>
  <si>
    <t>2020. évi teljesítés</t>
  </si>
  <si>
    <t>2020. évi módosított előirányzat</t>
  </si>
  <si>
    <t>2020. évi teljesítés"</t>
  </si>
  <si>
    <t>2020. évi eredeti előirányzat</t>
  </si>
  <si>
    <t>2.sz. melléklet a 3/2021.(V.28.) önkormányzati rendelethez</t>
  </si>
  <si>
    <t>3.sz. melléklet a 3/2021. (V.28.) önkormányzati rendelethez</t>
  </si>
  <si>
    <t>6.sz. melléklet a 3/2021. (V.28.) önkormányzati rendelethez</t>
  </si>
  <si>
    <t>6.1.sz. melléklet a 3/2021. (V.28.) önkormányzati rendelethez</t>
  </si>
  <si>
    <t>7.sz.melléklet a 3/2021.(V.28.) önkormányzati rendelethez</t>
  </si>
  <si>
    <t>8.sz. melléklet  a 3/2021.(V.28.)  önkormányzati rendelethez</t>
  </si>
  <si>
    <t>9.sz. melléklet a 3 /2021. (V.28.) önkormányzati rendelethez</t>
  </si>
  <si>
    <t>10.sz. melléklet a 3/2021.(V.28.) önkormányzati rendelethez</t>
  </si>
  <si>
    <t>Az Áht. 24. § (4) bekezdése szerinti közvetett támogatások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</si>
  <si>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</si>
  <si>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</si>
  <si>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</si>
  <si>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</si>
  <si>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</si>
  <si>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</si>
  <si>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</si>
  <si>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</si>
  <si>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</si>
  <si>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</si>
  <si>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</si>
  <si>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</si>
  <si>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</si>
  <si>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</si>
  <si>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</si>
  <si>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</si>
  <si>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</si>
  <si>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</si>
  <si>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</si>
  <si>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12. sz. melléklet a 3/2021. (V.28.) önkormányzati rendelethez</t>
  </si>
  <si>
    <t>Kisbárapáti Község Önkormányzata</t>
  </si>
  <si>
    <t>Ügyelet előző évek elszámolásai</t>
  </si>
  <si>
    <t>Koppányvölgye-Alapszolgáltató</t>
  </si>
  <si>
    <t>Koppányvölgye szoc. Szöv.</t>
  </si>
  <si>
    <t>visszatérítendő működési támogatás</t>
  </si>
  <si>
    <t>Pénzügyi vállakozásnak</t>
  </si>
  <si>
    <t>4.sz. melléklet a 3/2021. (V.28.) önkormányzati rendelethez</t>
  </si>
  <si>
    <t>Hagyományörző témaudvar építési munkái</t>
  </si>
  <si>
    <t>Egyéb tárgyi eszközök-Falugondnoki busz</t>
  </si>
  <si>
    <t>Egyéb tárgyi eszközök-Traktor, rézsűkasza</t>
  </si>
  <si>
    <t>Tárgyi eszközök- kisértékű-lámpa, szivattyú, keringető szivattyú</t>
  </si>
  <si>
    <t>Tárgyi eszközök-Bútorok a könytárba</t>
  </si>
  <si>
    <t>Tárgyi eszközök-Irodai eszközök a könyvtárba</t>
  </si>
  <si>
    <t>11. sz.melléklet 3/2021. 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</si>
</sst>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1" formatCode="_-* #,##0.00\ _F_t_-;\-* #,##0.00\ _F_t_-;_-* &quot;-&quot;??\ _F_t_-;_-@_-"/>
    <numFmt numFmtId="172" formatCode="#,###"/>
    <numFmt numFmtId="180" formatCode="#,###__;\-#,###__"/>
    <numFmt numFmtId="181" formatCode="00"/>
    <numFmt numFmtId="182" formatCode="#,###\ _F_t;\-#,###\ _F_t"/>
    <numFmt numFmtId="183" formatCode="#,###__"/>
  </numFmts>
  <fonts count="87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4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u/>
      <sz val="10"/>
      <name val="Arial CE"/>
      <charset val="238"/>
    </font>
    <font>
      <b/>
      <u/>
      <sz val="9"/>
      <name val="Times New Roman"/>
      <family val="1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Arial CE"/>
      <family val="2"/>
      <charset val="238"/>
    </font>
    <font>
      <b/>
      <sz val="6"/>
      <name val="Times New Roman CE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</borders>
  <cellStyleXfs count="50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4" borderId="0" applyNumberFormat="0" applyBorder="0" applyAlignment="0" applyProtection="0"/>
    <xf numFmtId="0" fontId="49" fillId="7" borderId="0" applyNumberFormat="0" applyBorder="0" applyAlignment="0" applyProtection="0"/>
    <xf numFmtId="0" fontId="49" fillId="6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11" borderId="0" applyNumberFormat="0" applyBorder="0" applyAlignment="0" applyProtection="0"/>
    <xf numFmtId="0" fontId="49" fillId="10" borderId="0" applyNumberFormat="0" applyBorder="0" applyAlignment="0" applyProtection="0"/>
    <xf numFmtId="0" fontId="49" fillId="12" borderId="0" applyNumberFormat="0" applyBorder="0" applyAlignment="0" applyProtection="0"/>
    <xf numFmtId="0" fontId="49" fillId="11" borderId="0" applyNumberFormat="0" applyBorder="0" applyAlignment="0" applyProtection="0"/>
    <xf numFmtId="0" fontId="50" fillId="2" borderId="0" applyNumberFormat="0" applyBorder="0" applyAlignment="0" applyProtection="0"/>
    <xf numFmtId="0" fontId="50" fillId="13" borderId="0" applyNumberFormat="0" applyBorder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11" borderId="0" applyNumberFormat="0" applyBorder="0" applyAlignment="0" applyProtection="0"/>
    <xf numFmtId="0" fontId="50" fillId="10" borderId="0" applyNumberFormat="0" applyBorder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1" fillId="11" borderId="1" applyNumberFormat="0" applyAlignment="0" applyProtection="0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14" borderId="5" applyNumberFormat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8" fillId="0" borderId="6" applyNumberFormat="0" applyFill="0" applyAlignment="0" applyProtection="0"/>
    <xf numFmtId="0" fontId="13" fillId="6" borderId="7" applyNumberFormat="0" applyFont="0" applyAlignment="0" applyProtection="0"/>
    <xf numFmtId="0" fontId="59" fillId="15" borderId="0" applyNumberFormat="0" applyBorder="0" applyAlignment="0" applyProtection="0"/>
    <xf numFmtId="0" fontId="60" fillId="16" borderId="8" applyNumberFormat="0" applyAlignment="0" applyProtection="0"/>
    <xf numFmtId="0" fontId="6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9" fillId="0" borderId="0"/>
    <xf numFmtId="0" fontId="13" fillId="0" borderId="0"/>
    <xf numFmtId="0" fontId="38" fillId="0" borderId="0"/>
    <xf numFmtId="0" fontId="62" fillId="0" borderId="9" applyNumberFormat="0" applyFill="0" applyAlignment="0" applyProtection="0"/>
    <xf numFmtId="0" fontId="63" fillId="17" borderId="0" applyNumberFormat="0" applyBorder="0" applyAlignment="0" applyProtection="0"/>
    <xf numFmtId="0" fontId="64" fillId="11" borderId="0" applyNumberFormat="0" applyBorder="0" applyAlignment="0" applyProtection="0"/>
    <xf numFmtId="0" fontId="65" fillId="16" borderId="1" applyNumberFormat="0" applyAlignment="0" applyProtection="0"/>
  </cellStyleXfs>
  <cellXfs count="565">
    <xf numFmtId="0" fontId="0" fillId="0" borderId="0" xfId="0"/>
    <xf numFmtId="172" fontId="17" fillId="0" borderId="10" xfId="0" applyNumberFormat="1" applyFont="1" applyFill="1" applyBorder="1" applyAlignment="1" applyProtection="1">
      <alignment vertical="center" wrapText="1"/>
      <protection locked="0"/>
    </xf>
    <xf numFmtId="172" fontId="17" fillId="0" borderId="11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3" fillId="0" borderId="0" xfId="0" applyNumberFormat="1" applyFont="1" applyFill="1" applyAlignment="1">
      <alignment horizontal="center" vertical="center" wrapText="1"/>
    </xf>
    <xf numFmtId="172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72" fontId="0" fillId="0" borderId="0" xfId="0" applyNumberFormat="1" applyFill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  <protection locked="0"/>
    </xf>
    <xf numFmtId="172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0" borderId="14" xfId="0" applyNumberFormat="1" applyFont="1" applyFill="1" applyBorder="1" applyAlignment="1" applyProtection="1">
      <alignment vertical="center" wrapText="1"/>
    </xf>
    <xf numFmtId="172" fontId="16" fillId="0" borderId="15" xfId="0" applyNumberFormat="1" applyFont="1" applyFill="1" applyBorder="1" applyAlignment="1" applyProtection="1">
      <alignment vertical="center" wrapText="1"/>
    </xf>
    <xf numFmtId="172" fontId="3" fillId="0" borderId="0" xfId="0" applyNumberFormat="1" applyFont="1" applyFill="1" applyAlignment="1">
      <alignment vertical="center" wrapText="1"/>
    </xf>
    <xf numFmtId="172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2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18" borderId="14" xfId="0" applyNumberFormat="1" applyFont="1" applyFill="1" applyBorder="1" applyAlignment="1" applyProtection="1">
      <alignment vertical="center" wrapText="1"/>
    </xf>
    <xf numFmtId="172" fontId="0" fillId="0" borderId="0" xfId="0" applyNumberFormat="1" applyFill="1" applyAlignment="1" applyProtection="1">
      <alignment horizontal="center" vertical="center" wrapText="1"/>
    </xf>
    <xf numFmtId="172" fontId="6" fillId="0" borderId="16" xfId="0" applyNumberFormat="1" applyFont="1" applyFill="1" applyBorder="1" applyAlignment="1" applyProtection="1">
      <alignment horizontal="center" vertical="center" wrapText="1"/>
    </xf>
    <xf numFmtId="172" fontId="6" fillId="0" borderId="14" xfId="0" applyNumberFormat="1" applyFont="1" applyFill="1" applyBorder="1" applyAlignment="1" applyProtection="1">
      <alignment horizontal="center" vertical="center" wrapText="1"/>
    </xf>
    <xf numFmtId="172" fontId="6" fillId="0" borderId="16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72" fontId="4" fillId="0" borderId="0" xfId="0" applyNumberFormat="1" applyFont="1" applyFill="1" applyAlignment="1" applyProtection="1">
      <alignment horizontal="right" vertical="center"/>
    </xf>
    <xf numFmtId="172" fontId="28" fillId="0" borderId="17" xfId="0" applyNumberFormat="1" applyFont="1" applyFill="1" applyBorder="1" applyAlignment="1" applyProtection="1">
      <alignment horizontal="right" vertical="center" wrapText="1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72" fontId="30" fillId="0" borderId="18" xfId="43" applyNumberFormat="1" applyFont="1" applyFill="1" applyBorder="1" applyAlignment="1" applyProtection="1">
      <alignment vertical="center"/>
    </xf>
    <xf numFmtId="172" fontId="30" fillId="0" borderId="18" xfId="43" applyNumberFormat="1" applyFont="1" applyFill="1" applyBorder="1" applyAlignment="1" applyProtection="1"/>
    <xf numFmtId="0" fontId="6" fillId="0" borderId="19" xfId="43" applyFont="1" applyFill="1" applyBorder="1" applyAlignment="1" applyProtection="1">
      <alignment horizontal="center" vertical="center" wrapText="1"/>
    </xf>
    <xf numFmtId="0" fontId="6" fillId="0" borderId="20" xfId="43" applyFont="1" applyFill="1" applyBorder="1" applyAlignment="1" applyProtection="1">
      <alignment horizontal="center" vertical="center" wrapText="1"/>
    </xf>
    <xf numFmtId="172" fontId="16" fillId="0" borderId="21" xfId="0" applyNumberFormat="1" applyFont="1" applyFill="1" applyBorder="1" applyAlignment="1" applyProtection="1">
      <alignment horizontal="center" vertical="center" wrapText="1"/>
    </xf>
    <xf numFmtId="172" fontId="17" fillId="0" borderId="22" xfId="0" applyNumberFormat="1" applyFont="1" applyFill="1" applyBorder="1" applyAlignment="1" applyProtection="1">
      <alignment vertical="center" wrapText="1"/>
      <protection locked="0"/>
    </xf>
    <xf numFmtId="172" fontId="24" fillId="0" borderId="23" xfId="0" applyNumberFormat="1" applyFont="1" applyFill="1" applyBorder="1" applyAlignment="1" applyProtection="1">
      <alignment vertical="center" wrapText="1"/>
    </xf>
    <xf numFmtId="172" fontId="17" fillId="0" borderId="24" xfId="0" applyNumberFormat="1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</xf>
    <xf numFmtId="172" fontId="17" fillId="0" borderId="26" xfId="43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9" xfId="43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0" applyNumberFormat="1" applyFont="1" applyBorder="1" applyAlignment="1" applyProtection="1">
      <alignment horizontal="right" vertical="center" wrapText="1" indent="1"/>
    </xf>
    <xf numFmtId="172" fontId="27" fillId="0" borderId="14" xfId="0" applyNumberFormat="1" applyFont="1" applyFill="1" applyBorder="1" applyAlignment="1" applyProtection="1">
      <alignment horizontal="right" vertical="center" wrapText="1" indent="1"/>
    </xf>
    <xf numFmtId="172" fontId="27" fillId="0" borderId="15" xfId="0" applyNumberFormat="1" applyFont="1" applyFill="1" applyBorder="1" applyAlignment="1" applyProtection="1">
      <alignment horizontal="right" vertical="center" wrapText="1" indent="1"/>
    </xf>
    <xf numFmtId="172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6" fillId="0" borderId="28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2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172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>
      <alignment horizontal="right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right" vertical="center" indent="1"/>
    </xf>
    <xf numFmtId="0" fontId="25" fillId="0" borderId="26" xfId="0" applyFont="1" applyFill="1" applyBorder="1" applyAlignment="1" applyProtection="1">
      <alignment horizontal="left" vertical="center" indent="1"/>
      <protection locked="0"/>
    </xf>
    <xf numFmtId="3" fontId="25" fillId="0" borderId="35" xfId="0" applyNumberFormat="1" applyFont="1" applyFill="1" applyBorder="1" applyAlignment="1" applyProtection="1">
      <alignment horizontal="right" vertical="center"/>
      <protection locked="0"/>
    </xf>
    <xf numFmtId="3" fontId="25" fillId="0" borderId="36" xfId="0" applyNumberFormat="1" applyFont="1" applyFill="1" applyBorder="1" applyAlignment="1" applyProtection="1">
      <alignment horizontal="right" vertical="center"/>
      <protection locked="0"/>
    </xf>
    <xf numFmtId="0" fontId="25" fillId="0" borderId="12" xfId="0" applyFont="1" applyFill="1" applyBorder="1" applyAlignment="1">
      <alignment horizontal="right" vertical="center" indent="1"/>
    </xf>
    <xf numFmtId="0" fontId="25" fillId="0" borderId="10" xfId="0" applyFont="1" applyFill="1" applyBorder="1" applyAlignment="1" applyProtection="1">
      <alignment horizontal="left" vertical="center" indent="1"/>
      <protection locked="0"/>
    </xf>
    <xf numFmtId="3" fontId="25" fillId="0" borderId="22" xfId="0" applyNumberFormat="1" applyFont="1" applyFill="1" applyBorder="1" applyAlignment="1" applyProtection="1">
      <alignment horizontal="right" vertical="center"/>
      <protection locked="0"/>
    </xf>
    <xf numFmtId="3" fontId="25" fillId="0" borderId="23" xfId="0" applyNumberFormat="1" applyFont="1" applyFill="1" applyBorder="1" applyAlignment="1" applyProtection="1">
      <alignment horizontal="right" vertical="center"/>
      <protection locked="0"/>
    </xf>
    <xf numFmtId="0" fontId="25" fillId="0" borderId="13" xfId="0" applyFont="1" applyFill="1" applyBorder="1" applyAlignment="1">
      <alignment horizontal="right" vertical="center" indent="1"/>
    </xf>
    <xf numFmtId="0" fontId="25" fillId="0" borderId="11" xfId="0" applyFont="1" applyFill="1" applyBorder="1" applyAlignment="1" applyProtection="1">
      <alignment horizontal="left" vertical="center" indent="1"/>
      <protection locked="0"/>
    </xf>
    <xf numFmtId="3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25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72" fontId="24" fillId="0" borderId="14" xfId="0" applyNumberFormat="1" applyFont="1" applyFill="1" applyBorder="1" applyAlignment="1">
      <alignment vertical="center" wrapText="1"/>
    </xf>
    <xf numFmtId="172" fontId="24" fillId="0" borderId="15" xfId="0" applyNumberFormat="1" applyFont="1" applyFill="1" applyBorder="1" applyAlignment="1">
      <alignment vertical="center" wrapText="1"/>
    </xf>
    <xf numFmtId="180" fontId="22" fillId="0" borderId="10" xfId="45" applyNumberFormat="1" applyFont="1" applyFill="1" applyBorder="1" applyAlignment="1" applyProtection="1">
      <alignment horizontal="right" vertical="center" wrapText="1"/>
      <protection locked="0"/>
    </xf>
    <xf numFmtId="180" fontId="22" fillId="0" borderId="23" xfId="45" applyNumberFormat="1" applyFont="1" applyFill="1" applyBorder="1" applyAlignment="1" applyProtection="1">
      <alignment horizontal="right" vertical="center" wrapText="1"/>
      <protection locked="0"/>
    </xf>
    <xf numFmtId="180" fontId="46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4" applyFill="1" applyAlignment="1" applyProtection="1">
      <alignment vertical="center" wrapText="1"/>
    </xf>
    <xf numFmtId="0" fontId="13" fillId="0" borderId="0" xfId="44" applyFill="1" applyAlignment="1" applyProtection="1">
      <alignment horizontal="center" vertical="center"/>
    </xf>
    <xf numFmtId="49" fontId="16" fillId="0" borderId="38" xfId="44" applyNumberFormat="1" applyFont="1" applyFill="1" applyBorder="1" applyAlignment="1" applyProtection="1">
      <alignment horizontal="center" vertical="center" wrapText="1"/>
    </xf>
    <xf numFmtId="49" fontId="16" fillId="0" borderId="19" xfId="44" applyNumberFormat="1" applyFont="1" applyFill="1" applyBorder="1" applyAlignment="1" applyProtection="1">
      <alignment horizontal="center" vertical="center"/>
    </xf>
    <xf numFmtId="49" fontId="16" fillId="0" borderId="20" xfId="44" applyNumberFormat="1" applyFont="1" applyFill="1" applyBorder="1" applyAlignment="1" applyProtection="1">
      <alignment horizontal="center" vertical="center"/>
    </xf>
    <xf numFmtId="49" fontId="12" fillId="0" borderId="0" xfId="44" applyNumberFormat="1" applyFont="1" applyFill="1" applyAlignment="1" applyProtection="1">
      <alignment horizontal="center" vertical="center"/>
    </xf>
    <xf numFmtId="181" fontId="17" fillId="0" borderId="27" xfId="44" applyNumberFormat="1" applyFont="1" applyFill="1" applyBorder="1" applyAlignment="1" applyProtection="1">
      <alignment horizontal="center" vertical="center"/>
    </xf>
    <xf numFmtId="182" fontId="17" fillId="0" borderId="39" xfId="44" applyNumberFormat="1" applyFont="1" applyFill="1" applyBorder="1" applyAlignment="1" applyProtection="1">
      <alignment vertical="center"/>
      <protection locked="0"/>
    </xf>
    <xf numFmtId="181" fontId="17" fillId="0" borderId="10" xfId="44" applyNumberFormat="1" applyFont="1" applyFill="1" applyBorder="1" applyAlignment="1" applyProtection="1">
      <alignment horizontal="center" vertical="center"/>
    </xf>
    <xf numFmtId="182" fontId="17" fillId="0" borderId="23" xfId="44" applyNumberFormat="1" applyFont="1" applyFill="1" applyBorder="1" applyAlignment="1" applyProtection="1">
      <alignment vertical="center"/>
      <protection locked="0"/>
    </xf>
    <xf numFmtId="182" fontId="16" fillId="0" borderId="23" xfId="44" applyNumberFormat="1" applyFont="1" applyFill="1" applyBorder="1" applyAlignment="1" applyProtection="1">
      <alignment vertical="center"/>
    </xf>
    <xf numFmtId="0" fontId="16" fillId="0" borderId="38" xfId="44" applyFont="1" applyFill="1" applyBorder="1" applyAlignment="1" applyProtection="1">
      <alignment horizontal="left" vertical="center" wrapText="1"/>
    </xf>
    <xf numFmtId="181" fontId="17" fillId="0" borderId="19" xfId="44" applyNumberFormat="1" applyFont="1" applyFill="1" applyBorder="1" applyAlignment="1" applyProtection="1">
      <alignment horizontal="center" vertical="center"/>
    </xf>
    <xf numFmtId="182" fontId="16" fillId="0" borderId="20" xfId="44" applyNumberFormat="1" applyFont="1" applyFill="1" applyBorder="1" applyAlignment="1" applyProtection="1">
      <alignment vertical="center"/>
    </xf>
    <xf numFmtId="0" fontId="15" fillId="0" borderId="0" xfId="44" applyFont="1" applyFill="1" applyAlignment="1" applyProtection="1">
      <alignment horizontal="center" vertical="center"/>
    </xf>
    <xf numFmtId="0" fontId="39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0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83" fontId="26" fillId="0" borderId="39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7" fillId="0" borderId="10" xfId="0" applyFont="1" applyFill="1" applyBorder="1" applyAlignment="1">
      <alignment horizontal="left" vertical="center" indent="5"/>
    </xf>
    <xf numFmtId="183" fontId="32" fillId="0" borderId="23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83" fontId="32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34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83" fontId="26" fillId="0" borderId="36" xfId="0" applyNumberFormat="1" applyFont="1" applyFill="1" applyBorder="1" applyAlignment="1" applyProtection="1">
      <alignment horizontal="right" vertical="center"/>
    </xf>
    <xf numFmtId="0" fontId="0" fillId="0" borderId="38" xfId="0" applyFill="1" applyBorder="1" applyAlignment="1">
      <alignment horizontal="center" vertical="center"/>
    </xf>
    <xf numFmtId="0" fontId="47" fillId="0" borderId="19" xfId="0" applyFont="1" applyFill="1" applyBorder="1" applyAlignment="1">
      <alignment horizontal="left" vertical="center" indent="5"/>
    </xf>
    <xf numFmtId="183" fontId="32" fillId="0" borderId="2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72" fontId="26" fillId="0" borderId="0" xfId="43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vertical="center" wrapText="1"/>
    </xf>
    <xf numFmtId="172" fontId="17" fillId="0" borderId="42" xfId="43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43" xfId="0" applyFont="1" applyBorder="1" applyAlignment="1" applyProtection="1">
      <alignment vertical="center" wrapText="1"/>
    </xf>
    <xf numFmtId="172" fontId="21" fillId="0" borderId="14" xfId="0" quotePrefix="1" applyNumberFormat="1" applyFont="1" applyBorder="1" applyAlignment="1" applyProtection="1">
      <alignment horizontal="right" vertical="center" wrapText="1" indent="1"/>
    </xf>
    <xf numFmtId="172" fontId="23" fillId="0" borderId="28" xfId="0" applyNumberFormat="1" applyFont="1" applyBorder="1" applyAlignment="1" applyProtection="1">
      <alignment horizontal="right" vertical="center" wrapText="1" indent="1"/>
    </xf>
    <xf numFmtId="172" fontId="17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45" xfId="43" applyNumberFormat="1" applyFont="1" applyFill="1" applyBorder="1" applyAlignment="1" applyProtection="1">
      <alignment horizontal="right" vertical="center" wrapText="1" indent="1"/>
    </xf>
    <xf numFmtId="0" fontId="17" fillId="0" borderId="17" xfId="43" applyFont="1" applyFill="1" applyBorder="1" applyAlignment="1" applyProtection="1">
      <alignment horizontal="left" vertical="center" wrapText="1" indent="1"/>
    </xf>
    <xf numFmtId="0" fontId="17" fillId="0" borderId="10" xfId="43" applyFont="1" applyFill="1" applyBorder="1" applyAlignment="1" applyProtection="1">
      <alignment horizontal="left" vertical="center" wrapText="1" indent="1"/>
    </xf>
    <xf numFmtId="0" fontId="17" fillId="0" borderId="27" xfId="43" applyFont="1" applyFill="1" applyBorder="1" applyAlignment="1" applyProtection="1">
      <alignment horizontal="left" vertical="center" wrapText="1" indent="1"/>
    </xf>
    <xf numFmtId="0" fontId="17" fillId="0" borderId="26" xfId="43" applyFont="1" applyFill="1" applyBorder="1" applyAlignment="1" applyProtection="1">
      <alignment horizontal="left" vertical="center" wrapText="1" indent="1"/>
    </xf>
    <xf numFmtId="0" fontId="17" fillId="0" borderId="46" xfId="43" applyFont="1" applyFill="1" applyBorder="1" applyAlignment="1" applyProtection="1">
      <alignment horizontal="left" vertical="center" wrapText="1" indent="1"/>
    </xf>
    <xf numFmtId="0" fontId="17" fillId="0" borderId="11" xfId="43" applyFont="1" applyFill="1" applyBorder="1" applyAlignment="1" applyProtection="1">
      <alignment horizontal="left" vertical="center" wrapText="1" indent="1"/>
    </xf>
    <xf numFmtId="49" fontId="17" fillId="0" borderId="47" xfId="43" applyNumberFormat="1" applyFont="1" applyFill="1" applyBorder="1" applyAlignment="1" applyProtection="1">
      <alignment horizontal="left" vertical="center" wrapText="1" indent="1"/>
    </xf>
    <xf numFmtId="49" fontId="17" fillId="0" borderId="12" xfId="43" applyNumberFormat="1" applyFont="1" applyFill="1" applyBorder="1" applyAlignment="1" applyProtection="1">
      <alignment horizontal="left" vertical="center" wrapText="1" indent="1"/>
    </xf>
    <xf numFmtId="49" fontId="17" fillId="0" borderId="40" xfId="43" applyNumberFormat="1" applyFont="1" applyFill="1" applyBorder="1" applyAlignment="1" applyProtection="1">
      <alignment horizontal="left" vertical="center" wrapText="1" indent="1"/>
    </xf>
    <xf numFmtId="49" fontId="17" fillId="0" borderId="13" xfId="43" applyNumberFormat="1" applyFont="1" applyFill="1" applyBorder="1" applyAlignment="1" applyProtection="1">
      <alignment horizontal="left" vertical="center" wrapText="1" indent="1"/>
    </xf>
    <xf numFmtId="49" fontId="17" fillId="0" borderId="34" xfId="43" applyNumberFormat="1" applyFont="1" applyFill="1" applyBorder="1" applyAlignment="1" applyProtection="1">
      <alignment horizontal="left" vertical="center" wrapText="1" indent="1"/>
    </xf>
    <xf numFmtId="49" fontId="17" fillId="0" borderId="38" xfId="43" applyNumberFormat="1" applyFont="1" applyFill="1" applyBorder="1" applyAlignment="1" applyProtection="1">
      <alignment horizontal="left" vertical="center" wrapText="1" indent="1"/>
    </xf>
    <xf numFmtId="0" fontId="17" fillId="0" borderId="0" xfId="43" applyFont="1" applyFill="1" applyBorder="1" applyAlignment="1" applyProtection="1">
      <alignment horizontal="left" vertical="center" wrapText="1" indent="1"/>
    </xf>
    <xf numFmtId="0" fontId="16" fillId="0" borderId="16" xfId="43" applyFont="1" applyFill="1" applyBorder="1" applyAlignment="1" applyProtection="1">
      <alignment horizontal="left" vertical="center" wrapText="1" indent="1"/>
    </xf>
    <xf numFmtId="0" fontId="16" fillId="0" borderId="14" xfId="43" applyFont="1" applyFill="1" applyBorder="1" applyAlignment="1" applyProtection="1">
      <alignment horizontal="left" vertical="center" wrapText="1" indent="1"/>
    </xf>
    <xf numFmtId="0" fontId="16" fillId="0" borderId="31" xfId="43" applyFont="1" applyFill="1" applyBorder="1" applyAlignment="1" applyProtection="1">
      <alignment horizontal="left" vertical="center" wrapText="1" indent="1"/>
    </xf>
    <xf numFmtId="0" fontId="16" fillId="0" borderId="14" xfId="43" applyFont="1" applyFill="1" applyBorder="1" applyAlignment="1" applyProtection="1">
      <alignment vertical="center" wrapText="1"/>
    </xf>
    <xf numFmtId="0" fontId="16" fillId="0" borderId="32" xfId="43" applyFont="1" applyFill="1" applyBorder="1" applyAlignment="1" applyProtection="1">
      <alignment vertical="center" wrapText="1"/>
    </xf>
    <xf numFmtId="0" fontId="16" fillId="0" borderId="16" xfId="43" applyFont="1" applyFill="1" applyBorder="1" applyAlignment="1" applyProtection="1">
      <alignment horizontal="center" vertical="center" wrapText="1"/>
    </xf>
    <xf numFmtId="0" fontId="16" fillId="0" borderId="14" xfId="43" applyFont="1" applyFill="1" applyBorder="1" applyAlignment="1" applyProtection="1">
      <alignment horizontal="center" vertical="center" wrapText="1"/>
    </xf>
    <xf numFmtId="0" fontId="16" fillId="0" borderId="15" xfId="43" applyFont="1" applyFill="1" applyBorder="1" applyAlignment="1" applyProtection="1">
      <alignment horizontal="center" vertical="center" wrapText="1"/>
    </xf>
    <xf numFmtId="0" fontId="24" fillId="0" borderId="14" xfId="43" applyFont="1" applyFill="1" applyBorder="1" applyAlignment="1" applyProtection="1">
      <alignment horizontal="left" vertical="center" wrapText="1" indent="1"/>
    </xf>
    <xf numFmtId="0" fontId="4" fillId="0" borderId="18" xfId="0" applyFont="1" applyFill="1" applyBorder="1" applyAlignment="1" applyProtection="1">
      <alignment horizontal="right"/>
    </xf>
    <xf numFmtId="0" fontId="17" fillId="0" borderId="10" xfId="43" applyFont="1" applyFill="1" applyBorder="1" applyAlignment="1" applyProtection="1">
      <alignment horizontal="left" indent="6"/>
    </xf>
    <xf numFmtId="0" fontId="17" fillId="0" borderId="10" xfId="43" applyFont="1" applyFill="1" applyBorder="1" applyAlignment="1" applyProtection="1">
      <alignment horizontal="left" vertical="center" wrapText="1" indent="6"/>
    </xf>
    <xf numFmtId="0" fontId="17" fillId="0" borderId="11" xfId="43" applyFont="1" applyFill="1" applyBorder="1" applyAlignment="1" applyProtection="1">
      <alignment horizontal="left" vertical="center" wrapText="1" indent="6"/>
    </xf>
    <xf numFmtId="0" fontId="17" fillId="0" borderId="19" xfId="43" applyFont="1" applyFill="1" applyBorder="1" applyAlignment="1" applyProtection="1">
      <alignment horizontal="left" vertical="center" wrapText="1" indent="6"/>
    </xf>
    <xf numFmtId="172" fontId="16" fillId="0" borderId="28" xfId="43" applyNumberFormat="1" applyFont="1" applyFill="1" applyBorder="1" applyAlignment="1" applyProtection="1">
      <alignment horizontal="right" vertical="center" wrapText="1" indent="1"/>
    </xf>
    <xf numFmtId="172" fontId="17" fillId="0" borderId="30" xfId="43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9" xfId="43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0" xfId="43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9" xfId="43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50" xfId="0" applyFont="1" applyBorder="1" applyAlignment="1" applyProtection="1">
      <alignment horizontal="left" vertical="center" wrapText="1" indent="1"/>
    </xf>
    <xf numFmtId="0" fontId="4" fillId="0" borderId="18" xfId="0" applyFont="1" applyFill="1" applyBorder="1" applyAlignment="1" applyProtection="1">
      <alignment horizontal="right" vertical="center"/>
    </xf>
    <xf numFmtId="0" fontId="21" fillId="0" borderId="43" xfId="0" applyFont="1" applyBorder="1" applyAlignment="1" applyProtection="1">
      <alignment horizontal="left" vertical="center" wrapText="1" indent="1"/>
    </xf>
    <xf numFmtId="0" fontId="9" fillId="0" borderId="0" xfId="43" applyFont="1" applyFill="1" applyProtection="1"/>
    <xf numFmtId="0" fontId="9" fillId="0" borderId="0" xfId="43" applyFont="1" applyFill="1" applyAlignment="1" applyProtection="1">
      <alignment horizontal="right" vertical="center" indent="1"/>
    </xf>
    <xf numFmtId="172" fontId="16" fillId="0" borderId="32" xfId="43" applyNumberFormat="1" applyFont="1" applyFill="1" applyBorder="1" applyAlignment="1" applyProtection="1">
      <alignment horizontal="right" vertical="center" wrapText="1" indent="1"/>
    </xf>
    <xf numFmtId="172" fontId="16" fillId="0" borderId="14" xfId="43" applyNumberFormat="1" applyFont="1" applyFill="1" applyBorder="1" applyAlignment="1" applyProtection="1">
      <alignment horizontal="right" vertical="center" wrapText="1" indent="1"/>
    </xf>
    <xf numFmtId="172" fontId="17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7" xfId="43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4" xfId="43" applyNumberFormat="1" applyFont="1" applyFill="1" applyBorder="1" applyAlignment="1" applyProtection="1">
      <alignment horizontal="right" vertical="center" wrapText="1" indent="1"/>
    </xf>
    <xf numFmtId="0" fontId="17" fillId="0" borderId="27" xfId="43" applyFont="1" applyFill="1" applyBorder="1" applyAlignment="1" applyProtection="1">
      <alignment horizontal="left" vertical="center" wrapText="1" indent="6"/>
    </xf>
    <xf numFmtId="0" fontId="9" fillId="0" borderId="0" xfId="43" applyFill="1" applyProtection="1"/>
    <xf numFmtId="0" fontId="17" fillId="0" borderId="0" xfId="43" applyFont="1" applyFill="1" applyProtection="1"/>
    <xf numFmtId="0" fontId="12" fillId="0" borderId="0" xfId="43" applyFont="1" applyFill="1" applyProtection="1"/>
    <xf numFmtId="0" fontId="22" fillId="0" borderId="27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40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3" applyFill="1" applyAlignment="1" applyProtection="1"/>
    <xf numFmtId="0" fontId="19" fillId="0" borderId="0" xfId="43" applyFont="1" applyFill="1" applyProtection="1"/>
    <xf numFmtId="172" fontId="17" fillId="0" borderId="27" xfId="43" applyNumberFormat="1" applyFont="1" applyFill="1" applyBorder="1" applyAlignment="1" applyProtection="1">
      <alignment horizontal="right" vertical="center" wrapText="1" indent="1"/>
    </xf>
    <xf numFmtId="0" fontId="16" fillId="0" borderId="28" xfId="43" applyFont="1" applyFill="1" applyBorder="1" applyAlignment="1" applyProtection="1">
      <alignment horizontal="center" vertical="center" wrapText="1"/>
    </xf>
    <xf numFmtId="172" fontId="25" fillId="0" borderId="27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6" xfId="0" applyFont="1" applyBorder="1" applyAlignment="1" applyProtection="1">
      <alignment vertical="center" wrapText="1"/>
    </xf>
    <xf numFmtId="0" fontId="22" fillId="0" borderId="13" xfId="0" applyFont="1" applyBorder="1" applyAlignment="1" applyProtection="1">
      <alignment vertical="center" wrapText="1"/>
    </xf>
    <xf numFmtId="0" fontId="23" fillId="0" borderId="50" xfId="0" applyFont="1" applyBorder="1" applyAlignment="1" applyProtection="1">
      <alignment vertical="center" wrapText="1"/>
    </xf>
    <xf numFmtId="172" fontId="16" fillId="0" borderId="14" xfId="43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8" xfId="43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3" applyFill="1" applyAlignment="1" applyProtection="1">
      <alignment horizontal="left" vertical="center" indent="1"/>
    </xf>
    <xf numFmtId="172" fontId="6" fillId="0" borderId="29" xfId="0" applyNumberFormat="1" applyFont="1" applyFill="1" applyBorder="1" applyAlignment="1" applyProtection="1">
      <alignment horizontal="center" vertical="center" wrapText="1"/>
    </xf>
    <xf numFmtId="172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6" xfId="0" applyNumberFormat="1" applyFont="1" applyFill="1" applyBorder="1" applyAlignment="1" applyProtection="1">
      <alignment horizontal="left" vertical="center" wrapText="1" indent="1"/>
    </xf>
    <xf numFmtId="172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4" xfId="0" applyNumberFormat="1" applyFont="1" applyFill="1" applyBorder="1" applyAlignment="1" applyProtection="1">
      <alignment horizontal="right" vertical="center" wrapText="1" indent="1"/>
    </xf>
    <xf numFmtId="172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2" fontId="5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3" fillId="0" borderId="0" xfId="0" applyNumberFormat="1" applyFont="1" applyFill="1" applyAlignment="1" applyProtection="1">
      <alignment horizontal="center" vertical="center" wrapText="1"/>
    </xf>
    <xf numFmtId="172" fontId="24" fillId="0" borderId="0" xfId="0" applyNumberFormat="1" applyFont="1" applyFill="1" applyAlignment="1" applyProtection="1">
      <alignment horizontal="center" vertical="center" wrapText="1"/>
    </xf>
    <xf numFmtId="172" fontId="0" fillId="0" borderId="51" xfId="0" applyNumberFormat="1" applyFill="1" applyBorder="1" applyAlignment="1" applyProtection="1">
      <alignment horizontal="left" vertical="center" wrapText="1" indent="1"/>
    </xf>
    <xf numFmtId="172" fontId="17" fillId="0" borderId="40" xfId="0" applyNumberFormat="1" applyFont="1" applyFill="1" applyBorder="1" applyAlignment="1" applyProtection="1">
      <alignment horizontal="left" vertical="center" wrapText="1" indent="1"/>
    </xf>
    <xf numFmtId="172" fontId="0" fillId="0" borderId="52" xfId="0" applyNumberFormat="1" applyFill="1" applyBorder="1" applyAlignment="1" applyProtection="1">
      <alignment horizontal="left" vertical="center" wrapText="1" indent="1"/>
    </xf>
    <xf numFmtId="172" fontId="17" fillId="0" borderId="12" xfId="0" applyNumberFormat="1" applyFont="1" applyFill="1" applyBorder="1" applyAlignment="1" applyProtection="1">
      <alignment horizontal="left" vertical="center" wrapText="1" indent="1"/>
    </xf>
    <xf numFmtId="172" fontId="17" fillId="0" borderId="53" xfId="0" applyNumberFormat="1" applyFont="1" applyFill="1" applyBorder="1" applyAlignment="1" applyProtection="1">
      <alignment horizontal="left" vertical="center" wrapText="1" indent="1"/>
    </xf>
    <xf numFmtId="172" fontId="27" fillId="0" borderId="54" xfId="0" applyNumberFormat="1" applyFont="1" applyFill="1" applyBorder="1" applyAlignment="1" applyProtection="1">
      <alignment horizontal="left" vertical="center" wrapText="1" indent="1"/>
    </xf>
    <xf numFmtId="172" fontId="13" fillId="0" borderId="55" xfId="0" applyNumberFormat="1" applyFont="1" applyFill="1" applyBorder="1" applyAlignment="1" applyProtection="1">
      <alignment horizontal="left" vertical="center" wrapText="1" indent="1"/>
    </xf>
    <xf numFmtId="172" fontId="25" fillId="0" borderId="47" xfId="0" applyNumberFormat="1" applyFont="1" applyFill="1" applyBorder="1" applyAlignment="1" applyProtection="1">
      <alignment horizontal="left" vertical="center" wrapText="1" indent="1"/>
    </xf>
    <xf numFmtId="172" fontId="25" fillId="0" borderId="12" xfId="0" applyNumberFormat="1" applyFont="1" applyFill="1" applyBorder="1" applyAlignment="1" applyProtection="1">
      <alignment horizontal="left" vertical="center" wrapText="1" indent="1"/>
    </xf>
    <xf numFmtId="172" fontId="13" fillId="0" borderId="52" xfId="0" applyNumberFormat="1" applyFont="1" applyFill="1" applyBorder="1" applyAlignment="1" applyProtection="1">
      <alignment horizontal="left" vertical="center" wrapText="1" indent="1"/>
    </xf>
    <xf numFmtId="172" fontId="28" fillId="0" borderId="10" xfId="0" applyNumberFormat="1" applyFont="1" applyFill="1" applyBorder="1" applyAlignment="1" applyProtection="1">
      <alignment horizontal="right" vertical="center" wrapText="1" indent="1"/>
    </xf>
    <xf numFmtId="172" fontId="27" fillId="0" borderId="16" xfId="0" applyNumberFormat="1" applyFont="1" applyFill="1" applyBorder="1" applyAlignment="1" applyProtection="1">
      <alignment horizontal="left" vertical="center" wrapText="1" indent="1"/>
    </xf>
    <xf numFmtId="172" fontId="27" fillId="0" borderId="28" xfId="0" applyNumberFormat="1" applyFont="1" applyFill="1" applyBorder="1" applyAlignment="1" applyProtection="1">
      <alignment horizontal="right" vertical="center" wrapText="1" indent="1"/>
    </xf>
    <xf numFmtId="172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6" fillId="0" borderId="15" xfId="0" applyNumberFormat="1" applyFont="1" applyFill="1" applyBorder="1" applyAlignment="1" applyProtection="1">
      <alignment horizontal="center" vertical="center" wrapText="1"/>
    </xf>
    <xf numFmtId="172" fontId="16" fillId="0" borderId="50" xfId="0" applyNumberFormat="1" applyFont="1" applyFill="1" applyBorder="1" applyAlignment="1" applyProtection="1">
      <alignment horizontal="center" vertical="center" wrapText="1"/>
    </xf>
    <xf numFmtId="172" fontId="16" fillId="0" borderId="43" xfId="0" applyNumberFormat="1" applyFont="1" applyFill="1" applyBorder="1" applyAlignment="1" applyProtection="1">
      <alignment horizontal="center" vertical="center" wrapText="1"/>
    </xf>
    <xf numFmtId="172" fontId="16" fillId="0" borderId="56" xfId="0" applyNumberFormat="1" applyFont="1" applyFill="1" applyBorder="1" applyAlignment="1" applyProtection="1">
      <alignment horizontal="center" vertical="center" wrapText="1"/>
    </xf>
    <xf numFmtId="172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72" fontId="24" fillId="0" borderId="15" xfId="0" applyNumberFormat="1" applyFont="1" applyFill="1" applyBorder="1" applyAlignment="1" applyProtection="1">
      <alignment horizontal="right" vertical="center" wrapText="1" indent="1"/>
    </xf>
    <xf numFmtId="172" fontId="6" fillId="0" borderId="16" xfId="0" applyNumberFormat="1" applyFont="1" applyFill="1" applyBorder="1" applyAlignment="1" applyProtection="1">
      <alignment horizontal="centerContinuous" vertical="center" wrapText="1"/>
    </xf>
    <xf numFmtId="172" fontId="6" fillId="0" borderId="14" xfId="0" applyNumberFormat="1" applyFont="1" applyFill="1" applyBorder="1" applyAlignment="1" applyProtection="1">
      <alignment horizontal="centerContinuous" vertical="center" wrapText="1"/>
    </xf>
    <xf numFmtId="172" fontId="6" fillId="0" borderId="15" xfId="0" applyNumberFormat="1" applyFont="1" applyFill="1" applyBorder="1" applyAlignment="1" applyProtection="1">
      <alignment horizontal="centerContinuous" vertical="center" wrapText="1"/>
    </xf>
    <xf numFmtId="172" fontId="24" fillId="0" borderId="54" xfId="0" applyNumberFormat="1" applyFont="1" applyFill="1" applyBorder="1" applyAlignment="1" applyProtection="1">
      <alignment horizontal="center" vertical="center" wrapText="1"/>
    </xf>
    <xf numFmtId="172" fontId="24" fillId="0" borderId="16" xfId="0" applyNumberFormat="1" applyFont="1" applyFill="1" applyBorder="1" applyAlignment="1" applyProtection="1">
      <alignment horizontal="center" vertical="center" wrapText="1"/>
    </xf>
    <xf numFmtId="172" fontId="24" fillId="0" borderId="14" xfId="0" applyNumberFormat="1" applyFont="1" applyFill="1" applyBorder="1" applyAlignment="1" applyProtection="1">
      <alignment horizontal="center" vertical="center" wrapText="1"/>
    </xf>
    <xf numFmtId="172" fontId="24" fillId="0" borderId="15" xfId="0" applyNumberFormat="1" applyFont="1" applyFill="1" applyBorder="1" applyAlignment="1" applyProtection="1">
      <alignment horizontal="center" vertical="center" wrapText="1"/>
    </xf>
    <xf numFmtId="172" fontId="2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72" fontId="28" fillId="0" borderId="47" xfId="0" applyNumberFormat="1" applyFont="1" applyFill="1" applyBorder="1" applyAlignment="1" applyProtection="1">
      <alignment horizontal="left" vertical="center" wrapText="1" indent="1"/>
    </xf>
    <xf numFmtId="172" fontId="25" fillId="0" borderId="12" xfId="0" applyNumberFormat="1" applyFont="1" applyFill="1" applyBorder="1" applyAlignment="1" applyProtection="1">
      <alignment horizontal="left" vertical="center" wrapText="1" indent="2"/>
    </xf>
    <xf numFmtId="172" fontId="25" fillId="0" borderId="10" xfId="0" applyNumberFormat="1" applyFont="1" applyFill="1" applyBorder="1" applyAlignment="1" applyProtection="1">
      <alignment horizontal="left" vertical="center" wrapText="1" indent="2"/>
    </xf>
    <xf numFmtId="172" fontId="28" fillId="0" borderId="10" xfId="0" applyNumberFormat="1" applyFont="1" applyFill="1" applyBorder="1" applyAlignment="1" applyProtection="1">
      <alignment horizontal="left" vertical="center" wrapText="1" indent="1"/>
    </xf>
    <xf numFmtId="172" fontId="25" fillId="0" borderId="40" xfId="0" applyNumberFormat="1" applyFont="1" applyFill="1" applyBorder="1" applyAlignment="1" applyProtection="1">
      <alignment horizontal="left" vertical="center" wrapText="1" indent="1"/>
    </xf>
    <xf numFmtId="172" fontId="17" fillId="0" borderId="40" xfId="0" applyNumberFormat="1" applyFont="1" applyFill="1" applyBorder="1" applyAlignment="1" applyProtection="1">
      <alignment horizontal="left" vertical="center" wrapText="1" indent="2"/>
    </xf>
    <xf numFmtId="172" fontId="17" fillId="0" borderId="13" xfId="0" applyNumberFormat="1" applyFont="1" applyFill="1" applyBorder="1" applyAlignment="1" applyProtection="1">
      <alignment horizontal="left" vertical="center" wrapText="1" indent="2"/>
    </xf>
    <xf numFmtId="172" fontId="28" fillId="0" borderId="27" xfId="0" applyNumberFormat="1" applyFont="1" applyFill="1" applyBorder="1" applyAlignment="1" applyProtection="1">
      <alignment horizontal="right" vertical="center" wrapText="1" indent="1"/>
    </xf>
    <xf numFmtId="172" fontId="0" fillId="0" borderId="55" xfId="0" applyNumberFormat="1" applyFill="1" applyBorder="1" applyAlignment="1" applyProtection="1">
      <alignment horizontal="left" vertical="center" wrapText="1" indent="1"/>
    </xf>
    <xf numFmtId="172" fontId="17" fillId="0" borderId="47" xfId="0" applyNumberFormat="1" applyFont="1" applyFill="1" applyBorder="1" applyAlignment="1" applyProtection="1">
      <alignment horizontal="left" vertical="center" wrapText="1" indent="1"/>
    </xf>
    <xf numFmtId="172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7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4" fillId="0" borderId="0" xfId="0" applyFont="1" applyFill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58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172" fontId="2" fillId="0" borderId="0" xfId="0" applyNumberFormat="1" applyFont="1" applyFill="1" applyAlignment="1" applyProtection="1">
      <alignment horizontal="left" vertical="center" wrapText="1"/>
    </xf>
    <xf numFmtId="172" fontId="2" fillId="0" borderId="0" xfId="0" applyNumberFormat="1" applyFont="1" applyFill="1" applyAlignment="1" applyProtection="1">
      <alignment vertical="center" wrapText="1"/>
    </xf>
    <xf numFmtId="172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33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0" fontId="6" fillId="0" borderId="36" xfId="0" quotePrefix="1" applyFont="1" applyFill="1" applyBorder="1" applyAlignment="1" applyProtection="1">
      <alignment horizontal="right" vertical="center" indent="1"/>
    </xf>
    <xf numFmtId="172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59" xfId="0" applyFont="1" applyFill="1" applyBorder="1" applyAlignment="1" applyProtection="1">
      <alignment horizontal="center" vertical="center" wrapText="1"/>
    </xf>
    <xf numFmtId="0" fontId="16" fillId="0" borderId="31" xfId="43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43" xfId="0" applyFont="1" applyBorder="1" applyAlignment="1" applyProtection="1">
      <alignment wrapText="1"/>
    </xf>
    <xf numFmtId="49" fontId="17" fillId="0" borderId="40" xfId="43" applyNumberFormat="1" applyFont="1" applyFill="1" applyBorder="1" applyAlignment="1" applyProtection="1">
      <alignment horizontal="center" vertical="center" wrapText="1"/>
    </xf>
    <xf numFmtId="49" fontId="17" fillId="0" borderId="12" xfId="43" applyNumberFormat="1" applyFont="1" applyFill="1" applyBorder="1" applyAlignment="1" applyProtection="1">
      <alignment horizontal="center" vertical="center" wrapText="1"/>
    </xf>
    <xf numFmtId="49" fontId="17" fillId="0" borderId="13" xfId="43" applyNumberFormat="1" applyFont="1" applyFill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wrapText="1"/>
    </xf>
    <xf numFmtId="0" fontId="22" fillId="0" borderId="40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3" xfId="0" applyFont="1" applyBorder="1" applyAlignment="1" applyProtection="1">
      <alignment horizontal="center" wrapText="1"/>
    </xf>
    <xf numFmtId="0" fontId="23" fillId="0" borderId="50" xfId="0" applyFont="1" applyBorder="1" applyAlignment="1" applyProtection="1">
      <alignment horizontal="center" wrapText="1"/>
    </xf>
    <xf numFmtId="49" fontId="17" fillId="0" borderId="34" xfId="43" applyNumberFormat="1" applyFont="1" applyFill="1" applyBorder="1" applyAlignment="1" applyProtection="1">
      <alignment horizontal="center" vertical="center" wrapText="1"/>
    </xf>
    <xf numFmtId="49" fontId="17" fillId="0" borderId="47" xfId="43" applyNumberFormat="1" applyFont="1" applyFill="1" applyBorder="1" applyAlignment="1" applyProtection="1">
      <alignment horizontal="center" vertical="center" wrapText="1"/>
    </xf>
    <xf numFmtId="49" fontId="17" fillId="0" borderId="38" xfId="43" applyNumberFormat="1" applyFont="1" applyFill="1" applyBorder="1" applyAlignment="1" applyProtection="1">
      <alignment horizontal="center" vertical="center" wrapText="1"/>
    </xf>
    <xf numFmtId="0" fontId="23" fillId="0" borderId="50" xfId="0" applyFont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38" fillId="0" borderId="0" xfId="45" applyFill="1" applyProtection="1"/>
    <xf numFmtId="0" fontId="48" fillId="0" borderId="0" xfId="45" applyFont="1" applyFill="1" applyProtection="1"/>
    <xf numFmtId="0" fontId="36" fillId="0" borderId="38" xfId="45" applyFont="1" applyFill="1" applyBorder="1" applyAlignment="1" applyProtection="1">
      <alignment horizontal="center" vertical="center" wrapText="1"/>
    </xf>
    <xf numFmtId="0" fontId="36" fillId="0" borderId="19" xfId="45" applyFont="1" applyFill="1" applyBorder="1" applyAlignment="1" applyProtection="1">
      <alignment horizontal="center" vertical="center" wrapText="1"/>
    </xf>
    <xf numFmtId="0" fontId="36" fillId="0" borderId="20" xfId="45" applyFont="1" applyFill="1" applyBorder="1" applyAlignment="1" applyProtection="1">
      <alignment horizontal="center" vertical="center" wrapText="1"/>
    </xf>
    <xf numFmtId="0" fontId="38" fillId="0" borderId="0" xfId="45" applyFill="1" applyAlignment="1" applyProtection="1">
      <alignment horizontal="center" vertical="center"/>
    </xf>
    <xf numFmtId="0" fontId="23" fillId="0" borderId="34" xfId="45" applyFont="1" applyFill="1" applyBorder="1" applyAlignment="1" applyProtection="1">
      <alignment vertical="center" wrapText="1"/>
    </xf>
    <xf numFmtId="181" fontId="17" fillId="0" borderId="26" xfId="44" applyNumberFormat="1" applyFont="1" applyFill="1" applyBorder="1" applyAlignment="1" applyProtection="1">
      <alignment horizontal="center" vertical="center"/>
    </xf>
    <xf numFmtId="180" fontId="45" fillId="0" borderId="26" xfId="45" applyNumberFormat="1" applyFont="1" applyFill="1" applyBorder="1" applyAlignment="1" applyProtection="1">
      <alignment horizontal="right" vertical="center" wrapText="1"/>
      <protection locked="0"/>
    </xf>
    <xf numFmtId="180" fontId="45" fillId="0" borderId="36" xfId="45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45" applyFill="1" applyAlignment="1" applyProtection="1">
      <alignment vertical="center"/>
    </xf>
    <xf numFmtId="0" fontId="23" fillId="0" borderId="12" xfId="45" applyFont="1" applyFill="1" applyBorder="1" applyAlignment="1" applyProtection="1">
      <alignment vertical="center" wrapText="1"/>
    </xf>
    <xf numFmtId="180" fontId="45" fillId="0" borderId="10" xfId="45" applyNumberFormat="1" applyFont="1" applyFill="1" applyBorder="1" applyAlignment="1" applyProtection="1">
      <alignment horizontal="right" vertical="center" wrapText="1"/>
    </xf>
    <xf numFmtId="180" fontId="45" fillId="0" borderId="23" xfId="45" applyNumberFormat="1" applyFont="1" applyFill="1" applyBorder="1" applyAlignment="1" applyProtection="1">
      <alignment horizontal="right" vertical="center" wrapText="1"/>
    </xf>
    <xf numFmtId="0" fontId="35" fillId="0" borderId="12" xfId="45" applyFont="1" applyFill="1" applyBorder="1" applyAlignment="1" applyProtection="1">
      <alignment horizontal="left" vertical="center" wrapText="1" indent="1"/>
    </xf>
    <xf numFmtId="180" fontId="46" fillId="0" borderId="23" xfId="45" applyNumberFormat="1" applyFont="1" applyFill="1" applyBorder="1" applyAlignment="1" applyProtection="1">
      <alignment horizontal="right" vertical="center" wrapText="1"/>
      <protection locked="0"/>
    </xf>
    <xf numFmtId="180" fontId="22" fillId="0" borderId="10" xfId="45" applyNumberFormat="1" applyFont="1" applyFill="1" applyBorder="1" applyAlignment="1" applyProtection="1">
      <alignment horizontal="right" vertical="center" wrapText="1"/>
    </xf>
    <xf numFmtId="180" fontId="22" fillId="0" borderId="23" xfId="45" applyNumberFormat="1" applyFont="1" applyFill="1" applyBorder="1" applyAlignment="1" applyProtection="1">
      <alignment horizontal="right" vertical="center" wrapText="1"/>
    </xf>
    <xf numFmtId="0" fontId="23" fillId="0" borderId="38" xfId="45" applyFont="1" applyFill="1" applyBorder="1" applyAlignment="1" applyProtection="1">
      <alignment vertical="center" wrapText="1"/>
    </xf>
    <xf numFmtId="180" fontId="45" fillId="0" borderId="19" xfId="45" applyNumberFormat="1" applyFont="1" applyFill="1" applyBorder="1" applyAlignment="1" applyProtection="1">
      <alignment horizontal="right" vertical="center" wrapText="1"/>
    </xf>
    <xf numFmtId="180" fontId="45" fillId="0" borderId="20" xfId="45" applyNumberFormat="1" applyFont="1" applyFill="1" applyBorder="1" applyAlignment="1" applyProtection="1">
      <alignment horizontal="right" vertical="center" wrapText="1"/>
    </xf>
    <xf numFmtId="0" fontId="22" fillId="0" borderId="0" xfId="45" applyFont="1" applyFill="1" applyProtection="1"/>
    <xf numFmtId="3" fontId="38" fillId="0" borderId="0" xfId="45" applyNumberFormat="1" applyFont="1" applyFill="1" applyProtection="1"/>
    <xf numFmtId="3" fontId="38" fillId="0" borderId="0" xfId="45" applyNumberFormat="1" applyFont="1" applyFill="1" applyAlignment="1" applyProtection="1">
      <alignment horizontal="center"/>
    </xf>
    <xf numFmtId="0" fontId="38" fillId="0" borderId="0" xfId="45" applyFont="1" applyFill="1" applyProtection="1"/>
    <xf numFmtId="0" fontId="38" fillId="0" borderId="0" xfId="45" applyFill="1" applyAlignment="1" applyProtection="1">
      <alignment horizontal="center"/>
    </xf>
    <xf numFmtId="0" fontId="13" fillId="0" borderId="0" xfId="44" applyFill="1" applyAlignment="1" applyProtection="1">
      <alignment vertical="center"/>
    </xf>
    <xf numFmtId="182" fontId="16" fillId="0" borderId="23" xfId="44" applyNumberFormat="1" applyFont="1" applyFill="1" applyBorder="1" applyAlignment="1" applyProtection="1">
      <alignment vertical="center"/>
      <protection locked="0"/>
    </xf>
    <xf numFmtId="0" fontId="12" fillId="0" borderId="0" xfId="44" applyFont="1" applyFill="1" applyAlignment="1" applyProtection="1">
      <alignment vertical="center"/>
    </xf>
    <xf numFmtId="0" fontId="38" fillId="0" borderId="0" xfId="45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49" fontId="9" fillId="0" borderId="0" xfId="43" applyNumberFormat="1" applyFill="1" applyProtection="1"/>
    <xf numFmtId="49" fontId="17" fillId="0" borderId="0" xfId="43" applyNumberFormat="1" applyFont="1" applyFill="1" applyProtection="1"/>
    <xf numFmtId="49" fontId="12" fillId="0" borderId="0" xfId="43" applyNumberFormat="1" applyFont="1" applyFill="1" applyProtection="1"/>
    <xf numFmtId="49" fontId="9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0" xfId="0" applyFont="1" applyBorder="1" applyAlignment="1">
      <alignment horizontal="center"/>
    </xf>
    <xf numFmtId="172" fontId="0" fillId="0" borderId="0" xfId="0" applyNumberFormat="1" applyFill="1" applyAlignment="1" applyProtection="1">
      <alignment horizontal="left" vertical="center" wrapText="1"/>
    </xf>
    <xf numFmtId="0" fontId="0" fillId="0" borderId="0" xfId="44" applyFont="1" applyFill="1" applyAlignment="1" applyProtection="1">
      <alignment vertical="center" wrapText="1"/>
    </xf>
    <xf numFmtId="172" fontId="9" fillId="0" borderId="0" xfId="43" applyNumberFormat="1" applyFill="1" applyProtection="1"/>
    <xf numFmtId="0" fontId="66" fillId="0" borderId="0" xfId="0" applyFont="1" applyProtection="1"/>
    <xf numFmtId="0" fontId="67" fillId="0" borderId="0" xfId="0" applyFont="1" applyProtection="1"/>
    <xf numFmtId="0" fontId="68" fillId="0" borderId="0" xfId="0" applyFont="1" applyFill="1" applyProtection="1"/>
    <xf numFmtId="0" fontId="69" fillId="0" borderId="0" xfId="0" applyFont="1" applyFill="1" applyProtection="1"/>
    <xf numFmtId="0" fontId="70" fillId="0" borderId="0" xfId="0" applyFont="1" applyFill="1" applyProtection="1"/>
    <xf numFmtId="0" fontId="71" fillId="0" borderId="0" xfId="0" applyFont="1" applyProtection="1"/>
    <xf numFmtId="0" fontId="72" fillId="0" borderId="0" xfId="0" applyFont="1" applyProtection="1"/>
    <xf numFmtId="0" fontId="69" fillId="0" borderId="0" xfId="0" applyFont="1" applyProtection="1"/>
    <xf numFmtId="0" fontId="0" fillId="19" borderId="0" xfId="0" applyFill="1"/>
    <xf numFmtId="0" fontId="33" fillId="19" borderId="0" xfId="0" applyFont="1" applyFill="1" applyAlignment="1">
      <alignment horizontal="right"/>
    </xf>
    <xf numFmtId="0" fontId="74" fillId="19" borderId="0" xfId="0" applyFont="1" applyFill="1"/>
    <xf numFmtId="0" fontId="75" fillId="19" borderId="0" xfId="0" applyFont="1" applyFill="1" applyAlignment="1">
      <alignment horizontal="right"/>
    </xf>
    <xf numFmtId="0" fontId="76" fillId="0" borderId="40" xfId="0" applyFont="1" applyBorder="1"/>
    <xf numFmtId="0" fontId="77" fillId="0" borderId="27" xfId="0" applyFont="1" applyBorder="1"/>
    <xf numFmtId="0" fontId="76" fillId="0" borderId="39" xfId="0" applyFont="1" applyBorder="1"/>
    <xf numFmtId="0" fontId="0" fillId="0" borderId="12" xfId="0" applyBorder="1"/>
    <xf numFmtId="3" fontId="77" fillId="0" borderId="10" xfId="0" applyNumberFormat="1" applyFont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76" fillId="0" borderId="12" xfId="0" applyFont="1" applyBorder="1"/>
    <xf numFmtId="3" fontId="78" fillId="0" borderId="10" xfId="0" applyNumberFormat="1" applyFont="1" applyBorder="1"/>
    <xf numFmtId="0" fontId="77" fillId="0" borderId="12" xfId="0" applyFont="1" applyBorder="1" applyAlignment="1">
      <alignment wrapText="1"/>
    </xf>
    <xf numFmtId="3" fontId="76" fillId="19" borderId="20" xfId="0" applyNumberFormat="1" applyFont="1" applyFill="1" applyBorder="1"/>
    <xf numFmtId="0" fontId="79" fillId="19" borderId="0" xfId="0" applyFont="1" applyFill="1"/>
    <xf numFmtId="0" fontId="80" fillId="19" borderId="0" xfId="0" applyFont="1" applyFill="1" applyBorder="1"/>
    <xf numFmtId="3" fontId="77" fillId="19" borderId="0" xfId="0" applyNumberFormat="1" applyFont="1" applyFill="1"/>
    <xf numFmtId="3" fontId="79" fillId="19" borderId="0" xfId="0" applyNumberFormat="1" applyFont="1" applyFill="1" applyAlignment="1">
      <alignment horizontal="right"/>
    </xf>
    <xf numFmtId="0" fontId="36" fillId="20" borderId="16" xfId="0" applyFont="1" applyFill="1" applyBorder="1" applyAlignment="1">
      <alignment horizontal="center" vertical="center" wrapText="1"/>
    </xf>
    <xf numFmtId="0" fontId="36" fillId="20" borderId="14" xfId="0" applyFont="1" applyFill="1" applyBorder="1" applyAlignment="1">
      <alignment horizontal="center" vertical="center" wrapText="1"/>
    </xf>
    <xf numFmtId="0" fontId="36" fillId="20" borderId="15" xfId="0" applyFont="1" applyFill="1" applyBorder="1" applyAlignment="1">
      <alignment horizontal="center" vertical="center" wrapText="1"/>
    </xf>
    <xf numFmtId="0" fontId="36" fillId="19" borderId="61" xfId="0" applyFont="1" applyFill="1" applyBorder="1" applyAlignment="1">
      <alignment horizontal="center" vertical="center" wrapText="1"/>
    </xf>
    <xf numFmtId="3" fontId="36" fillId="0" borderId="27" xfId="0" applyNumberFormat="1" applyFont="1" applyBorder="1" applyAlignment="1">
      <alignment vertical="center"/>
    </xf>
    <xf numFmtId="0" fontId="36" fillId="0" borderId="46" xfId="0" applyFont="1" applyBorder="1"/>
    <xf numFmtId="0" fontId="22" fillId="0" borderId="46" xfId="0" applyFont="1" applyBorder="1"/>
    <xf numFmtId="3" fontId="36" fillId="0" borderId="10" xfId="0" applyNumberFormat="1" applyFont="1" applyBorder="1" applyAlignment="1">
      <alignment horizontal="right"/>
    </xf>
    <xf numFmtId="0" fontId="22" fillId="0" borderId="46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36" fillId="0" borderId="10" xfId="0" applyFont="1" applyBorder="1"/>
    <xf numFmtId="0" fontId="22" fillId="0" borderId="46" xfId="0" applyFont="1" applyFill="1" applyBorder="1" applyAlignment="1">
      <alignment horizontal="left" vertical="center" wrapText="1"/>
    </xf>
    <xf numFmtId="0" fontId="22" fillId="0" borderId="62" xfId="0" applyFont="1" applyBorder="1"/>
    <xf numFmtId="0" fontId="36" fillId="0" borderId="61" xfId="0" applyFont="1" applyBorder="1" applyAlignment="1">
      <alignment horizontal="center" vertical="center"/>
    </xf>
    <xf numFmtId="0" fontId="36" fillId="0" borderId="46" xfId="0" applyFont="1" applyFill="1" applyBorder="1"/>
    <xf numFmtId="0" fontId="23" fillId="0" borderId="46" xfId="0" applyFont="1" applyBorder="1"/>
    <xf numFmtId="0" fontId="35" fillId="0" borderId="46" xfId="0" applyFont="1" applyBorder="1"/>
    <xf numFmtId="0" fontId="42" fillId="20" borderId="41" xfId="0" applyFont="1" applyFill="1" applyBorder="1" applyAlignment="1">
      <alignment horizontal="center" vertical="center"/>
    </xf>
    <xf numFmtId="0" fontId="42" fillId="20" borderId="16" xfId="0" applyFont="1" applyFill="1" applyBorder="1" applyAlignment="1">
      <alignment horizontal="center" vertical="center" wrapText="1"/>
    </xf>
    <xf numFmtId="0" fontId="21" fillId="0" borderId="27" xfId="0" applyFont="1" applyBorder="1"/>
    <xf numFmtId="0" fontId="21" fillId="0" borderId="10" xfId="0" applyFont="1" applyBorder="1"/>
    <xf numFmtId="0" fontId="33" fillId="0" borderId="10" xfId="0" applyFont="1" applyBorder="1"/>
    <xf numFmtId="0" fontId="33" fillId="0" borderId="27" xfId="0" applyFont="1" applyBorder="1"/>
    <xf numFmtId="0" fontId="33" fillId="0" borderId="11" xfId="0" applyFont="1" applyBorder="1"/>
    <xf numFmtId="0" fontId="21" fillId="0" borderId="10" xfId="0" applyFont="1" applyBorder="1" applyAlignment="1">
      <alignment wrapText="1"/>
    </xf>
    <xf numFmtId="0" fontId="33" fillId="0" borderId="22" xfId="0" applyFont="1" applyBorder="1"/>
    <xf numFmtId="0" fontId="21" fillId="0" borderId="22" xfId="0" applyFont="1" applyBorder="1"/>
    <xf numFmtId="3" fontId="82" fillId="0" borderId="10" xfId="0" applyNumberFormat="1" applyFont="1" applyBorder="1" applyAlignment="1">
      <alignment horizontal="right"/>
    </xf>
    <xf numFmtId="3" fontId="83" fillId="0" borderId="10" xfId="0" applyNumberFormat="1" applyFont="1" applyFill="1" applyBorder="1" applyAlignment="1">
      <alignment horizontal="right"/>
    </xf>
    <xf numFmtId="3" fontId="84" fillId="0" borderId="10" xfId="0" applyNumberFormat="1" applyFont="1" applyFill="1" applyBorder="1" applyAlignment="1">
      <alignment horizontal="right"/>
    </xf>
    <xf numFmtId="3" fontId="84" fillId="0" borderId="10" xfId="0" applyNumberFormat="1" applyFont="1" applyBorder="1" applyAlignment="1">
      <alignment horizontal="right"/>
    </xf>
    <xf numFmtId="3" fontId="84" fillId="0" borderId="11" xfId="0" applyNumberFormat="1" applyFont="1" applyBorder="1" applyAlignment="1">
      <alignment horizontal="right"/>
    </xf>
    <xf numFmtId="3" fontId="82" fillId="20" borderId="15" xfId="0" applyNumberFormat="1" applyFont="1" applyFill="1" applyBorder="1" applyAlignment="1">
      <alignment horizontal="right"/>
    </xf>
    <xf numFmtId="3" fontId="82" fillId="20" borderId="14" xfId="0" applyNumberFormat="1" applyFont="1" applyFill="1" applyBorder="1" applyAlignment="1">
      <alignment horizontal="right"/>
    </xf>
    <xf numFmtId="3" fontId="82" fillId="0" borderId="27" xfId="0" applyNumberFormat="1" applyFont="1" applyBorder="1"/>
    <xf numFmtId="3" fontId="83" fillId="0" borderId="10" xfId="0" applyNumberFormat="1" applyFont="1" applyBorder="1" applyAlignment="1"/>
    <xf numFmtId="3" fontId="83" fillId="0" borderId="10" xfId="0" applyNumberFormat="1" applyFont="1" applyBorder="1" applyAlignment="1">
      <alignment horizontal="right"/>
    </xf>
    <xf numFmtId="3" fontId="82" fillId="0" borderId="11" xfId="0" applyNumberFormat="1" applyFont="1" applyBorder="1" applyAlignment="1">
      <alignment horizontal="right"/>
    </xf>
    <xf numFmtId="3" fontId="82" fillId="0" borderId="10" xfId="0" applyNumberFormat="1" applyFont="1" applyBorder="1" applyAlignment="1"/>
    <xf numFmtId="3" fontId="84" fillId="0" borderId="10" xfId="0" applyNumberFormat="1" applyFont="1" applyBorder="1"/>
    <xf numFmtId="3" fontId="84" fillId="0" borderId="10" xfId="0" applyNumberFormat="1" applyFont="1" applyBorder="1" applyAlignment="1">
      <alignment horizontal="center"/>
    </xf>
    <xf numFmtId="3" fontId="84" fillId="0" borderId="10" xfId="0" applyNumberFormat="1" applyFont="1" applyFill="1" applyBorder="1" applyAlignment="1">
      <alignment horizontal="right" vertical="center" wrapText="1"/>
    </xf>
    <xf numFmtId="0" fontId="84" fillId="0" borderId="10" xfId="0" applyFont="1" applyBorder="1"/>
    <xf numFmtId="0" fontId="85" fillId="21" borderId="16" xfId="0" applyFont="1" applyFill="1" applyBorder="1" applyAlignment="1">
      <alignment horizontal="center" vertical="center" wrapText="1"/>
    </xf>
    <xf numFmtId="0" fontId="85" fillId="21" borderId="14" xfId="0" applyFont="1" applyFill="1" applyBorder="1" applyAlignment="1">
      <alignment horizontal="center" vertical="center" wrapText="1"/>
    </xf>
    <xf numFmtId="0" fontId="85" fillId="21" borderId="15" xfId="0" applyFont="1" applyFill="1" applyBorder="1" applyAlignment="1">
      <alignment vertical="center" wrapText="1"/>
    </xf>
    <xf numFmtId="3" fontId="85" fillId="0" borderId="23" xfId="0" applyNumberFormat="1" applyFont="1" applyBorder="1"/>
    <xf numFmtId="3" fontId="85" fillId="0" borderId="10" xfId="0" applyNumberFormat="1" applyFont="1" applyBorder="1"/>
    <xf numFmtId="0" fontId="85" fillId="0" borderId="12" xfId="0" applyFont="1" applyBorder="1"/>
    <xf numFmtId="0" fontId="85" fillId="0" borderId="38" xfId="0" applyFont="1" applyBorder="1"/>
    <xf numFmtId="3" fontId="85" fillId="19" borderId="19" xfId="0" applyNumberFormat="1" applyFont="1" applyFill="1" applyBorder="1"/>
    <xf numFmtId="180" fontId="23" fillId="0" borderId="10" xfId="45" applyNumberFormat="1" applyFont="1" applyFill="1" applyBorder="1" applyAlignment="1" applyProtection="1">
      <alignment horizontal="right" vertical="center" wrapText="1"/>
    </xf>
    <xf numFmtId="180" fontId="23" fillId="0" borderId="23" xfId="45" applyNumberFormat="1" applyFont="1" applyFill="1" applyBorder="1" applyAlignment="1" applyProtection="1">
      <alignment horizontal="right" vertical="center" wrapText="1"/>
    </xf>
    <xf numFmtId="172" fontId="17" fillId="0" borderId="17" xfId="0" applyNumberFormat="1" applyFont="1" applyFill="1" applyBorder="1" applyAlignment="1" applyProtection="1">
      <alignment vertical="center" wrapText="1"/>
      <protection locked="0"/>
    </xf>
    <xf numFmtId="172" fontId="25" fillId="0" borderId="26" xfId="43" applyNumberFormat="1" applyFont="1" applyFill="1" applyBorder="1" applyAlignment="1" applyProtection="1">
      <alignment horizontal="right" vertical="center" wrapText="1" indent="1"/>
    </xf>
    <xf numFmtId="172" fontId="25" fillId="0" borderId="10" xfId="43" applyNumberFormat="1" applyFont="1" applyFill="1" applyBorder="1" applyAlignment="1" applyProtection="1">
      <alignment horizontal="right" vertical="center" wrapText="1" indent="1"/>
    </xf>
    <xf numFmtId="172" fontId="25" fillId="0" borderId="23" xfId="43" applyNumberFormat="1" applyFont="1" applyFill="1" applyBorder="1" applyAlignment="1" applyProtection="1">
      <alignment horizontal="right" vertical="center" wrapText="1" indent="1"/>
    </xf>
    <xf numFmtId="172" fontId="17" fillId="22" borderId="12" xfId="0" applyNumberFormat="1" applyFont="1" applyFill="1" applyBorder="1" applyAlignment="1" applyProtection="1">
      <alignment horizontal="left" vertical="center" wrapText="1" indent="1"/>
    </xf>
    <xf numFmtId="0" fontId="25" fillId="0" borderId="27" xfId="0" applyFont="1" applyFill="1" applyBorder="1" applyAlignment="1" applyProtection="1">
      <alignment horizontal="left" vertical="center" indent="1"/>
      <protection locked="0"/>
    </xf>
    <xf numFmtId="0" fontId="26" fillId="0" borderId="14" xfId="0" applyFont="1" applyFill="1" applyBorder="1" applyAlignment="1">
      <alignment horizontal="center" vertical="center"/>
    </xf>
    <xf numFmtId="172" fontId="28" fillId="22" borderId="10" xfId="0" applyNumberFormat="1" applyFont="1" applyFill="1" applyBorder="1" applyAlignment="1" applyProtection="1">
      <alignment horizontal="right" vertical="center" wrapText="1" indent="1"/>
    </xf>
    <xf numFmtId="172" fontId="12" fillId="0" borderId="0" xfId="43" applyNumberFormat="1" applyFont="1" applyFill="1" applyProtection="1"/>
    <xf numFmtId="0" fontId="73" fillId="19" borderId="0" xfId="0" applyFont="1" applyFill="1"/>
    <xf numFmtId="172" fontId="16" fillId="0" borderId="26" xfId="43" applyNumberFormat="1" applyFont="1" applyFill="1" applyBorder="1" applyAlignment="1" applyProtection="1">
      <alignment horizontal="right" vertical="center" wrapText="1" indent="1"/>
    </xf>
    <xf numFmtId="172" fontId="24" fillId="0" borderId="15" xfId="43" applyNumberFormat="1" applyFont="1" applyFill="1" applyBorder="1" applyAlignment="1" applyProtection="1">
      <alignment horizontal="center"/>
    </xf>
    <xf numFmtId="172" fontId="25" fillId="22" borderId="12" xfId="0" applyNumberFormat="1" applyFont="1" applyFill="1" applyBorder="1" applyAlignment="1" applyProtection="1">
      <alignment horizontal="left" vertical="center" wrapText="1" indent="1"/>
    </xf>
    <xf numFmtId="172" fontId="25" fillId="22" borderId="10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3" fontId="22" fillId="19" borderId="0" xfId="0" applyNumberFormat="1" applyFont="1" applyFill="1" applyAlignment="1">
      <alignment horizontal="right"/>
    </xf>
    <xf numFmtId="0" fontId="36" fillId="19" borderId="10" xfId="0" applyFont="1" applyFill="1" applyBorder="1" applyAlignment="1">
      <alignment horizontal="left" vertical="center" wrapText="1"/>
    </xf>
    <xf numFmtId="0" fontId="36" fillId="19" borderId="11" xfId="0" applyFont="1" applyFill="1" applyBorder="1" applyAlignment="1">
      <alignment horizontal="left" vertical="center" wrapText="1"/>
    </xf>
    <xf numFmtId="0" fontId="85" fillId="0" borderId="39" xfId="0" applyFont="1" applyBorder="1"/>
    <xf numFmtId="0" fontId="0" fillId="0" borderId="22" xfId="0" applyBorder="1" applyAlignment="1">
      <alignment horizontal="left"/>
    </xf>
    <xf numFmtId="0" fontId="0" fillId="0" borderId="11" xfId="0" applyBorder="1"/>
    <xf numFmtId="0" fontId="0" fillId="0" borderId="0" xfId="0" applyBorder="1"/>
    <xf numFmtId="0" fontId="0" fillId="0" borderId="63" xfId="0" applyBorder="1" applyAlignment="1">
      <alignment horizontal="left"/>
    </xf>
    <xf numFmtId="0" fontId="40" fillId="0" borderId="0" xfId="0" applyFont="1" applyFill="1"/>
    <xf numFmtId="0" fontId="0" fillId="0" borderId="0" xfId="0" applyFont="1" applyFill="1" applyAlignment="1">
      <alignment horizontal="right"/>
    </xf>
    <xf numFmtId="172" fontId="24" fillId="0" borderId="23" xfId="0" applyNumberFormat="1" applyFont="1" applyFill="1" applyBorder="1" applyAlignment="1" applyProtection="1">
      <alignment horizontal="right" vertical="center" wrapText="1"/>
    </xf>
    <xf numFmtId="0" fontId="85" fillId="0" borderId="0" xfId="0" applyFont="1" applyBorder="1"/>
    <xf numFmtId="3" fontId="85" fillId="19" borderId="0" xfId="0" applyNumberFormat="1" applyFont="1" applyFill="1" applyBorder="1"/>
    <xf numFmtId="3" fontId="76" fillId="19" borderId="0" xfId="0" applyNumberFormat="1" applyFont="1" applyFill="1" applyBorder="1"/>
    <xf numFmtId="0" fontId="12" fillId="0" borderId="0" xfId="42"/>
    <xf numFmtId="0" fontId="12" fillId="0" borderId="0" xfId="42" applyAlignment="1">
      <alignment horizontal="right"/>
    </xf>
    <xf numFmtId="172" fontId="8" fillId="0" borderId="0" xfId="42" applyNumberFormat="1" applyFont="1" applyAlignment="1">
      <alignment horizontal="center" vertical="center" wrapText="1"/>
    </xf>
    <xf numFmtId="172" fontId="8" fillId="0" borderId="0" xfId="42" applyNumberFormat="1" applyFont="1" applyAlignment="1">
      <alignment vertical="center" wrapText="1"/>
    </xf>
    <xf numFmtId="172" fontId="4" fillId="0" borderId="0" xfId="42" applyNumberFormat="1" applyFont="1" applyAlignment="1">
      <alignment horizontal="right" vertical="center"/>
    </xf>
    <xf numFmtId="3" fontId="17" fillId="0" borderId="0" xfId="42" applyNumberFormat="1" applyFont="1" applyAlignment="1" applyProtection="1">
      <alignment horizontal="right" vertical="center"/>
      <protection locked="0"/>
    </xf>
    <xf numFmtId="0" fontId="6" fillId="0" borderId="64" xfId="42" applyFont="1" applyBorder="1" applyAlignment="1">
      <alignment horizontal="center" vertical="center" wrapText="1"/>
    </xf>
    <xf numFmtId="0" fontId="6" fillId="0" borderId="65" xfId="42" applyFont="1" applyBorder="1" applyAlignment="1">
      <alignment horizontal="center" vertical="center" wrapText="1"/>
    </xf>
    <xf numFmtId="0" fontId="6" fillId="0" borderId="66" xfId="42" applyFont="1" applyBorder="1" applyAlignment="1">
      <alignment horizontal="center" vertical="center" wrapText="1"/>
    </xf>
    <xf numFmtId="0" fontId="86" fillId="0" borderId="64" xfId="42" applyFont="1" applyBorder="1" applyAlignment="1">
      <alignment horizontal="center" vertical="center" wrapText="1"/>
    </xf>
    <xf numFmtId="0" fontId="86" fillId="0" borderId="65" xfId="42" applyFont="1" applyBorder="1" applyAlignment="1">
      <alignment horizontal="center" vertical="center" wrapText="1"/>
    </xf>
    <xf numFmtId="0" fontId="86" fillId="0" borderId="66" xfId="42" applyFont="1" applyBorder="1" applyAlignment="1">
      <alignment horizontal="center" vertical="center" wrapText="1"/>
    </xf>
    <xf numFmtId="0" fontId="17" fillId="0" borderId="67" xfId="42" applyFont="1" applyBorder="1" applyAlignment="1">
      <alignment horizontal="right" vertical="center" wrapText="1" indent="1"/>
    </xf>
    <xf numFmtId="0" fontId="22" fillId="0" borderId="68" xfId="42" applyFont="1" applyBorder="1" applyAlignment="1" applyProtection="1">
      <alignment horizontal="left" vertical="center" wrapText="1" indent="1"/>
      <protection locked="0"/>
    </xf>
    <xf numFmtId="0" fontId="22" fillId="0" borderId="68" xfId="42" applyFont="1" applyBorder="1" applyAlignment="1" applyProtection="1">
      <alignment horizontal="right" vertical="center" wrapText="1" indent="1"/>
      <protection locked="0"/>
    </xf>
    <xf numFmtId="0" fontId="17" fillId="0" borderId="69" xfId="42" applyFont="1" applyBorder="1" applyAlignment="1">
      <alignment horizontal="right" vertical="center" wrapText="1" indent="1"/>
    </xf>
    <xf numFmtId="0" fontId="22" fillId="0" borderId="70" xfId="42" applyFont="1" applyBorder="1" applyAlignment="1" applyProtection="1">
      <alignment horizontal="left" vertical="center" wrapText="1" indent="1"/>
      <protection locked="0"/>
    </xf>
    <xf numFmtId="0" fontId="22" fillId="0" borderId="70" xfId="42" applyFont="1" applyBorder="1" applyAlignment="1" applyProtection="1">
      <alignment horizontal="right" vertical="center" wrapText="1" indent="1"/>
      <protection locked="0"/>
    </xf>
    <xf numFmtId="0" fontId="22" fillId="0" borderId="70" xfId="42" applyFont="1" applyBorder="1" applyAlignment="1" applyProtection="1">
      <alignment horizontal="left" vertical="center" wrapText="1" indent="8"/>
      <protection locked="0"/>
    </xf>
    <xf numFmtId="0" fontId="17" fillId="0" borderId="71" xfId="42" applyFont="1" applyBorder="1" applyAlignment="1" applyProtection="1">
      <alignment vertical="center" wrapText="1"/>
      <protection locked="0"/>
    </xf>
    <xf numFmtId="0" fontId="17" fillId="0" borderId="72" xfId="42" applyFont="1" applyBorder="1" applyAlignment="1">
      <alignment horizontal="right" vertical="center" wrapText="1" indent="1"/>
    </xf>
    <xf numFmtId="0" fontId="17" fillId="0" borderId="73" xfId="42" applyFont="1" applyBorder="1" applyAlignment="1" applyProtection="1">
      <alignment vertical="center" wrapText="1"/>
      <protection locked="0"/>
    </xf>
    <xf numFmtId="172" fontId="17" fillId="0" borderId="73" xfId="42" applyNumberFormat="1" applyFont="1" applyBorder="1" applyAlignment="1" applyProtection="1">
      <alignment horizontal="right" vertical="center" wrapText="1" indent="2"/>
      <protection locked="0"/>
    </xf>
    <xf numFmtId="172" fontId="17" fillId="0" borderId="74" xfId="42" applyNumberFormat="1" applyFont="1" applyBorder="1" applyAlignment="1" applyProtection="1">
      <alignment horizontal="right" vertical="center" wrapText="1" indent="2"/>
      <protection locked="0"/>
    </xf>
    <xf numFmtId="0" fontId="16" fillId="0" borderId="64" xfId="42" applyFont="1" applyBorder="1" applyAlignment="1">
      <alignment horizontal="right" vertical="center" wrapText="1" indent="1"/>
    </xf>
    <xf numFmtId="0" fontId="16" fillId="0" borderId="65" xfId="42" applyFont="1" applyBorder="1" applyAlignment="1">
      <alignment vertical="center" wrapText="1"/>
    </xf>
    <xf numFmtId="172" fontId="16" fillId="0" borderId="65" xfId="42" applyNumberFormat="1" applyFont="1" applyBorder="1" applyAlignment="1">
      <alignment horizontal="right" vertical="center" wrapText="1" indent="2"/>
    </xf>
    <xf numFmtId="172" fontId="16" fillId="0" borderId="66" xfId="42" applyNumberFormat="1" applyFont="1" applyBorder="1" applyAlignment="1">
      <alignment horizontal="right" vertical="center" wrapText="1" indent="2"/>
    </xf>
    <xf numFmtId="0" fontId="12" fillId="0" borderId="0" xfId="42" applyAlignment="1">
      <alignment horizontal="right" vertical="center" wrapText="1"/>
    </xf>
    <xf numFmtId="172" fontId="5" fillId="0" borderId="0" xfId="43" applyNumberFormat="1" applyFont="1" applyFill="1" applyBorder="1" applyAlignment="1" applyProtection="1">
      <alignment horizontal="center" vertical="center"/>
    </xf>
    <xf numFmtId="172" fontId="26" fillId="0" borderId="26" xfId="43" applyNumberFormat="1" applyFont="1" applyFill="1" applyBorder="1" applyAlignment="1" applyProtection="1">
      <alignment horizontal="center" vertical="center"/>
    </xf>
    <xf numFmtId="172" fontId="26" fillId="0" borderId="36" xfId="43" applyNumberFormat="1" applyFont="1" applyFill="1" applyBorder="1" applyAlignment="1" applyProtection="1">
      <alignment horizontal="center" vertical="center"/>
    </xf>
    <xf numFmtId="0" fontId="6" fillId="0" borderId="26" xfId="43" applyFont="1" applyFill="1" applyBorder="1" applyAlignment="1" applyProtection="1">
      <alignment horizontal="center" vertical="center" wrapText="1"/>
    </xf>
    <xf numFmtId="0" fontId="6" fillId="0" borderId="19" xfId="43" applyFont="1" applyFill="1" applyBorder="1" applyAlignment="1" applyProtection="1">
      <alignment horizontal="center" vertical="center" wrapText="1"/>
    </xf>
    <xf numFmtId="0" fontId="6" fillId="0" borderId="34" xfId="43" applyFont="1" applyFill="1" applyBorder="1" applyAlignment="1" applyProtection="1">
      <alignment horizontal="center" vertical="center" wrapText="1"/>
    </xf>
    <xf numFmtId="0" fontId="6" fillId="0" borderId="38" xfId="43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75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172" fontId="14" fillId="0" borderId="0" xfId="0" applyNumberFormat="1" applyFont="1" applyFill="1" applyAlignment="1">
      <alignment horizontal="center" textRotation="180" wrapText="1"/>
    </xf>
    <xf numFmtId="172" fontId="19" fillId="0" borderId="0" xfId="0" applyNumberFormat="1" applyFont="1" applyFill="1" applyAlignment="1">
      <alignment horizontal="center" vertical="center" wrapText="1"/>
    </xf>
    <xf numFmtId="172" fontId="4" fillId="0" borderId="18" xfId="0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72" fontId="14" fillId="0" borderId="0" xfId="0" applyNumberFormat="1" applyFont="1" applyFill="1" applyAlignment="1" applyProtection="1">
      <alignment horizontal="center" textRotation="180" wrapText="1"/>
    </xf>
    <xf numFmtId="172" fontId="26" fillId="0" borderId="79" xfId="0" applyNumberFormat="1" applyFont="1" applyFill="1" applyBorder="1" applyAlignment="1" applyProtection="1">
      <alignment horizontal="center" vertical="center" wrapText="1"/>
    </xf>
    <xf numFmtId="172" fontId="26" fillId="0" borderId="80" xfId="0" applyNumberFormat="1" applyFont="1" applyFill="1" applyBorder="1" applyAlignment="1" applyProtection="1">
      <alignment horizontal="center" vertical="center" wrapText="1"/>
    </xf>
    <xf numFmtId="172" fontId="14" fillId="0" borderId="0" xfId="0" applyNumberFormat="1" applyFont="1" applyFill="1" applyAlignment="1" applyProtection="1">
      <alignment horizontal="center" textRotation="180" wrapText="1"/>
      <protection locked="0"/>
    </xf>
    <xf numFmtId="172" fontId="26" fillId="0" borderId="81" xfId="0" applyNumberFormat="1" applyFont="1" applyFill="1" applyBorder="1" applyAlignment="1" applyProtection="1">
      <alignment horizontal="center" vertical="center" wrapText="1"/>
    </xf>
    <xf numFmtId="172" fontId="26" fillId="0" borderId="82" xfId="0" applyNumberFormat="1" applyFont="1" applyFill="1" applyBorder="1" applyAlignment="1" applyProtection="1">
      <alignment horizontal="center" vertical="center" wrapText="1"/>
    </xf>
    <xf numFmtId="0" fontId="42" fillId="0" borderId="10" xfId="45" applyFont="1" applyFill="1" applyBorder="1" applyAlignment="1" applyProtection="1">
      <alignment horizontal="center" wrapText="1"/>
    </xf>
    <xf numFmtId="0" fontId="42" fillId="0" borderId="23" xfId="45" applyFont="1" applyFill="1" applyBorder="1" applyAlignment="1" applyProtection="1">
      <alignment horizontal="center" wrapText="1"/>
    </xf>
    <xf numFmtId="0" fontId="44" fillId="0" borderId="32" xfId="44" applyFont="1" applyFill="1" applyBorder="1" applyAlignment="1" applyProtection="1">
      <alignment horizontal="center" vertical="center" textRotation="90"/>
    </xf>
    <xf numFmtId="0" fontId="44" fillId="0" borderId="17" xfId="44" applyFont="1" applyFill="1" applyBorder="1" applyAlignment="1" applyProtection="1">
      <alignment horizontal="center" vertical="center" textRotation="90"/>
    </xf>
    <xf numFmtId="0" fontId="44" fillId="0" borderId="27" xfId="44" applyFont="1" applyFill="1" applyBorder="1" applyAlignment="1" applyProtection="1">
      <alignment horizontal="center" vertical="center" textRotation="90"/>
    </xf>
    <xf numFmtId="0" fontId="38" fillId="0" borderId="0" xfId="45" applyFont="1" applyFill="1" applyAlignment="1" applyProtection="1">
      <alignment horizontal="left"/>
    </xf>
    <xf numFmtId="0" fontId="42" fillId="0" borderId="33" xfId="45" applyFont="1" applyFill="1" applyBorder="1" applyAlignment="1" applyProtection="1">
      <alignment horizontal="center" vertical="center" wrapText="1"/>
    </xf>
    <xf numFmtId="0" fontId="42" fillId="0" borderId="39" xfId="45" applyFont="1" applyFill="1" applyBorder="1" applyAlignment="1" applyProtection="1">
      <alignment horizontal="center" vertical="center" wrapText="1"/>
    </xf>
    <xf numFmtId="0" fontId="42" fillId="0" borderId="26" xfId="45" applyFont="1" applyFill="1" applyBorder="1" applyAlignment="1" applyProtection="1">
      <alignment horizontal="center" vertical="center" wrapText="1"/>
    </xf>
    <xf numFmtId="0" fontId="42" fillId="0" borderId="10" xfId="45" applyFont="1" applyFill="1" applyBorder="1" applyAlignment="1" applyProtection="1">
      <alignment horizontal="center" vertical="center" wrapText="1"/>
    </xf>
    <xf numFmtId="0" fontId="38" fillId="0" borderId="0" xfId="45" applyFill="1" applyAlignment="1" applyProtection="1">
      <alignment horizontal="right"/>
    </xf>
    <xf numFmtId="0" fontId="42" fillId="0" borderId="0" xfId="45" applyFont="1" applyFill="1" applyBorder="1" applyAlignment="1" applyProtection="1">
      <alignment horizontal="right"/>
    </xf>
    <xf numFmtId="0" fontId="43" fillId="0" borderId="31" xfId="45" applyFont="1" applyFill="1" applyBorder="1" applyAlignment="1" applyProtection="1">
      <alignment horizontal="center" vertical="center" wrapText="1"/>
    </xf>
    <xf numFmtId="0" fontId="43" fillId="0" borderId="47" xfId="45" applyFont="1" applyFill="1" applyBorder="1" applyAlignment="1" applyProtection="1">
      <alignment horizontal="center" vertical="center" wrapText="1"/>
    </xf>
    <xf numFmtId="0" fontId="43" fillId="0" borderId="40" xfId="45" applyFont="1" applyFill="1" applyBorder="1" applyAlignment="1" applyProtection="1">
      <alignment horizontal="center" vertical="center" wrapText="1"/>
    </xf>
    <xf numFmtId="0" fontId="41" fillId="0" borderId="0" xfId="45" applyFont="1" applyFill="1" applyAlignment="1" applyProtection="1">
      <alignment horizontal="center" vertical="center" wrapText="1"/>
    </xf>
    <xf numFmtId="0" fontId="41" fillId="0" borderId="0" xfId="45" applyFont="1" applyFill="1" applyAlignment="1" applyProtection="1">
      <alignment horizontal="center" vertical="center"/>
    </xf>
    <xf numFmtId="0" fontId="0" fillId="0" borderId="0" xfId="44" applyFont="1" applyFill="1" applyAlignment="1" applyProtection="1">
      <alignment horizontal="right" vertical="center" wrapText="1"/>
    </xf>
    <xf numFmtId="0" fontId="13" fillId="0" borderId="0" xfId="44" applyFill="1" applyAlignment="1" applyProtection="1">
      <alignment horizontal="right" vertical="center" wrapText="1"/>
    </xf>
    <xf numFmtId="0" fontId="19" fillId="0" borderId="0" xfId="44" applyFont="1" applyFill="1" applyAlignment="1" applyProtection="1">
      <alignment horizontal="center" vertical="center" wrapText="1"/>
    </xf>
    <xf numFmtId="0" fontId="27" fillId="0" borderId="0" xfId="44" applyFont="1" applyFill="1" applyAlignment="1" applyProtection="1">
      <alignment horizontal="center" vertical="center" wrapText="1"/>
    </xf>
    <xf numFmtId="0" fontId="19" fillId="0" borderId="34" xfId="44" applyFont="1" applyFill="1" applyBorder="1" applyAlignment="1" applyProtection="1">
      <alignment horizontal="center" vertical="center" wrapText="1"/>
    </xf>
    <xf numFmtId="0" fontId="19" fillId="0" borderId="12" xfId="44" applyFont="1" applyFill="1" applyBorder="1" applyAlignment="1" applyProtection="1">
      <alignment horizontal="center" vertical="center" wrapText="1"/>
    </xf>
    <xf numFmtId="0" fontId="38" fillId="0" borderId="0" xfId="45" applyFont="1" applyFill="1" applyAlignment="1" applyProtection="1">
      <alignment horizontal="center"/>
    </xf>
    <xf numFmtId="0" fontId="4" fillId="0" borderId="36" xfId="44" applyFont="1" applyFill="1" applyBorder="1" applyAlignment="1" applyProtection="1">
      <alignment horizontal="center" vertical="center" wrapText="1"/>
    </xf>
    <xf numFmtId="0" fontId="4" fillId="0" borderId="23" xfId="44" applyFont="1" applyFill="1" applyBorder="1" applyAlignment="1" applyProtection="1">
      <alignment horizontal="center" vertical="center"/>
    </xf>
    <xf numFmtId="0" fontId="44" fillId="0" borderId="26" xfId="44" applyFont="1" applyFill="1" applyBorder="1" applyAlignment="1" applyProtection="1">
      <alignment horizontal="center" vertical="center" textRotation="90"/>
    </xf>
    <xf numFmtId="0" fontId="44" fillId="0" borderId="10" xfId="44" applyFont="1" applyFill="1" applyBorder="1" applyAlignment="1" applyProtection="1">
      <alignment horizontal="center" vertical="center" textRotation="90"/>
    </xf>
    <xf numFmtId="0" fontId="30" fillId="0" borderId="0" xfId="44" applyFont="1" applyFill="1" applyBorder="1" applyAlignment="1" applyProtection="1">
      <alignment horizontal="right" vertical="center"/>
    </xf>
    <xf numFmtId="0" fontId="26" fillId="0" borderId="41" xfId="0" applyFont="1" applyFill="1" applyBorder="1" applyAlignment="1">
      <alignment horizontal="left" vertical="center" indent="2"/>
    </xf>
    <xf numFmtId="0" fontId="26" fillId="0" borderId="29" xfId="0" applyFont="1" applyFill="1" applyBorder="1" applyAlignment="1">
      <alignment horizontal="left" vertical="center" indent="2"/>
    </xf>
    <xf numFmtId="0" fontId="39" fillId="0" borderId="0" xfId="0" applyFont="1" applyFill="1" applyAlignment="1" applyProtection="1">
      <alignment horizontal="center" vertical="top" wrapText="1"/>
      <protection locked="0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31" fillId="0" borderId="10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81" fillId="19" borderId="0" xfId="0" applyFont="1" applyFill="1" applyAlignment="1">
      <alignment horizontal="center"/>
    </xf>
    <xf numFmtId="0" fontId="17" fillId="0" borderId="83" xfId="42" applyFont="1" applyBorder="1" applyAlignment="1">
      <alignment horizontal="justify" vertical="center" wrapText="1"/>
    </xf>
  </cellXfs>
  <cellStyles count="50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2"/>
    <cellStyle name="Normál_KVRENMUNKA" xfId="43"/>
    <cellStyle name="Normál_VAGYONK" xfId="44"/>
    <cellStyle name="Normál_VAGYONKIM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38"/>
  <sheetViews>
    <sheetView topLeftCell="A16" zoomScaleNormal="100" zoomScaleSheetLayoutView="115" workbookViewId="0">
      <selection activeCell="D18" sqref="D18"/>
    </sheetView>
  </sheetViews>
  <sheetFormatPr defaultRowHeight="12.75" x14ac:dyDescent="0.2"/>
  <cols>
    <col min="1" max="1" width="46.33203125" style="108" customWidth="1"/>
    <col min="2" max="2" width="13.83203125" style="108" customWidth="1"/>
    <col min="3" max="3" width="66.1640625" style="108" customWidth="1"/>
    <col min="4" max="5" width="13.83203125" style="108" customWidth="1"/>
    <col min="6" max="16384" width="9.33203125" style="108"/>
  </cols>
  <sheetData>
    <row r="1" spans="1:5" ht="18.75" x14ac:dyDescent="0.3">
      <c r="A1" s="255" t="s">
        <v>87</v>
      </c>
      <c r="E1" s="259" t="s">
        <v>89</v>
      </c>
    </row>
    <row r="3" spans="1:5" x14ac:dyDescent="0.2">
      <c r="A3" s="256"/>
      <c r="B3" s="260"/>
      <c r="C3" s="256"/>
      <c r="D3" s="261"/>
      <c r="E3" s="260"/>
    </row>
    <row r="4" spans="1:5" ht="15.75" x14ac:dyDescent="0.25">
      <c r="A4" s="230" t="str">
        <f>+ÖSSZEFÜGGÉSEK!A4</f>
        <v>2020. évi eredeti előirányzat BEVÉTELEK</v>
      </c>
      <c r="B4" s="262"/>
      <c r="C4" s="257"/>
      <c r="D4" s="261"/>
      <c r="E4" s="260"/>
    </row>
    <row r="5" spans="1:5" x14ac:dyDescent="0.2">
      <c r="A5" s="256"/>
      <c r="B5" s="260"/>
      <c r="C5" s="256"/>
      <c r="D5" s="261"/>
      <c r="E5" s="260"/>
    </row>
    <row r="6" spans="1:5" x14ac:dyDescent="0.2">
      <c r="A6" s="256" t="s">
        <v>403</v>
      </c>
      <c r="B6" s="260">
        <f>+Önk.!C61</f>
        <v>52464427</v>
      </c>
      <c r="C6" s="256" t="s">
        <v>404</v>
      </c>
      <c r="D6" s="261">
        <f>+'4.sz.melléklet'!C18+'5.sz.melléklet'!C17</f>
        <v>52464427</v>
      </c>
      <c r="E6" s="260">
        <f>+B6-D6</f>
        <v>0</v>
      </c>
    </row>
    <row r="7" spans="1:5" x14ac:dyDescent="0.2">
      <c r="A7" s="256" t="s">
        <v>405</v>
      </c>
      <c r="B7" s="260">
        <f>+Önk.!C84</f>
        <v>19980573</v>
      </c>
      <c r="C7" s="256" t="s">
        <v>406</v>
      </c>
      <c r="D7" s="261">
        <f>+'4.sz.melléklet'!C29+'5.sz.melléklet'!C30</f>
        <v>19980573</v>
      </c>
      <c r="E7" s="260">
        <f>+B7-D7</f>
        <v>0</v>
      </c>
    </row>
    <row r="8" spans="1:5" x14ac:dyDescent="0.2">
      <c r="A8" s="256" t="s">
        <v>407</v>
      </c>
      <c r="B8" s="260">
        <f>+Önk.!C85</f>
        <v>72445000</v>
      </c>
      <c r="C8" s="256" t="s">
        <v>408</v>
      </c>
      <c r="D8" s="261">
        <f>+'4.sz.melléklet'!C30+'5.sz.melléklet'!C31</f>
        <v>72445000</v>
      </c>
      <c r="E8" s="260">
        <f>+B8-D8</f>
        <v>0</v>
      </c>
    </row>
    <row r="9" spans="1:5" x14ac:dyDescent="0.2">
      <c r="A9" s="256"/>
      <c r="B9" s="260"/>
      <c r="C9" s="256"/>
      <c r="D9" s="261"/>
      <c r="E9" s="260"/>
    </row>
    <row r="10" spans="1:5" ht="15.75" x14ac:dyDescent="0.25">
      <c r="A10" s="230" t="str">
        <f>+ÖSSZEFÜGGÉSEK!A10</f>
        <v>2020. évi módosított előirányzat BEVÉTELEK</v>
      </c>
      <c r="B10" s="262"/>
      <c r="C10" s="257"/>
      <c r="D10" s="261"/>
      <c r="E10" s="260"/>
    </row>
    <row r="11" spans="1:5" x14ac:dyDescent="0.2">
      <c r="A11" s="256"/>
      <c r="B11" s="260"/>
      <c r="C11" s="256"/>
      <c r="D11" s="261"/>
      <c r="E11" s="260"/>
    </row>
    <row r="12" spans="1:5" x14ac:dyDescent="0.2">
      <c r="A12" s="256" t="s">
        <v>409</v>
      </c>
      <c r="B12" s="260">
        <f>+Önk.!D61</f>
        <v>80264744</v>
      </c>
      <c r="C12" s="256" t="s">
        <v>415</v>
      </c>
      <c r="D12" s="261">
        <f>+'4.sz.melléklet'!D18+'5.sz.melléklet'!D17</f>
        <v>80264744</v>
      </c>
      <c r="E12" s="260">
        <f>+B12-D12</f>
        <v>0</v>
      </c>
    </row>
    <row r="13" spans="1:5" x14ac:dyDescent="0.2">
      <c r="A13" s="256" t="s">
        <v>410</v>
      </c>
      <c r="B13" s="260">
        <f>+Önk.!D84</f>
        <v>32388818</v>
      </c>
      <c r="C13" s="256" t="s">
        <v>416</v>
      </c>
      <c r="D13" s="261">
        <f>+'4.sz.melléklet'!D29+'5.sz.melléklet'!D30</f>
        <v>32388818</v>
      </c>
      <c r="E13" s="260">
        <f>+B13-D13</f>
        <v>0</v>
      </c>
    </row>
    <row r="14" spans="1:5" x14ac:dyDescent="0.2">
      <c r="A14" s="256" t="s">
        <v>411</v>
      </c>
      <c r="B14" s="260">
        <f>+Önk.!D85</f>
        <v>112653562</v>
      </c>
      <c r="C14" s="256" t="s">
        <v>417</v>
      </c>
      <c r="D14" s="261">
        <f>+'4.sz.melléklet'!D30+'5.sz.melléklet'!D31</f>
        <v>112653562</v>
      </c>
      <c r="E14" s="260">
        <f>+B14-D14</f>
        <v>0</v>
      </c>
    </row>
    <row r="15" spans="1:5" x14ac:dyDescent="0.2">
      <c r="A15" s="256"/>
      <c r="B15" s="260"/>
      <c r="C15" s="256"/>
      <c r="D15" s="261"/>
      <c r="E15" s="260"/>
    </row>
    <row r="16" spans="1:5" ht="14.25" x14ac:dyDescent="0.2">
      <c r="A16" s="263" t="str">
        <f>+ÖSSZEFÜGGÉSEK!A16</f>
        <v>2020. évi teljesítés BEVÉTELEK</v>
      </c>
      <c r="B16" s="229"/>
      <c r="C16" s="257"/>
      <c r="D16" s="261"/>
      <c r="E16" s="260"/>
    </row>
    <row r="17" spans="1:5" x14ac:dyDescent="0.2">
      <c r="A17" s="256"/>
      <c r="B17" s="260"/>
      <c r="C17" s="256"/>
      <c r="D17" s="261"/>
      <c r="E17" s="260"/>
    </row>
    <row r="18" spans="1:5" x14ac:dyDescent="0.2">
      <c r="A18" s="256" t="s">
        <v>412</v>
      </c>
      <c r="B18" s="260">
        <f>+Önk.!E61</f>
        <v>67669721</v>
      </c>
      <c r="C18" s="256" t="s">
        <v>418</v>
      </c>
      <c r="D18" s="261">
        <f>+'4.sz.melléklet'!E18+'5.sz.melléklet'!E17</f>
        <v>67669721</v>
      </c>
      <c r="E18" s="260">
        <f>+B18-D18</f>
        <v>0</v>
      </c>
    </row>
    <row r="19" spans="1:5" x14ac:dyDescent="0.2">
      <c r="A19" s="256" t="s">
        <v>413</v>
      </c>
      <c r="B19" s="260">
        <f>+Önk.!E84</f>
        <v>32388818</v>
      </c>
      <c r="C19" s="256" t="s">
        <v>419</v>
      </c>
      <c r="D19" s="261">
        <f>+'4.sz.melléklet'!E29+'5.sz.melléklet'!E30</f>
        <v>590282</v>
      </c>
      <c r="E19" s="260">
        <f>+B19-D19</f>
        <v>31798536</v>
      </c>
    </row>
    <row r="20" spans="1:5" x14ac:dyDescent="0.2">
      <c r="A20" s="256" t="s">
        <v>414</v>
      </c>
      <c r="B20" s="260">
        <f>+Önk.!E85</f>
        <v>100058539</v>
      </c>
      <c r="C20" s="256" t="s">
        <v>420</v>
      </c>
      <c r="D20" s="261">
        <f>+'4.sz.melléklet'!E30+'5.sz.melléklet'!E31</f>
        <v>68260003</v>
      </c>
      <c r="E20" s="260">
        <f>+B20-D20</f>
        <v>31798536</v>
      </c>
    </row>
    <row r="21" spans="1:5" x14ac:dyDescent="0.2">
      <c r="A21" s="256"/>
      <c r="B21" s="260"/>
      <c r="C21" s="256"/>
      <c r="D21" s="261"/>
      <c r="E21" s="260"/>
    </row>
    <row r="22" spans="1:5" ht="15.75" x14ac:dyDescent="0.25">
      <c r="A22" s="230" t="str">
        <f>+ÖSSZEFÜGGÉSEK!A22</f>
        <v>2020. évi eredeti előirányzat KIADÁSOK</v>
      </c>
      <c r="B22" s="262"/>
      <c r="C22" s="257"/>
      <c r="D22" s="261"/>
      <c r="E22" s="260"/>
    </row>
    <row r="23" spans="1:5" x14ac:dyDescent="0.2">
      <c r="A23" s="256"/>
      <c r="B23" s="260"/>
      <c r="C23" s="256"/>
      <c r="D23" s="261"/>
      <c r="E23" s="260"/>
    </row>
    <row r="24" spans="1:5" x14ac:dyDescent="0.2">
      <c r="A24" s="256" t="s">
        <v>421</v>
      </c>
      <c r="B24" s="260">
        <f>+Önk.!C125</f>
        <v>57318106</v>
      </c>
      <c r="C24" s="256" t="s">
        <v>427</v>
      </c>
      <c r="D24" s="261">
        <f>+'4.sz.melléklet'!G18+'5.sz.melléklet'!G17</f>
        <v>57318106</v>
      </c>
      <c r="E24" s="260">
        <f>+B24-D24</f>
        <v>0</v>
      </c>
    </row>
    <row r="25" spans="1:5" x14ac:dyDescent="0.2">
      <c r="A25" s="256" t="s">
        <v>400</v>
      </c>
      <c r="B25" s="260">
        <f>+Önk.!C146</f>
        <v>15126894</v>
      </c>
      <c r="C25" s="256" t="s">
        <v>428</v>
      </c>
      <c r="D25" s="261">
        <f>+'4.sz.melléklet'!G29+'5.sz.melléklet'!G30</f>
        <v>15126894</v>
      </c>
      <c r="E25" s="260">
        <f>+B25-D25</f>
        <v>0</v>
      </c>
    </row>
    <row r="26" spans="1:5" x14ac:dyDescent="0.2">
      <c r="A26" s="256" t="s">
        <v>422</v>
      </c>
      <c r="B26" s="260">
        <f>+Önk.!C147</f>
        <v>72445000</v>
      </c>
      <c r="C26" s="256" t="s">
        <v>429</v>
      </c>
      <c r="D26" s="261">
        <f>+'4.sz.melléklet'!G30+'5.sz.melléklet'!G31</f>
        <v>72445000</v>
      </c>
      <c r="E26" s="260">
        <f>+B26-D26</f>
        <v>0</v>
      </c>
    </row>
    <row r="27" spans="1:5" x14ac:dyDescent="0.2">
      <c r="A27" s="256"/>
      <c r="B27" s="260"/>
      <c r="C27" s="256"/>
      <c r="D27" s="261"/>
      <c r="E27" s="260"/>
    </row>
    <row r="28" spans="1:5" ht="15.75" x14ac:dyDescent="0.25">
      <c r="A28" s="230" t="str">
        <f>+ÖSSZEFÜGGÉSEK!A28</f>
        <v>2020. évi módosított előirányzat KIADÁSOK</v>
      </c>
      <c r="B28" s="262"/>
      <c r="C28" s="257"/>
      <c r="D28" s="261"/>
      <c r="E28" s="260"/>
    </row>
    <row r="29" spans="1:5" x14ac:dyDescent="0.2">
      <c r="A29" s="256"/>
      <c r="B29" s="260"/>
      <c r="C29" s="256"/>
      <c r="D29" s="261"/>
      <c r="E29" s="260"/>
    </row>
    <row r="30" spans="1:5" x14ac:dyDescent="0.2">
      <c r="A30" s="256" t="s">
        <v>423</v>
      </c>
      <c r="B30" s="260">
        <f>+Önk.!D125</f>
        <v>97526668</v>
      </c>
      <c r="C30" s="256" t="s">
        <v>434</v>
      </c>
      <c r="D30" s="261">
        <f>+'4.sz.melléklet'!H18+'5.sz.melléklet'!H17</f>
        <v>97526668</v>
      </c>
      <c r="E30" s="260">
        <f>+B30-D30</f>
        <v>0</v>
      </c>
    </row>
    <row r="31" spans="1:5" x14ac:dyDescent="0.2">
      <c r="A31" s="256" t="s">
        <v>401</v>
      </c>
      <c r="B31" s="260">
        <f>+Önk.!D146</f>
        <v>15126894</v>
      </c>
      <c r="C31" s="256" t="s">
        <v>431</v>
      </c>
      <c r="D31" s="261">
        <f>+'4.sz.melléklet'!H29+'5.sz.melléklet'!H30</f>
        <v>15126894</v>
      </c>
      <c r="E31" s="260">
        <f>+B31-D31</f>
        <v>0</v>
      </c>
    </row>
    <row r="32" spans="1:5" x14ac:dyDescent="0.2">
      <c r="A32" s="256" t="s">
        <v>424</v>
      </c>
      <c r="B32" s="260">
        <f>+Önk.!D147</f>
        <v>112653562</v>
      </c>
      <c r="C32" s="256" t="s">
        <v>430</v>
      </c>
      <c r="D32" s="261">
        <f>+'4.sz.melléklet'!H30+'5.sz.melléklet'!H31</f>
        <v>112653562</v>
      </c>
      <c r="E32" s="260">
        <f>+B32-D32</f>
        <v>0</v>
      </c>
    </row>
    <row r="33" spans="1:5" x14ac:dyDescent="0.2">
      <c r="A33" s="256"/>
      <c r="B33" s="260"/>
      <c r="C33" s="256"/>
      <c r="D33" s="261"/>
      <c r="E33" s="260"/>
    </row>
    <row r="34" spans="1:5" ht="15.75" x14ac:dyDescent="0.25">
      <c r="A34" s="258" t="str">
        <f>+ÖSSZEFÜGGÉSEK!A34</f>
        <v>2020. évi teljesítés KIADÁSOK</v>
      </c>
      <c r="B34" s="262"/>
      <c r="C34" s="257"/>
      <c r="D34" s="261"/>
      <c r="E34" s="260"/>
    </row>
    <row r="35" spans="1:5" x14ac:dyDescent="0.2">
      <c r="A35" s="256"/>
      <c r="B35" s="260"/>
      <c r="C35" s="256"/>
      <c r="D35" s="261"/>
      <c r="E35" s="260"/>
    </row>
    <row r="36" spans="1:5" x14ac:dyDescent="0.2">
      <c r="A36" s="256" t="s">
        <v>425</v>
      </c>
      <c r="B36" s="260">
        <f>+Önk.!E125</f>
        <v>78448562</v>
      </c>
      <c r="C36" s="256" t="s">
        <v>435</v>
      </c>
      <c r="D36" s="261">
        <f>+'4.sz.melléklet'!I18+'5.sz.melléklet'!I17</f>
        <v>78448562</v>
      </c>
      <c r="E36" s="260">
        <f>+B36-D36</f>
        <v>0</v>
      </c>
    </row>
    <row r="37" spans="1:5" x14ac:dyDescent="0.2">
      <c r="A37" s="256" t="s">
        <v>402</v>
      </c>
      <c r="B37" s="260">
        <f>+Önk.!E146</f>
        <v>10626193</v>
      </c>
      <c r="C37" s="256" t="s">
        <v>433</v>
      </c>
      <c r="D37" s="261">
        <f>+'4.sz.melléklet'!I29+'5.sz.melléklet'!I30</f>
        <v>10626193</v>
      </c>
      <c r="E37" s="260">
        <f>+B37-D37</f>
        <v>0</v>
      </c>
    </row>
    <row r="38" spans="1:5" x14ac:dyDescent="0.2">
      <c r="A38" s="256" t="s">
        <v>426</v>
      </c>
      <c r="B38" s="260">
        <f>+Önk.!E147</f>
        <v>89074755</v>
      </c>
      <c r="C38" s="256" t="s">
        <v>432</v>
      </c>
      <c r="D38" s="261">
        <f>+'4.sz.melléklet'!I30+'5.sz.melléklet'!I31</f>
        <v>89074755</v>
      </c>
      <c r="E38" s="260">
        <f>+B38-D38</f>
        <v>0</v>
      </c>
    </row>
  </sheetData>
  <sheetProtection sheet="1" objects="1" scenarios="1"/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27"/>
  <sheetViews>
    <sheetView zoomScaleNormal="100" workbookViewId="0">
      <selection sqref="A1:C1"/>
    </sheetView>
  </sheetViews>
  <sheetFormatPr defaultRowHeight="12.75" x14ac:dyDescent="0.2"/>
  <cols>
    <col min="1" max="1" width="71.1640625" style="71" customWidth="1"/>
    <col min="2" max="2" width="6.1640625" style="85" customWidth="1"/>
    <col min="3" max="3" width="18" style="335" customWidth="1"/>
    <col min="4" max="16384" width="9.33203125" style="335"/>
  </cols>
  <sheetData>
    <row r="1" spans="1:3" x14ac:dyDescent="0.2">
      <c r="A1" s="541" t="s">
        <v>820</v>
      </c>
      <c r="B1" s="542"/>
      <c r="C1" s="542"/>
    </row>
    <row r="2" spans="1:3" ht="32.25" customHeight="1" x14ac:dyDescent="0.2">
      <c r="A2" s="544" t="s">
        <v>196</v>
      </c>
      <c r="B2" s="544"/>
      <c r="C2" s="544"/>
    </row>
    <row r="3" spans="1:3" ht="15.75" x14ac:dyDescent="0.2">
      <c r="A3" s="543" t="s">
        <v>808</v>
      </c>
      <c r="B3" s="543"/>
      <c r="C3" s="543"/>
    </row>
    <row r="5" spans="1:3" ht="13.5" thickBot="1" x14ac:dyDescent="0.25">
      <c r="A5" s="357"/>
      <c r="B5" s="552" t="s">
        <v>631</v>
      </c>
      <c r="C5" s="552"/>
    </row>
    <row r="6" spans="1:3" s="72" customFormat="1" ht="31.5" customHeight="1" x14ac:dyDescent="0.2">
      <c r="A6" s="545" t="s">
        <v>197</v>
      </c>
      <c r="B6" s="550" t="s">
        <v>156</v>
      </c>
      <c r="C6" s="548" t="s">
        <v>198</v>
      </c>
    </row>
    <row r="7" spans="1:3" s="72" customFormat="1" x14ac:dyDescent="0.2">
      <c r="A7" s="546"/>
      <c r="B7" s="551"/>
      <c r="C7" s="549"/>
    </row>
    <row r="8" spans="1:3" s="76" customFormat="1" ht="13.5" thickBot="1" x14ac:dyDescent="0.25">
      <c r="A8" s="73" t="s">
        <v>318</v>
      </c>
      <c r="B8" s="74" t="s">
        <v>319</v>
      </c>
      <c r="C8" s="75" t="s">
        <v>320</v>
      </c>
    </row>
    <row r="9" spans="1:3" ht="15.75" customHeight="1" x14ac:dyDescent="0.2">
      <c r="A9" s="320" t="s">
        <v>507</v>
      </c>
      <c r="B9" s="77" t="s">
        <v>158</v>
      </c>
      <c r="C9" s="78">
        <v>171763551</v>
      </c>
    </row>
    <row r="10" spans="1:3" ht="15.75" customHeight="1" x14ac:dyDescent="0.2">
      <c r="A10" s="320" t="s">
        <v>508</v>
      </c>
      <c r="B10" s="79" t="s">
        <v>159</v>
      </c>
      <c r="C10" s="78">
        <v>23983800</v>
      </c>
    </row>
    <row r="11" spans="1:3" ht="15.75" customHeight="1" x14ac:dyDescent="0.2">
      <c r="A11" s="320" t="s">
        <v>509</v>
      </c>
      <c r="B11" s="79" t="s">
        <v>160</v>
      </c>
      <c r="C11" s="78">
        <v>-1419450</v>
      </c>
    </row>
    <row r="12" spans="1:3" ht="15.75" customHeight="1" x14ac:dyDescent="0.2">
      <c r="A12" s="320" t="s">
        <v>510</v>
      </c>
      <c r="B12" s="79" t="s">
        <v>161</v>
      </c>
      <c r="C12" s="80">
        <v>-9949844</v>
      </c>
    </row>
    <row r="13" spans="1:3" ht="15.75" customHeight="1" x14ac:dyDescent="0.2">
      <c r="A13" s="320" t="s">
        <v>511</v>
      </c>
      <c r="B13" s="79" t="s">
        <v>162</v>
      </c>
      <c r="C13" s="80"/>
    </row>
    <row r="14" spans="1:3" ht="15.75" customHeight="1" x14ac:dyDescent="0.2">
      <c r="A14" s="320" t="s">
        <v>512</v>
      </c>
      <c r="B14" s="79" t="s">
        <v>163</v>
      </c>
      <c r="C14" s="80">
        <v>-55929855</v>
      </c>
    </row>
    <row r="15" spans="1:3" ht="15.75" customHeight="1" x14ac:dyDescent="0.2">
      <c r="A15" s="320" t="s">
        <v>513</v>
      </c>
      <c r="B15" s="79" t="s">
        <v>164</v>
      </c>
      <c r="C15" s="81">
        <v>128448202</v>
      </c>
    </row>
    <row r="16" spans="1:3" ht="15.75" customHeight="1" x14ac:dyDescent="0.2">
      <c r="A16" s="320" t="s">
        <v>523</v>
      </c>
      <c r="B16" s="79" t="s">
        <v>165</v>
      </c>
      <c r="C16" s="336">
        <v>392631</v>
      </c>
    </row>
    <row r="17" spans="1:5" ht="15.75" customHeight="1" x14ac:dyDescent="0.2">
      <c r="A17" s="320" t="s">
        <v>514</v>
      </c>
      <c r="B17" s="79" t="s">
        <v>166</v>
      </c>
      <c r="C17" s="80">
        <v>590282</v>
      </c>
    </row>
    <row r="18" spans="1:5" ht="15.75" customHeight="1" x14ac:dyDescent="0.2">
      <c r="A18" s="320" t="s">
        <v>515</v>
      </c>
      <c r="B18" s="79" t="s">
        <v>14</v>
      </c>
      <c r="C18" s="80">
        <v>20515</v>
      </c>
    </row>
    <row r="19" spans="1:5" ht="15.75" customHeight="1" x14ac:dyDescent="0.2">
      <c r="A19" s="320" t="s">
        <v>516</v>
      </c>
      <c r="B19" s="79" t="s">
        <v>15</v>
      </c>
      <c r="C19" s="81">
        <v>1003428</v>
      </c>
    </row>
    <row r="20" spans="1:5" s="337" customFormat="1" ht="15.75" customHeight="1" x14ac:dyDescent="0.2">
      <c r="A20" s="320" t="s">
        <v>517</v>
      </c>
      <c r="B20" s="79" t="s">
        <v>16</v>
      </c>
      <c r="C20" s="80"/>
    </row>
    <row r="21" spans="1:5" ht="15.75" customHeight="1" x14ac:dyDescent="0.2">
      <c r="A21" s="320" t="s">
        <v>518</v>
      </c>
      <c r="B21" s="79" t="s">
        <v>17</v>
      </c>
      <c r="C21" s="80">
        <v>5454905</v>
      </c>
    </row>
    <row r="22" spans="1:5" ht="15.75" customHeight="1" thickBot="1" x14ac:dyDescent="0.25">
      <c r="A22" s="82" t="s">
        <v>519</v>
      </c>
      <c r="B22" s="83" t="s">
        <v>18</v>
      </c>
      <c r="C22" s="84">
        <v>134906535</v>
      </c>
    </row>
    <row r="23" spans="1:5" ht="15.75" x14ac:dyDescent="0.25">
      <c r="A23" s="330"/>
      <c r="B23" s="333"/>
      <c r="C23" s="331"/>
      <c r="D23" s="331"/>
      <c r="E23" s="331"/>
    </row>
    <row r="24" spans="1:5" ht="15.75" x14ac:dyDescent="0.25">
      <c r="A24" s="330"/>
      <c r="B24" s="333"/>
      <c r="C24" s="331"/>
      <c r="D24" s="331"/>
      <c r="E24" s="331"/>
    </row>
    <row r="25" spans="1:5" ht="15.75" x14ac:dyDescent="0.25">
      <c r="A25" s="333"/>
      <c r="B25" s="333"/>
      <c r="C25" s="331"/>
      <c r="D25" s="331"/>
      <c r="E25" s="331"/>
    </row>
    <row r="26" spans="1:5" ht="15.75" x14ac:dyDescent="0.25">
      <c r="A26" s="547"/>
      <c r="B26" s="547"/>
      <c r="C26" s="547"/>
      <c r="D26" s="338"/>
      <c r="E26" s="338"/>
    </row>
    <row r="27" spans="1:5" ht="15.75" x14ac:dyDescent="0.25">
      <c r="A27" s="547"/>
      <c r="B27" s="547"/>
      <c r="C27" s="547"/>
      <c r="D27" s="338"/>
      <c r="E27" s="338"/>
    </row>
  </sheetData>
  <mergeCells count="9">
    <mergeCell ref="A1:C1"/>
    <mergeCell ref="A3:C3"/>
    <mergeCell ref="A2:C2"/>
    <mergeCell ref="A6:A7"/>
    <mergeCell ref="A27:C27"/>
    <mergeCell ref="A26:C26"/>
    <mergeCell ref="C6:C7"/>
    <mergeCell ref="B6:B7"/>
    <mergeCell ref="B5:C5"/>
  </mergeCells>
  <phoneticPr fontId="0" type="noConversion"/>
  <printOptions horizontalCentered="1"/>
  <pageMargins left="0.78740157480314965" right="0.78740157480314965" top="1.2598425196850394" bottom="0.98425196850393704" header="0.51181102362204722" footer="0.51181102362204722"/>
  <pageSetup paperSize="9" orientation="portrait" r:id="rId1"/>
  <headerFooter alignWithMargins="0">
    <oddHeader>&amp;L&amp;"Times New Roman,Félkövér dőlt"............................................Önkormányzat&amp;R&amp;"Times New Roman CE,Félkövér dőlt"7.2. tájékoztató tábla a ……/2016. (……)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37"/>
  <sheetViews>
    <sheetView tabSelected="1" view="pageLayout" topLeftCell="A10" zoomScaleNormal="100" workbookViewId="0">
      <selection activeCell="E10" sqref="E10"/>
    </sheetView>
  </sheetViews>
  <sheetFormatPr defaultRowHeight="12.75" x14ac:dyDescent="0.2"/>
  <cols>
    <col min="1" max="1" width="6.6640625" style="7" customWidth="1"/>
    <col min="2" max="2" width="27.5" style="7" customWidth="1"/>
    <col min="3" max="3" width="35" style="7" customWidth="1"/>
    <col min="4" max="5" width="12.83203125" style="7" customWidth="1"/>
    <col min="6" max="16384" width="9.33203125" style="7"/>
  </cols>
  <sheetData>
    <row r="1" spans="1:5" x14ac:dyDescent="0.2">
      <c r="B1" s="7" t="s">
        <v>821</v>
      </c>
    </row>
    <row r="2" spans="1:5" ht="14.25" thickBot="1" x14ac:dyDescent="0.3">
      <c r="C2" s="48"/>
      <c r="D2" s="48"/>
      <c r="E2" s="48"/>
    </row>
    <row r="3" spans="1:5" ht="42.75" customHeight="1" thickBot="1" x14ac:dyDescent="0.25">
      <c r="A3" s="49" t="s">
        <v>51</v>
      </c>
      <c r="B3" s="50" t="s">
        <v>151</v>
      </c>
      <c r="C3" s="446" t="s">
        <v>152</v>
      </c>
      <c r="D3" s="51" t="s">
        <v>793</v>
      </c>
      <c r="E3" s="52" t="s">
        <v>792</v>
      </c>
    </row>
    <row r="4" spans="1:5" ht="15.95" customHeight="1" x14ac:dyDescent="0.2">
      <c r="A4" s="53" t="s">
        <v>5</v>
      </c>
      <c r="B4" s="54" t="s">
        <v>798</v>
      </c>
      <c r="C4" s="445" t="s">
        <v>799</v>
      </c>
      <c r="D4" s="55">
        <v>235740</v>
      </c>
      <c r="E4" s="56">
        <v>235740</v>
      </c>
    </row>
    <row r="5" spans="1:5" ht="15.95" customHeight="1" x14ac:dyDescent="0.2">
      <c r="A5" s="57" t="s">
        <v>6</v>
      </c>
      <c r="B5" s="58" t="s">
        <v>800</v>
      </c>
      <c r="C5" s="58" t="s">
        <v>799</v>
      </c>
      <c r="D5" s="59">
        <v>608788</v>
      </c>
      <c r="E5" s="60">
        <v>608788</v>
      </c>
    </row>
    <row r="6" spans="1:5" ht="15.95" customHeight="1" x14ac:dyDescent="0.2">
      <c r="A6" s="57" t="s">
        <v>7</v>
      </c>
      <c r="B6" s="58" t="s">
        <v>849</v>
      </c>
      <c r="C6" s="58" t="s">
        <v>850</v>
      </c>
      <c r="D6" s="59">
        <v>2880000</v>
      </c>
      <c r="E6" s="60">
        <v>2880000</v>
      </c>
    </row>
    <row r="7" spans="1:5" ht="15.95" customHeight="1" x14ac:dyDescent="0.2">
      <c r="A7" s="57" t="s">
        <v>8</v>
      </c>
      <c r="B7" s="58" t="s">
        <v>801</v>
      </c>
      <c r="C7" s="58" t="s">
        <v>802</v>
      </c>
      <c r="D7" s="59">
        <v>1250000</v>
      </c>
      <c r="E7" s="60">
        <v>1250000</v>
      </c>
    </row>
    <row r="8" spans="1:5" ht="15.95" customHeight="1" x14ac:dyDescent="0.2">
      <c r="A8" s="57" t="s">
        <v>9</v>
      </c>
      <c r="B8" s="58" t="s">
        <v>846</v>
      </c>
      <c r="C8" s="58" t="s">
        <v>847</v>
      </c>
      <c r="D8" s="59">
        <v>325762</v>
      </c>
      <c r="E8" s="60">
        <v>325762</v>
      </c>
    </row>
    <row r="9" spans="1:5" ht="15.95" customHeight="1" x14ac:dyDescent="0.2">
      <c r="A9" s="57" t="s">
        <v>10</v>
      </c>
      <c r="B9" s="58" t="s">
        <v>848</v>
      </c>
      <c r="C9" s="58" t="s">
        <v>799</v>
      </c>
      <c r="D9" s="59">
        <v>191214</v>
      </c>
      <c r="E9" s="60">
        <v>191214</v>
      </c>
    </row>
    <row r="10" spans="1:5" ht="15.95" customHeight="1" x14ac:dyDescent="0.2">
      <c r="A10" s="57" t="s">
        <v>11</v>
      </c>
      <c r="B10" s="58" t="s">
        <v>851</v>
      </c>
      <c r="C10" s="58" t="s">
        <v>850</v>
      </c>
      <c r="D10" s="59">
        <v>15070570</v>
      </c>
      <c r="E10" s="60">
        <v>15070570</v>
      </c>
    </row>
    <row r="11" spans="1:5" ht="15.95" customHeight="1" x14ac:dyDescent="0.2">
      <c r="A11" s="57" t="s">
        <v>12</v>
      </c>
      <c r="B11" s="58"/>
      <c r="C11" s="58"/>
      <c r="D11" s="59"/>
      <c r="E11" s="60"/>
    </row>
    <row r="12" spans="1:5" ht="15.95" customHeight="1" x14ac:dyDescent="0.2">
      <c r="A12" s="57" t="s">
        <v>13</v>
      </c>
      <c r="B12" s="58"/>
      <c r="C12" s="58"/>
      <c r="D12" s="59"/>
      <c r="E12" s="60"/>
    </row>
    <row r="13" spans="1:5" ht="15.95" customHeight="1" x14ac:dyDescent="0.2">
      <c r="A13" s="57" t="s">
        <v>14</v>
      </c>
      <c r="B13" s="58"/>
      <c r="C13" s="58"/>
      <c r="D13" s="59"/>
      <c r="E13" s="60"/>
    </row>
    <row r="14" spans="1:5" ht="15.95" customHeight="1" x14ac:dyDescent="0.2">
      <c r="A14" s="57" t="s">
        <v>15</v>
      </c>
      <c r="B14" s="58"/>
      <c r="C14" s="58"/>
      <c r="D14" s="59"/>
      <c r="E14" s="60"/>
    </row>
    <row r="15" spans="1:5" ht="15.95" customHeight="1" x14ac:dyDescent="0.2">
      <c r="A15" s="57" t="s">
        <v>16</v>
      </c>
      <c r="B15" s="58"/>
      <c r="C15" s="58"/>
      <c r="D15" s="59"/>
      <c r="E15" s="60"/>
    </row>
    <row r="16" spans="1:5" ht="15.95" customHeight="1" x14ac:dyDescent="0.2">
      <c r="A16" s="57" t="s">
        <v>17</v>
      </c>
      <c r="B16" s="58"/>
      <c r="C16" s="58"/>
      <c r="D16" s="59"/>
      <c r="E16" s="60"/>
    </row>
    <row r="17" spans="1:5" ht="15.95" customHeight="1" x14ac:dyDescent="0.2">
      <c r="A17" s="57" t="s">
        <v>18</v>
      </c>
      <c r="B17" s="58"/>
      <c r="C17" s="58"/>
      <c r="D17" s="59"/>
      <c r="E17" s="60"/>
    </row>
    <row r="18" spans="1:5" ht="15.95" customHeight="1" x14ac:dyDescent="0.2">
      <c r="A18" s="57" t="s">
        <v>19</v>
      </c>
      <c r="B18" s="58"/>
      <c r="C18" s="58"/>
      <c r="D18" s="59"/>
      <c r="E18" s="60"/>
    </row>
    <row r="19" spans="1:5" ht="15.95" customHeight="1" x14ac:dyDescent="0.2">
      <c r="A19" s="57" t="s">
        <v>20</v>
      </c>
      <c r="B19" s="58"/>
      <c r="C19" s="58"/>
      <c r="D19" s="59"/>
      <c r="E19" s="60"/>
    </row>
    <row r="20" spans="1:5" ht="15.95" customHeight="1" x14ac:dyDescent="0.2">
      <c r="A20" s="57" t="s">
        <v>21</v>
      </c>
      <c r="B20" s="58"/>
      <c r="C20" s="58"/>
      <c r="D20" s="59"/>
      <c r="E20" s="60"/>
    </row>
    <row r="21" spans="1:5" ht="15.95" customHeight="1" x14ac:dyDescent="0.2">
      <c r="A21" s="57" t="s">
        <v>22</v>
      </c>
      <c r="B21" s="58"/>
      <c r="C21" s="58"/>
      <c r="D21" s="59"/>
      <c r="E21" s="60"/>
    </row>
    <row r="22" spans="1:5" ht="15.95" customHeight="1" x14ac:dyDescent="0.2">
      <c r="A22" s="57" t="s">
        <v>23</v>
      </c>
      <c r="B22" s="58"/>
      <c r="C22" s="58"/>
      <c r="D22" s="59"/>
      <c r="E22" s="60"/>
    </row>
    <row r="23" spans="1:5" ht="15.95" customHeight="1" x14ac:dyDescent="0.2">
      <c r="A23" s="57" t="s">
        <v>24</v>
      </c>
      <c r="B23" s="58"/>
      <c r="C23" s="58"/>
      <c r="D23" s="59"/>
      <c r="E23" s="60"/>
    </row>
    <row r="24" spans="1:5" ht="15.95" customHeight="1" x14ac:dyDescent="0.2">
      <c r="A24" s="57" t="s">
        <v>25</v>
      </c>
      <c r="B24" s="58"/>
      <c r="C24" s="58"/>
      <c r="D24" s="59"/>
      <c r="E24" s="60"/>
    </row>
    <row r="25" spans="1:5" ht="15.95" customHeight="1" x14ac:dyDescent="0.2">
      <c r="A25" s="57" t="s">
        <v>26</v>
      </c>
      <c r="B25" s="58"/>
      <c r="C25" s="58"/>
      <c r="D25" s="59"/>
      <c r="E25" s="60"/>
    </row>
    <row r="26" spans="1:5" ht="15.95" customHeight="1" x14ac:dyDescent="0.2">
      <c r="A26" s="57" t="s">
        <v>27</v>
      </c>
      <c r="B26" s="58"/>
      <c r="C26" s="58"/>
      <c r="D26" s="59"/>
      <c r="E26" s="60"/>
    </row>
    <row r="27" spans="1:5" ht="15.95" customHeight="1" x14ac:dyDescent="0.2">
      <c r="A27" s="57" t="s">
        <v>28</v>
      </c>
      <c r="B27" s="58"/>
      <c r="C27" s="58"/>
      <c r="D27" s="59"/>
      <c r="E27" s="60"/>
    </row>
    <row r="28" spans="1:5" ht="15.95" customHeight="1" x14ac:dyDescent="0.2">
      <c r="A28" s="57" t="s">
        <v>29</v>
      </c>
      <c r="B28" s="58"/>
      <c r="C28" s="58"/>
      <c r="D28" s="59"/>
      <c r="E28" s="60"/>
    </row>
    <row r="29" spans="1:5" ht="15.95" customHeight="1" x14ac:dyDescent="0.2">
      <c r="A29" s="57" t="s">
        <v>30</v>
      </c>
      <c r="B29" s="58"/>
      <c r="C29" s="58"/>
      <c r="D29" s="59"/>
      <c r="E29" s="60"/>
    </row>
    <row r="30" spans="1:5" ht="15.95" customHeight="1" x14ac:dyDescent="0.2">
      <c r="A30" s="57" t="s">
        <v>31</v>
      </c>
      <c r="B30" s="58"/>
      <c r="C30" s="58"/>
      <c r="D30" s="59"/>
      <c r="E30" s="60"/>
    </row>
    <row r="31" spans="1:5" ht="15.95" customHeight="1" x14ac:dyDescent="0.2">
      <c r="A31" s="57" t="s">
        <v>32</v>
      </c>
      <c r="B31" s="58"/>
      <c r="C31" s="58"/>
      <c r="D31" s="59"/>
      <c r="E31" s="60"/>
    </row>
    <row r="32" spans="1:5" ht="15.95" customHeight="1" x14ac:dyDescent="0.2">
      <c r="A32" s="57" t="s">
        <v>33</v>
      </c>
      <c r="B32" s="58"/>
      <c r="C32" s="58"/>
      <c r="D32" s="59"/>
      <c r="E32" s="60"/>
    </row>
    <row r="33" spans="1:5" ht="15.95" customHeight="1" x14ac:dyDescent="0.2">
      <c r="A33" s="57" t="s">
        <v>82</v>
      </c>
      <c r="B33" s="58"/>
      <c r="C33" s="58"/>
      <c r="D33" s="59"/>
      <c r="E33" s="60"/>
    </row>
    <row r="34" spans="1:5" ht="15.95" customHeight="1" x14ac:dyDescent="0.2">
      <c r="A34" s="57" t="s">
        <v>150</v>
      </c>
      <c r="B34" s="58"/>
      <c r="C34" s="58"/>
      <c r="D34" s="59"/>
      <c r="E34" s="60"/>
    </row>
    <row r="35" spans="1:5" ht="15.95" customHeight="1" x14ac:dyDescent="0.2">
      <c r="A35" s="57" t="s">
        <v>153</v>
      </c>
      <c r="B35" s="58"/>
      <c r="C35" s="58"/>
      <c r="D35" s="59"/>
      <c r="E35" s="60"/>
    </row>
    <row r="36" spans="1:5" ht="15.95" customHeight="1" thickBot="1" x14ac:dyDescent="0.25">
      <c r="A36" s="61" t="s">
        <v>154</v>
      </c>
      <c r="B36" s="62"/>
      <c r="C36" s="62"/>
      <c r="D36" s="63"/>
      <c r="E36" s="64"/>
    </row>
    <row r="37" spans="1:5" ht="15.95" customHeight="1" thickBot="1" x14ac:dyDescent="0.25">
      <c r="A37" s="553" t="s">
        <v>37</v>
      </c>
      <c r="B37" s="554"/>
      <c r="C37" s="65"/>
      <c r="D37" s="66">
        <f>SUM(D4:D36)</f>
        <v>20562074</v>
      </c>
      <c r="E37" s="67">
        <f>SUM(E4:E36)</f>
        <v>20562074</v>
      </c>
    </row>
  </sheetData>
  <mergeCells count="1">
    <mergeCell ref="A37:B37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portrait" r:id="rId1"/>
  <headerFooter alignWithMargins="0">
    <oddHeader xml:space="preserve">&amp;C&amp;"Times New Roman CE,Félkövér"&amp;12
K I M U T A T Á S
a 2020 évi céljelleggel juttatott-közvetlen támogatások felhasználásáról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13"/>
  <sheetViews>
    <sheetView zoomScaleNormal="100" workbookViewId="0">
      <selection activeCell="C1" sqref="C1"/>
    </sheetView>
  </sheetViews>
  <sheetFormatPr defaultRowHeight="12.75" x14ac:dyDescent="0.2"/>
  <cols>
    <col min="1" max="1" width="7.6640625" style="7" customWidth="1"/>
    <col min="2" max="2" width="60.83203125" style="7" customWidth="1"/>
    <col min="3" max="3" width="25.6640625" style="7" customWidth="1"/>
    <col min="4" max="16384" width="9.33203125" style="7"/>
  </cols>
  <sheetData>
    <row r="1" spans="1:3" ht="13.5" x14ac:dyDescent="0.25">
      <c r="B1" s="463"/>
      <c r="C1" s="464" t="s">
        <v>822</v>
      </c>
    </row>
    <row r="2" spans="1:3" ht="14.25" x14ac:dyDescent="0.2">
      <c r="A2" s="86"/>
      <c r="B2" s="86"/>
      <c r="C2" s="86"/>
    </row>
    <row r="3" spans="1:3" ht="33.75" customHeight="1" x14ac:dyDescent="0.2">
      <c r="A3" s="555" t="s">
        <v>199</v>
      </c>
      <c r="B3" s="555"/>
      <c r="C3" s="555"/>
    </row>
    <row r="4" spans="1:3" ht="13.5" thickBot="1" x14ac:dyDescent="0.25">
      <c r="C4" s="87"/>
    </row>
    <row r="5" spans="1:3" s="91" customFormat="1" ht="43.5" customHeight="1" thickBot="1" x14ac:dyDescent="0.25">
      <c r="A5" s="88" t="s">
        <v>3</v>
      </c>
      <c r="B5" s="89" t="s">
        <v>44</v>
      </c>
      <c r="C5" s="90" t="s">
        <v>635</v>
      </c>
    </row>
    <row r="6" spans="1:3" ht="28.5" customHeight="1" x14ac:dyDescent="0.2">
      <c r="A6" s="92" t="s">
        <v>5</v>
      </c>
      <c r="B6" s="93" t="str">
        <f>+CONCATENATE("Pénzkészlet 2020. január 1-jén",CHAR(10),"ebből:")</f>
        <v>Pénzkészlet 2020. január 1-jén
ebből:</v>
      </c>
      <c r="C6" s="94">
        <v>20172394</v>
      </c>
    </row>
    <row r="7" spans="1:3" ht="18" customHeight="1" x14ac:dyDescent="0.2">
      <c r="A7" s="95" t="s">
        <v>6</v>
      </c>
      <c r="B7" s="96" t="s">
        <v>200</v>
      </c>
      <c r="C7" s="97">
        <v>20172394</v>
      </c>
    </row>
    <row r="8" spans="1:3" ht="18" customHeight="1" x14ac:dyDescent="0.2">
      <c r="A8" s="95" t="s">
        <v>7</v>
      </c>
      <c r="B8" s="96" t="s">
        <v>201</v>
      </c>
      <c r="C8" s="97">
        <v>0</v>
      </c>
    </row>
    <row r="9" spans="1:3" ht="18" customHeight="1" x14ac:dyDescent="0.2">
      <c r="A9" s="95" t="s">
        <v>8</v>
      </c>
      <c r="B9" s="98" t="s">
        <v>202</v>
      </c>
      <c r="C9" s="97">
        <v>67669721</v>
      </c>
    </row>
    <row r="10" spans="1:3" ht="18" customHeight="1" thickBot="1" x14ac:dyDescent="0.25">
      <c r="A10" s="99" t="s">
        <v>9</v>
      </c>
      <c r="B10" s="100" t="s">
        <v>203</v>
      </c>
      <c r="C10" s="101">
        <v>78249356</v>
      </c>
    </row>
    <row r="11" spans="1:3" ht="25.5" customHeight="1" x14ac:dyDescent="0.2">
      <c r="A11" s="102" t="s">
        <v>10</v>
      </c>
      <c r="B11" s="103" t="str">
        <f>+CONCATENATE("Záró pénzkészlet ",LEFT(ÖSSZEFÜGGÉSEK!A4,4),". december 31-én",CHAR(10),"ebből:")</f>
        <v>Záró pénzkészlet 2020. december 31-én
ebből:</v>
      </c>
      <c r="C11" s="104">
        <v>9592759</v>
      </c>
    </row>
    <row r="12" spans="1:3" ht="18" customHeight="1" x14ac:dyDescent="0.2">
      <c r="A12" s="95" t="s">
        <v>11</v>
      </c>
      <c r="B12" s="96" t="s">
        <v>200</v>
      </c>
      <c r="C12" s="97">
        <v>9592759</v>
      </c>
    </row>
    <row r="13" spans="1:3" ht="18" customHeight="1" thickBot="1" x14ac:dyDescent="0.25">
      <c r="A13" s="105" t="s">
        <v>12</v>
      </c>
      <c r="B13" s="106" t="s">
        <v>201</v>
      </c>
      <c r="C13" s="107">
        <v>0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8AC04"/>
    <pageSetUpPr fitToPage="1"/>
  </sheetPr>
  <dimension ref="A1:M22"/>
  <sheetViews>
    <sheetView zoomScaleNormal="100" workbookViewId="0">
      <selection sqref="A1:L1"/>
    </sheetView>
  </sheetViews>
  <sheetFormatPr defaultRowHeight="12.75" x14ac:dyDescent="0.2"/>
  <cols>
    <col min="1" max="1" width="14" customWidth="1"/>
    <col min="2" max="2" width="9.5" customWidth="1"/>
  </cols>
  <sheetData>
    <row r="1" spans="1:13" x14ac:dyDescent="0.2">
      <c r="A1" s="559" t="s">
        <v>823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460"/>
    </row>
    <row r="2" spans="1:13" x14ac:dyDescent="0.2">
      <c r="A2" s="459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1"/>
    </row>
    <row r="3" spans="1:13" ht="27" customHeight="1" x14ac:dyDescent="0.2">
      <c r="A3" s="560" t="s">
        <v>617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1"/>
    </row>
    <row r="4" spans="1:13" ht="15.75" x14ac:dyDescent="0.25">
      <c r="A4" s="355" t="s">
        <v>5</v>
      </c>
      <c r="B4" s="562" t="s">
        <v>618</v>
      </c>
      <c r="C4" s="562"/>
      <c r="D4" s="562"/>
      <c r="E4" s="562"/>
      <c r="F4" s="562"/>
      <c r="G4" s="562"/>
      <c r="H4" s="562"/>
      <c r="I4" s="562"/>
      <c r="J4" s="562"/>
      <c r="K4" s="558">
        <v>67669721</v>
      </c>
      <c r="L4" s="558"/>
      <c r="M4" s="558"/>
    </row>
    <row r="5" spans="1:13" ht="15.75" x14ac:dyDescent="0.25">
      <c r="A5" s="355" t="s">
        <v>6</v>
      </c>
      <c r="B5" s="562" t="s">
        <v>619</v>
      </c>
      <c r="C5" s="562"/>
      <c r="D5" s="562"/>
      <c r="E5" s="562"/>
      <c r="F5" s="562"/>
      <c r="G5" s="562"/>
      <c r="H5" s="562"/>
      <c r="I5" s="562"/>
      <c r="J5" s="562"/>
      <c r="K5" s="558">
        <v>78448562</v>
      </c>
      <c r="L5" s="558"/>
      <c r="M5" s="558"/>
    </row>
    <row r="6" spans="1:13" ht="15.75" x14ac:dyDescent="0.25">
      <c r="A6" s="355" t="s">
        <v>7</v>
      </c>
      <c r="B6" s="557" t="s">
        <v>620</v>
      </c>
      <c r="C6" s="562"/>
      <c r="D6" s="562"/>
      <c r="E6" s="562"/>
      <c r="F6" s="562"/>
      <c r="G6" s="562"/>
      <c r="H6" s="562"/>
      <c r="I6" s="562"/>
      <c r="J6" s="562"/>
      <c r="K6" s="556">
        <v>-10778841</v>
      </c>
      <c r="L6" s="556"/>
      <c r="M6" s="556"/>
    </row>
    <row r="7" spans="1:13" ht="15.75" x14ac:dyDescent="0.25">
      <c r="A7" s="355" t="s">
        <v>8</v>
      </c>
      <c r="B7" s="562" t="s">
        <v>621</v>
      </c>
      <c r="C7" s="562"/>
      <c r="D7" s="562"/>
      <c r="E7" s="562"/>
      <c r="F7" s="562"/>
      <c r="G7" s="562"/>
      <c r="H7" s="562"/>
      <c r="I7" s="562"/>
      <c r="J7" s="562"/>
      <c r="K7" s="558">
        <v>32388818</v>
      </c>
      <c r="L7" s="558"/>
      <c r="M7" s="558"/>
    </row>
    <row r="8" spans="1:13" ht="15.75" x14ac:dyDescent="0.25">
      <c r="A8" s="355" t="s">
        <v>9</v>
      </c>
      <c r="B8" s="562" t="s">
        <v>622</v>
      </c>
      <c r="C8" s="562"/>
      <c r="D8" s="562"/>
      <c r="E8" s="562"/>
      <c r="F8" s="562"/>
      <c r="G8" s="562"/>
      <c r="H8" s="562"/>
      <c r="I8" s="562"/>
      <c r="J8" s="562"/>
      <c r="K8" s="558">
        <v>10626193</v>
      </c>
      <c r="L8" s="558"/>
      <c r="M8" s="558"/>
    </row>
    <row r="9" spans="1:13" ht="15.75" x14ac:dyDescent="0.25">
      <c r="A9" s="355" t="s">
        <v>10</v>
      </c>
      <c r="B9" s="557" t="s">
        <v>623</v>
      </c>
      <c r="C9" s="562"/>
      <c r="D9" s="562"/>
      <c r="E9" s="562"/>
      <c r="F9" s="562"/>
      <c r="G9" s="562"/>
      <c r="H9" s="562"/>
      <c r="I9" s="562"/>
      <c r="J9" s="562"/>
      <c r="K9" s="556">
        <v>21762625</v>
      </c>
      <c r="L9" s="556"/>
      <c r="M9" s="556"/>
    </row>
    <row r="10" spans="1:13" ht="15.75" x14ac:dyDescent="0.25">
      <c r="A10" s="355" t="s">
        <v>11</v>
      </c>
      <c r="B10" s="557" t="s">
        <v>624</v>
      </c>
      <c r="C10" s="557"/>
      <c r="D10" s="557"/>
      <c r="E10" s="557"/>
      <c r="F10" s="557"/>
      <c r="G10" s="557"/>
      <c r="H10" s="557"/>
      <c r="I10" s="557"/>
      <c r="J10" s="557"/>
      <c r="K10" s="556">
        <v>10983784</v>
      </c>
      <c r="L10" s="556"/>
      <c r="M10" s="556"/>
    </row>
    <row r="11" spans="1:13" ht="15.75" x14ac:dyDescent="0.25">
      <c r="A11" s="355" t="s">
        <v>12</v>
      </c>
      <c r="B11" s="557" t="s">
        <v>625</v>
      </c>
      <c r="C11" s="557"/>
      <c r="D11" s="557"/>
      <c r="E11" s="557"/>
      <c r="F11" s="557"/>
      <c r="G11" s="557"/>
      <c r="H11" s="557"/>
      <c r="I11" s="557"/>
      <c r="J11" s="557"/>
      <c r="K11" s="556">
        <v>10983784</v>
      </c>
      <c r="L11" s="556"/>
      <c r="M11" s="556"/>
    </row>
    <row r="12" spans="1:13" ht="15.75" x14ac:dyDescent="0.25">
      <c r="A12" s="355" t="s">
        <v>13</v>
      </c>
      <c r="B12" s="557" t="s">
        <v>626</v>
      </c>
      <c r="C12" s="557"/>
      <c r="D12" s="557"/>
      <c r="E12" s="557"/>
      <c r="F12" s="557"/>
      <c r="G12" s="557"/>
      <c r="H12" s="557"/>
      <c r="I12" s="557"/>
      <c r="J12" s="557"/>
      <c r="K12" s="556">
        <v>0</v>
      </c>
      <c r="L12" s="556"/>
      <c r="M12" s="556"/>
    </row>
    <row r="13" spans="1:13" x14ac:dyDescent="0.2">
      <c r="A13" s="353"/>
      <c r="B13" s="354"/>
      <c r="C13" s="354"/>
      <c r="D13" s="354"/>
      <c r="E13" s="354"/>
      <c r="F13" s="354"/>
      <c r="G13" s="354"/>
      <c r="H13" s="354"/>
      <c r="I13" s="354"/>
      <c r="J13" s="354"/>
    </row>
    <row r="14" spans="1:13" x14ac:dyDescent="0.2">
      <c r="A14" s="353"/>
      <c r="B14" s="354"/>
      <c r="C14" s="354"/>
      <c r="D14" s="354"/>
      <c r="E14" s="354"/>
      <c r="F14" s="354"/>
      <c r="G14" s="354"/>
      <c r="H14" s="354"/>
      <c r="I14" s="354"/>
      <c r="J14" s="354"/>
    </row>
    <row r="15" spans="1:13" x14ac:dyDescent="0.2">
      <c r="A15" s="353"/>
      <c r="B15" s="354"/>
      <c r="C15" s="354"/>
      <c r="D15" s="354"/>
      <c r="E15" s="354"/>
      <c r="F15" s="354"/>
      <c r="G15" s="354"/>
      <c r="H15" s="354"/>
      <c r="I15" s="354"/>
      <c r="J15" s="354"/>
    </row>
    <row r="16" spans="1:13" x14ac:dyDescent="0.2">
      <c r="A16" s="353"/>
      <c r="B16" s="354"/>
      <c r="C16" s="354"/>
      <c r="D16" s="354"/>
      <c r="E16" s="354"/>
      <c r="F16" s="354"/>
      <c r="G16" s="354"/>
      <c r="H16" s="354"/>
      <c r="I16" s="354"/>
      <c r="J16" s="354"/>
    </row>
    <row r="17" spans="1:10" x14ac:dyDescent="0.2">
      <c r="A17" s="353"/>
      <c r="B17" s="354"/>
      <c r="C17" s="354"/>
      <c r="D17" s="354"/>
      <c r="E17" s="354"/>
      <c r="F17" s="354"/>
      <c r="G17" s="354"/>
      <c r="H17" s="354"/>
      <c r="I17" s="354"/>
      <c r="J17" s="354"/>
    </row>
    <row r="18" spans="1:10" x14ac:dyDescent="0.2">
      <c r="A18" s="353"/>
      <c r="B18" s="354"/>
      <c r="C18" s="354"/>
      <c r="D18" s="354"/>
      <c r="E18" s="354"/>
      <c r="F18" s="354"/>
      <c r="G18" s="354"/>
      <c r="H18" s="354"/>
      <c r="I18" s="354"/>
      <c r="J18" s="354"/>
    </row>
    <row r="19" spans="1:10" x14ac:dyDescent="0.2">
      <c r="A19" s="353"/>
      <c r="B19" s="354"/>
      <c r="C19" s="354"/>
      <c r="D19" s="354"/>
      <c r="E19" s="354"/>
      <c r="F19" s="354"/>
      <c r="G19" s="354"/>
      <c r="H19" s="354"/>
      <c r="I19" s="354"/>
      <c r="J19" s="354"/>
    </row>
    <row r="20" spans="1:10" x14ac:dyDescent="0.2">
      <c r="A20" s="353"/>
      <c r="B20" s="354"/>
      <c r="C20" s="354"/>
      <c r="D20" s="354"/>
      <c r="E20" s="354"/>
      <c r="F20" s="354"/>
      <c r="G20" s="354"/>
      <c r="H20" s="354"/>
      <c r="I20" s="354"/>
      <c r="J20" s="354"/>
    </row>
    <row r="21" spans="1:10" x14ac:dyDescent="0.2">
      <c r="A21" s="353"/>
      <c r="B21" s="354"/>
      <c r="C21" s="354"/>
      <c r="D21" s="354"/>
      <c r="E21" s="354"/>
      <c r="F21" s="354"/>
      <c r="G21" s="354"/>
      <c r="H21" s="354"/>
      <c r="I21" s="354"/>
      <c r="J21" s="354"/>
    </row>
    <row r="22" spans="1:10" x14ac:dyDescent="0.2">
      <c r="A22" s="353"/>
      <c r="B22" s="354"/>
      <c r="C22" s="354"/>
      <c r="D22" s="354"/>
      <c r="E22" s="354"/>
      <c r="F22" s="354"/>
      <c r="G22" s="354"/>
      <c r="H22" s="354"/>
      <c r="I22" s="354"/>
      <c r="J22" s="354"/>
    </row>
  </sheetData>
  <mergeCells count="20">
    <mergeCell ref="K11:M11"/>
    <mergeCell ref="A1:L1"/>
    <mergeCell ref="A3:M3"/>
    <mergeCell ref="B4:J4"/>
    <mergeCell ref="B5:J5"/>
    <mergeCell ref="B6:J6"/>
    <mergeCell ref="B7:J7"/>
    <mergeCell ref="B8:J8"/>
    <mergeCell ref="B9:J9"/>
    <mergeCell ref="B10:J10"/>
    <mergeCell ref="K12:M12"/>
    <mergeCell ref="B11:J11"/>
    <mergeCell ref="B12:J12"/>
    <mergeCell ref="K4:M4"/>
    <mergeCell ref="K5:M5"/>
    <mergeCell ref="K6:M6"/>
    <mergeCell ref="K7:M7"/>
    <mergeCell ref="K8:M8"/>
    <mergeCell ref="K9:M9"/>
    <mergeCell ref="K10:M10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zoomScaleNormal="100" workbookViewId="0">
      <selection activeCell="N1" sqref="N1"/>
    </sheetView>
  </sheetViews>
  <sheetFormatPr defaultRowHeight="12.75" x14ac:dyDescent="0.2"/>
  <cols>
    <col min="1" max="1" width="42.83203125" customWidth="1"/>
    <col min="2" max="2" width="11.6640625" customWidth="1"/>
    <col min="3" max="3" width="10.6640625" customWidth="1"/>
    <col min="4" max="4" width="10.1640625" customWidth="1"/>
    <col min="5" max="5" width="10.5" customWidth="1"/>
    <col min="6" max="6" width="10.33203125" customWidth="1"/>
    <col min="7" max="8" width="10.6640625" customWidth="1"/>
    <col min="9" max="9" width="11.5" customWidth="1"/>
    <col min="10" max="10" width="11.33203125" customWidth="1"/>
    <col min="11" max="11" width="10.33203125" customWidth="1"/>
    <col min="12" max="12" width="10.1640625" customWidth="1"/>
    <col min="13" max="13" width="10" customWidth="1"/>
    <col min="14" max="14" width="11" customWidth="1"/>
  </cols>
  <sheetData>
    <row r="1" spans="1:14" x14ac:dyDescent="0.2">
      <c r="A1" s="367"/>
      <c r="B1" s="367"/>
      <c r="C1" s="367"/>
      <c r="D1" s="367"/>
      <c r="E1" s="367"/>
      <c r="F1" s="367"/>
      <c r="G1" s="367"/>
      <c r="H1" s="367"/>
      <c r="I1" s="367"/>
      <c r="J1" s="367"/>
      <c r="K1" s="367"/>
      <c r="M1" s="367"/>
      <c r="N1" s="368" t="s">
        <v>824</v>
      </c>
    </row>
    <row r="2" spans="1:14" ht="15.75" x14ac:dyDescent="0.25">
      <c r="A2" s="449" t="s">
        <v>806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2">
      <c r="A3" s="367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8"/>
    </row>
    <row r="4" spans="1:14" ht="13.5" thickBot="1" x14ac:dyDescent="0.2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8" t="s">
        <v>636</v>
      </c>
    </row>
    <row r="5" spans="1:14" ht="13.5" thickBot="1" x14ac:dyDescent="0.25">
      <c r="A5" s="430" t="s">
        <v>44</v>
      </c>
      <c r="B5" s="431" t="s">
        <v>637</v>
      </c>
      <c r="C5" s="431" t="s">
        <v>638</v>
      </c>
      <c r="D5" s="431" t="s">
        <v>639</v>
      </c>
      <c r="E5" s="431" t="s">
        <v>640</v>
      </c>
      <c r="F5" s="431" t="s">
        <v>641</v>
      </c>
      <c r="G5" s="431" t="s">
        <v>642</v>
      </c>
      <c r="H5" s="431" t="s">
        <v>643</v>
      </c>
      <c r="I5" s="431" t="s">
        <v>644</v>
      </c>
      <c r="J5" s="431" t="s">
        <v>645</v>
      </c>
      <c r="K5" s="431" t="s">
        <v>646</v>
      </c>
      <c r="L5" s="431" t="s">
        <v>647</v>
      </c>
      <c r="M5" s="431" t="s">
        <v>648</v>
      </c>
      <c r="N5" s="432" t="s">
        <v>649</v>
      </c>
    </row>
    <row r="6" spans="1:14" x14ac:dyDescent="0.2">
      <c r="A6" s="371" t="s">
        <v>650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3"/>
    </row>
    <row r="7" spans="1:14" x14ac:dyDescent="0.2">
      <c r="A7" s="374" t="s">
        <v>651</v>
      </c>
      <c r="B7" s="372">
        <v>5564305</v>
      </c>
      <c r="C7" s="372">
        <v>5564305</v>
      </c>
      <c r="D7" s="372">
        <v>5564305</v>
      </c>
      <c r="E7" s="372">
        <v>5564305</v>
      </c>
      <c r="F7" s="372">
        <v>5564305</v>
      </c>
      <c r="G7" s="372">
        <v>5564305</v>
      </c>
      <c r="H7" s="372">
        <v>5564305</v>
      </c>
      <c r="I7" s="372">
        <v>5564305</v>
      </c>
      <c r="J7" s="372">
        <v>5564305</v>
      </c>
      <c r="K7" s="372">
        <v>5564305</v>
      </c>
      <c r="L7" s="372">
        <v>5564305</v>
      </c>
      <c r="M7" s="372">
        <v>5564309</v>
      </c>
      <c r="N7" s="458">
        <v>12189621</v>
      </c>
    </row>
    <row r="8" spans="1:14" x14ac:dyDescent="0.2">
      <c r="A8" s="374" t="s">
        <v>652</v>
      </c>
      <c r="B8" s="375">
        <v>165103</v>
      </c>
      <c r="C8" s="375">
        <v>165103</v>
      </c>
      <c r="D8" s="375">
        <v>165103</v>
      </c>
      <c r="E8" s="375">
        <v>165103</v>
      </c>
      <c r="F8" s="375">
        <v>165103</v>
      </c>
      <c r="G8" s="375">
        <v>165103</v>
      </c>
      <c r="H8" s="375">
        <v>165103</v>
      </c>
      <c r="I8" s="375">
        <v>165103</v>
      </c>
      <c r="J8" s="375">
        <v>165103</v>
      </c>
      <c r="K8" s="375">
        <v>165103</v>
      </c>
      <c r="L8" s="375">
        <v>165103</v>
      </c>
      <c r="M8" s="375">
        <v>165106</v>
      </c>
      <c r="N8" s="433">
        <v>1900000</v>
      </c>
    </row>
    <row r="9" spans="1:14" x14ac:dyDescent="0.2">
      <c r="A9" s="376" t="s">
        <v>653</v>
      </c>
      <c r="B9" s="375">
        <v>280702</v>
      </c>
      <c r="C9" s="375">
        <v>280703</v>
      </c>
      <c r="D9" s="375">
        <v>280702</v>
      </c>
      <c r="E9" s="375">
        <v>280703</v>
      </c>
      <c r="F9" s="375">
        <v>280702</v>
      </c>
      <c r="G9" s="375">
        <v>280703</v>
      </c>
      <c r="H9" s="375">
        <v>280702</v>
      </c>
      <c r="I9" s="375">
        <v>280703</v>
      </c>
      <c r="J9" s="375">
        <v>280702</v>
      </c>
      <c r="K9" s="375">
        <v>280703</v>
      </c>
      <c r="L9" s="375">
        <v>280702</v>
      </c>
      <c r="M9" s="375">
        <v>280703</v>
      </c>
      <c r="N9" s="433">
        <v>899874</v>
      </c>
    </row>
    <row r="10" spans="1:14" x14ac:dyDescent="0.2">
      <c r="A10" s="374" t="s">
        <v>654</v>
      </c>
      <c r="B10" s="375">
        <v>0</v>
      </c>
      <c r="C10" s="375">
        <v>0</v>
      </c>
      <c r="D10" s="375">
        <v>0</v>
      </c>
      <c r="E10" s="375">
        <v>0</v>
      </c>
      <c r="F10" s="375">
        <v>0</v>
      </c>
      <c r="G10" s="375">
        <v>30000</v>
      </c>
      <c r="H10" s="375">
        <v>0</v>
      </c>
      <c r="I10" s="375">
        <v>0</v>
      </c>
      <c r="J10" s="375">
        <v>0</v>
      </c>
      <c r="K10" s="375">
        <v>0</v>
      </c>
      <c r="L10" s="375">
        <v>0</v>
      </c>
      <c r="M10" s="375">
        <v>0</v>
      </c>
      <c r="N10" s="433">
        <v>0</v>
      </c>
    </row>
    <row r="11" spans="1:14" x14ac:dyDescent="0.2">
      <c r="A11" s="374" t="s">
        <v>655</v>
      </c>
      <c r="B11" s="375">
        <v>326058</v>
      </c>
      <c r="C11" s="375">
        <v>7984937</v>
      </c>
      <c r="D11" s="375">
        <v>0</v>
      </c>
      <c r="E11" s="375">
        <v>0</v>
      </c>
      <c r="F11" s="375">
        <v>0</v>
      </c>
      <c r="G11" s="375">
        <v>0</v>
      </c>
      <c r="H11" s="375">
        <v>0</v>
      </c>
      <c r="I11" s="375">
        <v>0</v>
      </c>
      <c r="J11" s="375">
        <v>0</v>
      </c>
      <c r="K11" s="375">
        <v>0</v>
      </c>
      <c r="L11" s="375">
        <v>0</v>
      </c>
      <c r="M11" s="375">
        <v>0</v>
      </c>
      <c r="N11" s="433">
        <v>18499655</v>
      </c>
    </row>
    <row r="12" spans="1:14" x14ac:dyDescent="0.2">
      <c r="A12" s="374" t="s">
        <v>656</v>
      </c>
      <c r="B12" s="375">
        <v>0</v>
      </c>
      <c r="C12" s="375">
        <v>0</v>
      </c>
      <c r="D12" s="375">
        <v>0</v>
      </c>
      <c r="E12" s="375">
        <v>0</v>
      </c>
      <c r="F12" s="375">
        <v>0</v>
      </c>
      <c r="G12" s="375">
        <v>0</v>
      </c>
      <c r="H12" s="375">
        <v>0</v>
      </c>
      <c r="I12" s="375">
        <v>0</v>
      </c>
      <c r="J12" s="375">
        <v>0</v>
      </c>
      <c r="K12" s="375">
        <v>0</v>
      </c>
      <c r="L12" s="375">
        <v>0</v>
      </c>
      <c r="M12" s="375">
        <v>0</v>
      </c>
      <c r="N12" s="433">
        <v>0</v>
      </c>
    </row>
    <row r="13" spans="1:14" x14ac:dyDescent="0.2">
      <c r="A13" s="377" t="s">
        <v>657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433"/>
    </row>
    <row r="14" spans="1:14" x14ac:dyDescent="0.2">
      <c r="A14" s="378" t="s">
        <v>658</v>
      </c>
      <c r="B14" s="379">
        <f>SUM(B7:B13)</f>
        <v>6336168</v>
      </c>
      <c r="C14" s="379">
        <f>SUM(C7:C13)</f>
        <v>13995048</v>
      </c>
      <c r="D14" s="379">
        <f>SUM(D7:D12)</f>
        <v>6010110</v>
      </c>
      <c r="E14" s="379">
        <f>SUM(E7:E12)</f>
        <v>6010111</v>
      </c>
      <c r="F14" s="379">
        <f>SUM(F7:F13)</f>
        <v>6010110</v>
      </c>
      <c r="G14" s="379">
        <f>SUM(G7:G13)</f>
        <v>6040111</v>
      </c>
      <c r="H14" s="379">
        <f>SUM(H7:H12)</f>
        <v>6010110</v>
      </c>
      <c r="I14" s="379">
        <f>SUM(I7:I12)</f>
        <v>6010111</v>
      </c>
      <c r="J14" s="379">
        <f>SUM(J7:J13)</f>
        <v>6010110</v>
      </c>
      <c r="K14" s="379">
        <f>SUM(K6:K12)</f>
        <v>6010111</v>
      </c>
      <c r="L14" s="379">
        <f>SUM(L6:L12)</f>
        <v>6010110</v>
      </c>
      <c r="M14" s="379">
        <f>SUM(M7:M12)</f>
        <v>6010118</v>
      </c>
      <c r="N14" s="433">
        <v>33489150</v>
      </c>
    </row>
    <row r="15" spans="1:14" x14ac:dyDescent="0.2">
      <c r="A15" s="378" t="s">
        <v>659</v>
      </c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433"/>
    </row>
    <row r="16" spans="1:14" x14ac:dyDescent="0.2">
      <c r="A16" s="374" t="s">
        <v>660</v>
      </c>
      <c r="B16" s="375">
        <v>4780300</v>
      </c>
      <c r="C16" s="375">
        <v>4780300</v>
      </c>
      <c r="D16" s="375">
        <v>4780300</v>
      </c>
      <c r="E16" s="375">
        <v>4780300</v>
      </c>
      <c r="F16" s="375">
        <v>4780300</v>
      </c>
      <c r="G16" s="375">
        <v>4780300</v>
      </c>
      <c r="H16" s="375">
        <v>4780300</v>
      </c>
      <c r="I16" s="375">
        <v>4780300</v>
      </c>
      <c r="J16" s="375">
        <v>4789299</v>
      </c>
      <c r="K16" s="375">
        <v>4780299</v>
      </c>
      <c r="L16" s="375">
        <v>4780299</v>
      </c>
      <c r="M16" s="375">
        <v>4780299</v>
      </c>
      <c r="N16" s="433">
        <v>21916196</v>
      </c>
    </row>
    <row r="17" spans="1:14" x14ac:dyDescent="0.2">
      <c r="A17" s="374" t="s">
        <v>661</v>
      </c>
      <c r="B17" s="375">
        <v>0</v>
      </c>
      <c r="C17" s="375">
        <v>0</v>
      </c>
      <c r="D17" s="375">
        <v>0</v>
      </c>
      <c r="E17" s="375">
        <v>0</v>
      </c>
      <c r="F17" s="375">
        <v>1937000</v>
      </c>
      <c r="G17" s="375">
        <v>1937000</v>
      </c>
      <c r="H17" s="375">
        <v>1937000</v>
      </c>
      <c r="I17" s="375">
        <v>1937000</v>
      </c>
      <c r="J17" s="375">
        <v>1937000</v>
      </c>
      <c r="K17" s="375">
        <v>1937136</v>
      </c>
      <c r="L17" s="375">
        <v>0</v>
      </c>
      <c r="M17" s="375">
        <v>0</v>
      </c>
      <c r="N17" s="433">
        <v>11370000</v>
      </c>
    </row>
    <row r="18" spans="1:14" ht="22.5" x14ac:dyDescent="0.2">
      <c r="A18" s="380" t="s">
        <v>662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433"/>
    </row>
    <row r="19" spans="1:14" x14ac:dyDescent="0.2">
      <c r="A19" s="380" t="s">
        <v>791</v>
      </c>
      <c r="B19" s="375">
        <v>202954</v>
      </c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433">
        <v>202954</v>
      </c>
    </row>
    <row r="20" spans="1:14" x14ac:dyDescent="0.2">
      <c r="A20" s="435" t="s">
        <v>663</v>
      </c>
      <c r="B20" s="434">
        <f>SUM(B16:B19)</f>
        <v>4983254</v>
      </c>
      <c r="C20" s="434">
        <f>SUM(C16:C19)</f>
        <v>4780300</v>
      </c>
      <c r="D20" s="434">
        <f>SUM(D16:D19)</f>
        <v>4780300</v>
      </c>
      <c r="E20" s="434">
        <f>SUM(E16:E18)</f>
        <v>4780300</v>
      </c>
      <c r="F20" s="434">
        <f>SUM(F16:F19)</f>
        <v>6717300</v>
      </c>
      <c r="G20" s="434">
        <f>SUM(G16:G18)</f>
        <v>6717300</v>
      </c>
      <c r="H20" s="434">
        <f>SUM(H16:H18)</f>
        <v>6717300</v>
      </c>
      <c r="I20" s="434">
        <f>SUM(I15:I18)</f>
        <v>6717300</v>
      </c>
      <c r="J20" s="434">
        <f>SUM(J15:J18)</f>
        <v>6726299</v>
      </c>
      <c r="K20" s="434">
        <f>SUM(K15:K18)</f>
        <v>6717435</v>
      </c>
      <c r="L20" s="434">
        <f>SUM(L15:L18)</f>
        <v>4780299</v>
      </c>
      <c r="M20" s="434">
        <f>SUM(M15:M18)</f>
        <v>4780299</v>
      </c>
      <c r="N20" s="434">
        <v>33489150</v>
      </c>
    </row>
    <row r="21" spans="1:14" x14ac:dyDescent="0.2">
      <c r="A21" s="435" t="s">
        <v>664</v>
      </c>
      <c r="B21" s="434">
        <v>2075900</v>
      </c>
      <c r="C21" s="434">
        <v>2064900</v>
      </c>
      <c r="D21" s="434">
        <v>2064900</v>
      </c>
      <c r="E21" s="434">
        <v>2064900</v>
      </c>
      <c r="F21" s="434">
        <v>2064900</v>
      </c>
      <c r="G21" s="434">
        <v>2064900</v>
      </c>
      <c r="H21" s="434">
        <v>2064900</v>
      </c>
      <c r="I21" s="434">
        <v>2064900</v>
      </c>
      <c r="J21" s="434">
        <v>2064900</v>
      </c>
      <c r="K21" s="434">
        <v>2064900</v>
      </c>
      <c r="L21" s="434">
        <v>2064900</v>
      </c>
      <c r="M21" s="434">
        <v>-630720</v>
      </c>
      <c r="N21" s="434">
        <v>0</v>
      </c>
    </row>
    <row r="22" spans="1:14" ht="13.5" thickBot="1" x14ac:dyDescent="0.25">
      <c r="A22" s="436" t="s">
        <v>665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381"/>
    </row>
    <row r="23" spans="1:14" x14ac:dyDescent="0.2">
      <c r="A23" s="466"/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8"/>
    </row>
    <row r="24" spans="1:14" x14ac:dyDescent="0.2">
      <c r="A24" s="466" t="s">
        <v>807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25" spans="1:14" ht="13.5" thickBot="1" x14ac:dyDescent="0.25"/>
    <row r="26" spans="1:14" ht="13.5" thickBot="1" x14ac:dyDescent="0.25">
      <c r="A26" s="430" t="s">
        <v>44</v>
      </c>
      <c r="B26" s="431" t="s">
        <v>637</v>
      </c>
      <c r="C26" s="431" t="s">
        <v>638</v>
      </c>
      <c r="D26" s="431" t="s">
        <v>639</v>
      </c>
      <c r="E26" s="431" t="s">
        <v>640</v>
      </c>
      <c r="F26" s="431" t="s">
        <v>641</v>
      </c>
      <c r="G26" s="431" t="s">
        <v>642</v>
      </c>
      <c r="H26" s="431" t="s">
        <v>643</v>
      </c>
      <c r="I26" s="431" t="s">
        <v>644</v>
      </c>
      <c r="J26" s="431" t="s">
        <v>645</v>
      </c>
      <c r="K26" s="431" t="s">
        <v>646</v>
      </c>
      <c r="L26" s="431" t="s">
        <v>647</v>
      </c>
      <c r="M26" s="431" t="s">
        <v>648</v>
      </c>
      <c r="N26" s="432" t="s">
        <v>649</v>
      </c>
    </row>
    <row r="27" spans="1:14" x14ac:dyDescent="0.2">
      <c r="A27" s="371" t="s">
        <v>650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3"/>
    </row>
    <row r="28" spans="1:14" x14ac:dyDescent="0.2">
      <c r="A28" s="374" t="s">
        <v>651</v>
      </c>
      <c r="B28" s="372">
        <v>5564305</v>
      </c>
      <c r="C28" s="372">
        <v>5564305</v>
      </c>
      <c r="D28" s="372">
        <v>5564305</v>
      </c>
      <c r="E28" s="372">
        <v>5564305</v>
      </c>
      <c r="F28" s="372">
        <v>5564305</v>
      </c>
      <c r="G28" s="372">
        <v>5564305</v>
      </c>
      <c r="H28" s="372">
        <v>5564305</v>
      </c>
      <c r="I28" s="372">
        <v>5564305</v>
      </c>
      <c r="J28" s="372">
        <v>5564305</v>
      </c>
      <c r="K28" s="372">
        <v>5564305</v>
      </c>
      <c r="L28" s="372">
        <v>5564305</v>
      </c>
      <c r="M28" s="372">
        <v>5564309</v>
      </c>
      <c r="N28" s="458">
        <v>10574144</v>
      </c>
    </row>
    <row r="29" spans="1:14" x14ac:dyDescent="0.2">
      <c r="A29" s="374" t="s">
        <v>652</v>
      </c>
      <c r="B29" s="375">
        <v>165103</v>
      </c>
      <c r="C29" s="375">
        <v>165103</v>
      </c>
      <c r="D29" s="375">
        <v>165103</v>
      </c>
      <c r="E29" s="375">
        <v>165103</v>
      </c>
      <c r="F29" s="375">
        <v>165103</v>
      </c>
      <c r="G29" s="375">
        <v>165103</v>
      </c>
      <c r="H29" s="375">
        <v>165103</v>
      </c>
      <c r="I29" s="375">
        <v>165103</v>
      </c>
      <c r="J29" s="375">
        <v>165103</v>
      </c>
      <c r="K29" s="375">
        <v>165103</v>
      </c>
      <c r="L29" s="375">
        <v>165103</v>
      </c>
      <c r="M29" s="375">
        <v>165106</v>
      </c>
      <c r="N29" s="433">
        <v>1900000</v>
      </c>
    </row>
    <row r="30" spans="1:14" x14ac:dyDescent="0.2">
      <c r="A30" s="376" t="s">
        <v>653</v>
      </c>
      <c r="B30" s="375">
        <v>280702</v>
      </c>
      <c r="C30" s="375">
        <v>280703</v>
      </c>
      <c r="D30" s="375">
        <v>280702</v>
      </c>
      <c r="E30" s="375">
        <v>280703</v>
      </c>
      <c r="F30" s="375">
        <v>280702</v>
      </c>
      <c r="G30" s="375">
        <v>1280703</v>
      </c>
      <c r="H30" s="375">
        <v>1280703</v>
      </c>
      <c r="I30" s="375">
        <v>1280703</v>
      </c>
      <c r="J30" s="375">
        <v>280702</v>
      </c>
      <c r="K30" s="375">
        <v>280703</v>
      </c>
      <c r="L30" s="375">
        <v>280702</v>
      </c>
      <c r="M30" s="375">
        <v>280703</v>
      </c>
      <c r="N30" s="433">
        <v>3899874</v>
      </c>
    </row>
    <row r="31" spans="1:14" x14ac:dyDescent="0.2">
      <c r="A31" s="374" t="s">
        <v>654</v>
      </c>
      <c r="B31" s="375">
        <v>2900000</v>
      </c>
      <c r="C31" s="375">
        <v>2900000</v>
      </c>
      <c r="D31" s="375">
        <v>2900000</v>
      </c>
      <c r="E31" s="375">
        <v>2900000</v>
      </c>
      <c r="F31" s="375">
        <v>2900000</v>
      </c>
      <c r="G31" s="375">
        <v>2900000</v>
      </c>
      <c r="H31" s="375">
        <v>2900000</v>
      </c>
      <c r="I31" s="375">
        <v>2900000</v>
      </c>
      <c r="J31" s="375">
        <v>2900000</v>
      </c>
      <c r="K31" s="375">
        <v>2900000</v>
      </c>
      <c r="L31" s="375">
        <v>2900000</v>
      </c>
      <c r="M31" s="375">
        <v>2426796</v>
      </c>
      <c r="N31" s="433">
        <v>35426796</v>
      </c>
    </row>
    <row r="32" spans="1:14" x14ac:dyDescent="0.2">
      <c r="A32" s="374" t="s">
        <v>655</v>
      </c>
      <c r="B32" s="375">
        <v>2700123</v>
      </c>
      <c r="C32" s="375">
        <v>0</v>
      </c>
      <c r="D32" s="375">
        <v>0</v>
      </c>
      <c r="E32" s="375">
        <v>0</v>
      </c>
      <c r="F32" s="375">
        <v>0</v>
      </c>
      <c r="G32" s="375">
        <v>0</v>
      </c>
      <c r="H32" s="375">
        <v>0</v>
      </c>
      <c r="I32" s="375">
        <v>0</v>
      </c>
      <c r="J32" s="375">
        <v>0</v>
      </c>
      <c r="K32" s="375">
        <v>0</v>
      </c>
      <c r="L32" s="375">
        <v>0</v>
      </c>
      <c r="M32" s="375">
        <v>0</v>
      </c>
      <c r="N32" s="433">
        <v>27005123</v>
      </c>
    </row>
    <row r="33" spans="1:14" x14ac:dyDescent="0.2">
      <c r="A33" s="374" t="s">
        <v>656</v>
      </c>
      <c r="B33" s="375">
        <v>0</v>
      </c>
      <c r="C33" s="375">
        <v>0</v>
      </c>
      <c r="D33" s="375">
        <v>0</v>
      </c>
      <c r="E33" s="375">
        <v>0</v>
      </c>
      <c r="F33" s="375">
        <v>0</v>
      </c>
      <c r="G33" s="375">
        <v>0</v>
      </c>
      <c r="H33" s="375">
        <v>0</v>
      </c>
      <c r="I33" s="375">
        <v>0</v>
      </c>
      <c r="J33" s="375">
        <v>0</v>
      </c>
      <c r="K33" s="375">
        <v>0</v>
      </c>
      <c r="L33" s="375">
        <v>0</v>
      </c>
      <c r="M33" s="375">
        <v>0</v>
      </c>
      <c r="N33" s="433">
        <v>0</v>
      </c>
    </row>
    <row r="34" spans="1:14" x14ac:dyDescent="0.2">
      <c r="A34" s="377" t="s">
        <v>657</v>
      </c>
      <c r="B34" s="375"/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433"/>
    </row>
    <row r="35" spans="1:14" x14ac:dyDescent="0.2">
      <c r="A35" s="378" t="s">
        <v>658</v>
      </c>
      <c r="B35" s="379">
        <f>SUM(B28:B34)</f>
        <v>11610233</v>
      </c>
      <c r="C35" s="379">
        <f>SUM(C28:C34)</f>
        <v>8910111</v>
      </c>
      <c r="D35" s="379">
        <f>SUM(D28:D33)</f>
        <v>8910110</v>
      </c>
      <c r="E35" s="379">
        <f>SUM(E28:E33)</f>
        <v>8910111</v>
      </c>
      <c r="F35" s="379">
        <f>SUM(F28:F34)</f>
        <v>8910110</v>
      </c>
      <c r="G35" s="379">
        <f>SUM(G28:G34)</f>
        <v>9910111</v>
      </c>
      <c r="H35" s="379">
        <f>SUM(H28:H33)</f>
        <v>9910111</v>
      </c>
      <c r="I35" s="379">
        <f>SUM(I28:I33)</f>
        <v>9910111</v>
      </c>
      <c r="J35" s="379">
        <f>SUM(J28:J34)</f>
        <v>8910110</v>
      </c>
      <c r="K35" s="379">
        <f>SUM(K27:K33)</f>
        <v>8910111</v>
      </c>
      <c r="L35" s="379">
        <f>SUM(L27:L33)</f>
        <v>8910110</v>
      </c>
      <c r="M35" s="379">
        <f>SUM(M28:M33)</f>
        <v>8436914</v>
      </c>
      <c r="N35" s="433">
        <v>78805937</v>
      </c>
    </row>
    <row r="36" spans="1:14" x14ac:dyDescent="0.2">
      <c r="A36" s="378" t="s">
        <v>659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433"/>
    </row>
    <row r="37" spans="1:14" x14ac:dyDescent="0.2">
      <c r="A37" s="374" t="s">
        <v>660</v>
      </c>
      <c r="B37" s="375">
        <v>4780300</v>
      </c>
      <c r="C37" s="375">
        <v>4780300</v>
      </c>
      <c r="D37" s="375">
        <v>4780300</v>
      </c>
      <c r="E37" s="375">
        <v>4780300</v>
      </c>
      <c r="F37" s="375">
        <v>4780300</v>
      </c>
      <c r="G37" s="375">
        <v>4780300</v>
      </c>
      <c r="H37" s="375">
        <v>4780300</v>
      </c>
      <c r="I37" s="375">
        <v>4780300</v>
      </c>
      <c r="J37" s="375">
        <v>4789299</v>
      </c>
      <c r="K37" s="375">
        <v>4780299</v>
      </c>
      <c r="L37" s="375">
        <v>4780299</v>
      </c>
      <c r="M37" s="375">
        <v>4780299</v>
      </c>
      <c r="N37" s="433">
        <v>62787983</v>
      </c>
    </row>
    <row r="38" spans="1:14" x14ac:dyDescent="0.2">
      <c r="A38" s="374" t="s">
        <v>661</v>
      </c>
      <c r="B38" s="375">
        <v>0</v>
      </c>
      <c r="C38" s="375">
        <v>0</v>
      </c>
      <c r="D38" s="375">
        <v>0</v>
      </c>
      <c r="E38" s="375">
        <v>0</v>
      </c>
      <c r="F38" s="375">
        <v>1937000</v>
      </c>
      <c r="G38" s="375">
        <v>1937000</v>
      </c>
      <c r="H38" s="375">
        <v>1937000</v>
      </c>
      <c r="I38" s="375">
        <v>1937000</v>
      </c>
      <c r="J38" s="375">
        <v>1937000</v>
      </c>
      <c r="K38" s="375">
        <v>1937136</v>
      </c>
      <c r="L38" s="375">
        <v>0</v>
      </c>
      <c r="M38" s="375">
        <v>0</v>
      </c>
      <c r="N38" s="433">
        <v>15815000</v>
      </c>
    </row>
    <row r="39" spans="1:14" ht="22.5" x14ac:dyDescent="0.2">
      <c r="A39" s="380" t="s">
        <v>662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433"/>
    </row>
    <row r="40" spans="1:14" x14ac:dyDescent="0.2">
      <c r="A40" s="380" t="s">
        <v>791</v>
      </c>
      <c r="B40" s="375">
        <v>202954</v>
      </c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433">
        <v>202954</v>
      </c>
    </row>
    <row r="41" spans="1:14" x14ac:dyDescent="0.2">
      <c r="A41" s="435" t="s">
        <v>663</v>
      </c>
      <c r="B41" s="434">
        <f>SUM(B37:B40)</f>
        <v>4983254</v>
      </c>
      <c r="C41" s="434">
        <f>SUM(C37:C40)</f>
        <v>4780300</v>
      </c>
      <c r="D41" s="434">
        <f>SUM(D37:D40)</f>
        <v>4780300</v>
      </c>
      <c r="E41" s="434">
        <f>SUM(E37:E39)</f>
        <v>4780300</v>
      </c>
      <c r="F41" s="434">
        <f>SUM(F37:F40)</f>
        <v>6717300</v>
      </c>
      <c r="G41" s="434">
        <f>SUM(G37:G39)</f>
        <v>6717300</v>
      </c>
      <c r="H41" s="434">
        <f>SUM(H37:H39)</f>
        <v>6717300</v>
      </c>
      <c r="I41" s="434">
        <f>SUM(I36:I39)</f>
        <v>6717300</v>
      </c>
      <c r="J41" s="434">
        <f>SUM(J36:J39)</f>
        <v>6726299</v>
      </c>
      <c r="K41" s="434">
        <f>SUM(K36:K39)</f>
        <v>6717435</v>
      </c>
      <c r="L41" s="434">
        <f>SUM(L36:L39)</f>
        <v>4780299</v>
      </c>
      <c r="M41" s="434">
        <f>SUM(M36:M39)</f>
        <v>4780299</v>
      </c>
      <c r="N41" s="434">
        <v>78805937</v>
      </c>
    </row>
    <row r="42" spans="1:14" x14ac:dyDescent="0.2">
      <c r="A42" s="435" t="s">
        <v>664</v>
      </c>
      <c r="B42" s="434">
        <v>2075900</v>
      </c>
      <c r="C42" s="434">
        <v>2064900</v>
      </c>
      <c r="D42" s="434">
        <v>2064900</v>
      </c>
      <c r="E42" s="434">
        <v>2064900</v>
      </c>
      <c r="F42" s="434">
        <v>2064900</v>
      </c>
      <c r="G42" s="434">
        <v>2064900</v>
      </c>
      <c r="H42" s="434">
        <v>2064900</v>
      </c>
      <c r="I42" s="434">
        <v>2064900</v>
      </c>
      <c r="J42" s="434">
        <v>2064900</v>
      </c>
      <c r="K42" s="434">
        <v>2064900</v>
      </c>
      <c r="L42" s="434">
        <v>2064900</v>
      </c>
      <c r="M42" s="434">
        <v>-630720</v>
      </c>
      <c r="N42" s="434">
        <v>0</v>
      </c>
    </row>
    <row r="43" spans="1:14" ht="13.5" thickBot="1" x14ac:dyDescent="0.25">
      <c r="A43" s="436" t="s">
        <v>665</v>
      </c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  <c r="M43" s="437"/>
      <c r="N43" s="381"/>
    </row>
    <row r="46" spans="1:14" x14ac:dyDescent="0.2">
      <c r="A46" s="466" t="s">
        <v>803</v>
      </c>
      <c r="B46" s="467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</row>
    <row r="47" spans="1:14" ht="13.5" thickBot="1" x14ac:dyDescent="0.25"/>
    <row r="48" spans="1:14" ht="13.5" thickBot="1" x14ac:dyDescent="0.25">
      <c r="A48" s="430" t="s">
        <v>44</v>
      </c>
      <c r="B48" s="431" t="s">
        <v>637</v>
      </c>
      <c r="C48" s="431" t="s">
        <v>638</v>
      </c>
      <c r="D48" s="431" t="s">
        <v>639</v>
      </c>
      <c r="E48" s="431" t="s">
        <v>640</v>
      </c>
      <c r="F48" s="431" t="s">
        <v>641</v>
      </c>
      <c r="G48" s="431" t="s">
        <v>642</v>
      </c>
      <c r="H48" s="431" t="s">
        <v>643</v>
      </c>
      <c r="I48" s="431" t="s">
        <v>644</v>
      </c>
      <c r="J48" s="431" t="s">
        <v>645</v>
      </c>
      <c r="K48" s="431" t="s">
        <v>646</v>
      </c>
      <c r="L48" s="431" t="s">
        <v>647</v>
      </c>
      <c r="M48" s="431" t="s">
        <v>648</v>
      </c>
      <c r="N48" s="432" t="s">
        <v>649</v>
      </c>
    </row>
    <row r="49" spans="1:14" x14ac:dyDescent="0.2">
      <c r="A49" s="371" t="s">
        <v>650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3"/>
    </row>
    <row r="50" spans="1:14" x14ac:dyDescent="0.2">
      <c r="A50" s="374" t="s">
        <v>651</v>
      </c>
      <c r="B50" s="372">
        <v>5564305</v>
      </c>
      <c r="C50" s="372">
        <v>5564305</v>
      </c>
      <c r="D50" s="372">
        <v>5564305</v>
      </c>
      <c r="E50" s="372">
        <v>5564305</v>
      </c>
      <c r="F50" s="372">
        <v>5564305</v>
      </c>
      <c r="G50" s="372">
        <v>5564305</v>
      </c>
      <c r="H50" s="372">
        <v>5564305</v>
      </c>
      <c r="I50" s="372">
        <v>5564305</v>
      </c>
      <c r="J50" s="372">
        <v>5564305</v>
      </c>
      <c r="K50" s="372">
        <v>5564305</v>
      </c>
      <c r="L50" s="372">
        <v>5564305</v>
      </c>
      <c r="M50" s="372">
        <v>5564309</v>
      </c>
      <c r="N50" s="458">
        <v>11259700</v>
      </c>
    </row>
    <row r="51" spans="1:14" x14ac:dyDescent="0.2">
      <c r="A51" s="374" t="s">
        <v>652</v>
      </c>
      <c r="B51" s="375">
        <v>165103</v>
      </c>
      <c r="C51" s="375">
        <v>165103</v>
      </c>
      <c r="D51" s="375">
        <v>165103</v>
      </c>
      <c r="E51" s="375">
        <v>165103</v>
      </c>
      <c r="F51" s="375">
        <v>165103</v>
      </c>
      <c r="G51" s="375">
        <v>165103</v>
      </c>
      <c r="H51" s="375">
        <v>165103</v>
      </c>
      <c r="I51" s="375">
        <v>165103</v>
      </c>
      <c r="J51" s="375">
        <v>165103</v>
      </c>
      <c r="K51" s="375">
        <v>165103</v>
      </c>
      <c r="L51" s="375">
        <v>165103</v>
      </c>
      <c r="M51" s="375">
        <v>165106</v>
      </c>
      <c r="N51" s="433">
        <v>2946307</v>
      </c>
    </row>
    <row r="52" spans="1:14" x14ac:dyDescent="0.2">
      <c r="A52" s="376" t="s">
        <v>653</v>
      </c>
      <c r="B52" s="375">
        <v>280702</v>
      </c>
      <c r="C52" s="375">
        <v>280703</v>
      </c>
      <c r="D52" s="375">
        <v>280702</v>
      </c>
      <c r="E52" s="375">
        <v>280703</v>
      </c>
      <c r="F52" s="375">
        <v>280702</v>
      </c>
      <c r="G52" s="375">
        <v>2280000</v>
      </c>
      <c r="H52" s="375">
        <v>2280000</v>
      </c>
      <c r="I52" s="375">
        <v>3280000</v>
      </c>
      <c r="J52" s="375">
        <v>280702</v>
      </c>
      <c r="K52" s="375">
        <v>280703</v>
      </c>
      <c r="L52" s="375">
        <v>280702</v>
      </c>
      <c r="M52" s="375">
        <v>280703</v>
      </c>
      <c r="N52" s="433">
        <v>7992534</v>
      </c>
    </row>
    <row r="53" spans="1:14" x14ac:dyDescent="0.2">
      <c r="A53" s="374" t="s">
        <v>654</v>
      </c>
      <c r="B53" s="375">
        <v>0</v>
      </c>
      <c r="C53" s="375">
        <v>0</v>
      </c>
      <c r="D53" s="375">
        <v>0</v>
      </c>
      <c r="E53" s="375">
        <v>0</v>
      </c>
      <c r="F53" s="375">
        <v>0</v>
      </c>
      <c r="G53" s="375">
        <v>30000</v>
      </c>
      <c r="H53" s="375">
        <v>0</v>
      </c>
      <c r="I53" s="375">
        <v>0</v>
      </c>
      <c r="J53" s="375">
        <v>0</v>
      </c>
      <c r="K53" s="375">
        <v>0</v>
      </c>
      <c r="L53" s="375">
        <v>0</v>
      </c>
      <c r="M53" s="375">
        <v>0</v>
      </c>
      <c r="N53" s="433">
        <v>0</v>
      </c>
    </row>
    <row r="54" spans="1:14" x14ac:dyDescent="0.2">
      <c r="A54" s="374" t="s">
        <v>655</v>
      </c>
      <c r="B54" s="375">
        <v>27005123</v>
      </c>
      <c r="C54" s="375">
        <v>0</v>
      </c>
      <c r="D54" s="375">
        <v>0</v>
      </c>
      <c r="E54" s="375">
        <v>0</v>
      </c>
      <c r="F54" s="375">
        <v>0</v>
      </c>
      <c r="G54" s="375">
        <v>0</v>
      </c>
      <c r="H54" s="375">
        <v>0</v>
      </c>
      <c r="I54" s="375">
        <v>0</v>
      </c>
      <c r="J54" s="375">
        <v>0</v>
      </c>
      <c r="K54" s="375">
        <v>0</v>
      </c>
      <c r="L54" s="375">
        <v>0</v>
      </c>
      <c r="M54" s="375">
        <v>0</v>
      </c>
      <c r="N54" s="433">
        <v>27005123</v>
      </c>
    </row>
    <row r="55" spans="1:14" x14ac:dyDescent="0.2">
      <c r="A55" s="374" t="s">
        <v>656</v>
      </c>
      <c r="B55" s="375">
        <v>0</v>
      </c>
      <c r="C55" s="375">
        <v>0</v>
      </c>
      <c r="D55" s="375">
        <v>0</v>
      </c>
      <c r="E55" s="375">
        <v>0</v>
      </c>
      <c r="F55" s="375">
        <v>0</v>
      </c>
      <c r="G55" s="375">
        <v>0</v>
      </c>
      <c r="H55" s="375">
        <v>0</v>
      </c>
      <c r="I55" s="375">
        <v>0</v>
      </c>
      <c r="J55" s="375">
        <v>0</v>
      </c>
      <c r="K55" s="375">
        <v>0</v>
      </c>
      <c r="L55" s="375">
        <v>0</v>
      </c>
      <c r="M55" s="375">
        <v>0</v>
      </c>
      <c r="N55" s="433">
        <v>0</v>
      </c>
    </row>
    <row r="56" spans="1:14" x14ac:dyDescent="0.2">
      <c r="A56" s="377" t="s">
        <v>657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433"/>
    </row>
    <row r="57" spans="1:14" x14ac:dyDescent="0.2">
      <c r="A57" s="378" t="s">
        <v>658</v>
      </c>
      <c r="B57" s="379">
        <f>SUM(B50:B56)</f>
        <v>33015233</v>
      </c>
      <c r="C57" s="379">
        <f>SUM(C50:C56)</f>
        <v>6010111</v>
      </c>
      <c r="D57" s="379">
        <f>SUM(D50:D55)</f>
        <v>6010110</v>
      </c>
      <c r="E57" s="379">
        <f>SUM(E50:E55)</f>
        <v>6010111</v>
      </c>
      <c r="F57" s="379">
        <f>SUM(F50:F56)</f>
        <v>6010110</v>
      </c>
      <c r="G57" s="379">
        <f>SUM(G50:G56)</f>
        <v>8039408</v>
      </c>
      <c r="H57" s="379">
        <f>SUM(H50:H55)</f>
        <v>8009408</v>
      </c>
      <c r="I57" s="379">
        <f>SUM(I50:I55)</f>
        <v>9009408</v>
      </c>
      <c r="J57" s="379">
        <f>SUM(J50:J56)</f>
        <v>6010110</v>
      </c>
      <c r="K57" s="379">
        <f>SUM(K49:K55)</f>
        <v>6010111</v>
      </c>
      <c r="L57" s="379">
        <f>SUM(L49:L55)</f>
        <v>6010110</v>
      </c>
      <c r="M57" s="379">
        <f>SUM(M50:M55)</f>
        <v>6010118</v>
      </c>
      <c r="N57" s="433">
        <v>96809640</v>
      </c>
    </row>
    <row r="58" spans="1:14" x14ac:dyDescent="0.2">
      <c r="A58" s="378" t="s">
        <v>659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433"/>
    </row>
    <row r="59" spans="1:14" x14ac:dyDescent="0.2">
      <c r="A59" s="374" t="s">
        <v>660</v>
      </c>
      <c r="B59" s="375">
        <v>4780300</v>
      </c>
      <c r="C59" s="375">
        <v>4780300</v>
      </c>
      <c r="D59" s="375">
        <v>4780300</v>
      </c>
      <c r="E59" s="375">
        <v>4780300</v>
      </c>
      <c r="F59" s="375">
        <v>4780300</v>
      </c>
      <c r="G59" s="375">
        <v>4780300</v>
      </c>
      <c r="H59" s="375">
        <v>4780300</v>
      </c>
      <c r="I59" s="375">
        <v>4780300</v>
      </c>
      <c r="J59" s="375">
        <v>4789299</v>
      </c>
      <c r="K59" s="375">
        <v>4780299</v>
      </c>
      <c r="L59" s="375">
        <v>4780299</v>
      </c>
      <c r="M59" s="375">
        <v>4780299</v>
      </c>
      <c r="N59" s="433">
        <v>53676355</v>
      </c>
    </row>
    <row r="60" spans="1:14" x14ac:dyDescent="0.2">
      <c r="A60" s="374" t="s">
        <v>661</v>
      </c>
      <c r="B60" s="375">
        <v>0</v>
      </c>
      <c r="C60" s="375">
        <v>0</v>
      </c>
      <c r="D60" s="375">
        <v>0</v>
      </c>
      <c r="E60" s="375">
        <v>0</v>
      </c>
      <c r="F60" s="375">
        <v>1937000</v>
      </c>
      <c r="G60" s="375">
        <v>1937000</v>
      </c>
      <c r="H60" s="375">
        <v>1937000</v>
      </c>
      <c r="I60" s="375">
        <v>1937000</v>
      </c>
      <c r="J60" s="375">
        <v>1937000</v>
      </c>
      <c r="K60" s="375">
        <v>1937136</v>
      </c>
      <c r="L60" s="375">
        <v>0</v>
      </c>
      <c r="M60" s="375">
        <v>0</v>
      </c>
      <c r="N60" s="433">
        <v>13030107</v>
      </c>
    </row>
    <row r="61" spans="1:14" ht="22.5" x14ac:dyDescent="0.2">
      <c r="A61" s="380" t="s">
        <v>662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433"/>
    </row>
    <row r="62" spans="1:14" x14ac:dyDescent="0.2">
      <c r="A62" s="380" t="s">
        <v>791</v>
      </c>
      <c r="B62" s="375">
        <v>202954</v>
      </c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433">
        <v>202954</v>
      </c>
    </row>
    <row r="63" spans="1:14" x14ac:dyDescent="0.2">
      <c r="A63" s="435" t="s">
        <v>663</v>
      </c>
      <c r="B63" s="434">
        <f>SUM(B59:B62)</f>
        <v>4983254</v>
      </c>
      <c r="C63" s="434">
        <f>SUM(C59:C62)</f>
        <v>4780300</v>
      </c>
      <c r="D63" s="434">
        <f>SUM(D59:D62)</f>
        <v>4780300</v>
      </c>
      <c r="E63" s="434">
        <f>SUM(E59:E61)</f>
        <v>4780300</v>
      </c>
      <c r="F63" s="434">
        <f>SUM(F59:F62)</f>
        <v>6717300</v>
      </c>
      <c r="G63" s="434">
        <f>SUM(G59:G61)</f>
        <v>6717300</v>
      </c>
      <c r="H63" s="434">
        <f>SUM(H59:H61)</f>
        <v>6717300</v>
      </c>
      <c r="I63" s="434">
        <f>SUM(I58:I61)</f>
        <v>6717300</v>
      </c>
      <c r="J63" s="434">
        <f>SUM(J58:J61)</f>
        <v>6726299</v>
      </c>
      <c r="K63" s="434">
        <f>SUM(K58:K61)</f>
        <v>6717435</v>
      </c>
      <c r="L63" s="434">
        <f>SUM(L58:L61)</f>
        <v>4780299</v>
      </c>
      <c r="M63" s="434">
        <f>SUM(M58:M61)</f>
        <v>4780299</v>
      </c>
      <c r="N63" s="434">
        <v>66909416</v>
      </c>
    </row>
    <row r="64" spans="1:14" x14ac:dyDescent="0.2">
      <c r="A64" s="435" t="s">
        <v>664</v>
      </c>
      <c r="B64" s="434">
        <v>2075900</v>
      </c>
      <c r="C64" s="434">
        <v>2064900</v>
      </c>
      <c r="D64" s="434">
        <v>2064900</v>
      </c>
      <c r="E64" s="434">
        <v>2064900</v>
      </c>
      <c r="F64" s="434">
        <v>2064900</v>
      </c>
      <c r="G64" s="434">
        <v>2064900</v>
      </c>
      <c r="H64" s="434">
        <v>2064900</v>
      </c>
      <c r="I64" s="434">
        <v>2064900</v>
      </c>
      <c r="J64" s="434">
        <v>2064900</v>
      </c>
      <c r="K64" s="434">
        <v>2064900</v>
      </c>
      <c r="L64" s="434">
        <v>2064900</v>
      </c>
      <c r="M64" s="434">
        <v>-630720</v>
      </c>
      <c r="N64" s="434">
        <v>0</v>
      </c>
    </row>
    <row r="65" spans="1:14" ht="13.5" thickBot="1" x14ac:dyDescent="0.25">
      <c r="A65" s="436" t="s">
        <v>665</v>
      </c>
      <c r="B65" s="437"/>
      <c r="C65" s="437"/>
      <c r="D65" s="437"/>
      <c r="E65" s="437"/>
      <c r="F65" s="437"/>
      <c r="G65" s="437"/>
      <c r="H65" s="437"/>
      <c r="I65" s="437"/>
      <c r="J65" s="437"/>
      <c r="K65" s="437"/>
      <c r="L65" s="437"/>
      <c r="M65" s="437"/>
      <c r="N65" s="381"/>
    </row>
  </sheetData>
  <pageMargins left="0.31496062992125984" right="0" top="0.74803149606299213" bottom="0.74803149606299213" header="0.31496062992125984" footer="0.31496062992125984"/>
  <pageSetup paperSize="9" scale="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130" zoomScaleNormal="130" workbookViewId="0">
      <selection activeCell="H4" sqref="H4"/>
    </sheetView>
  </sheetViews>
  <sheetFormatPr defaultRowHeight="12.75" x14ac:dyDescent="0.2"/>
  <cols>
    <col min="1" max="1" width="4.5" customWidth="1"/>
    <col min="2" max="2" width="51.83203125" customWidth="1"/>
    <col min="3" max="3" width="9.1640625" customWidth="1"/>
    <col min="4" max="4" width="10.83203125" customWidth="1"/>
    <col min="5" max="5" width="10" customWidth="1"/>
    <col min="6" max="6" width="9.1640625" customWidth="1"/>
  </cols>
  <sheetData>
    <row r="1" spans="1:6" ht="18.75" x14ac:dyDescent="0.3">
      <c r="A1" s="382"/>
      <c r="B1" s="383"/>
      <c r="C1" s="384"/>
      <c r="D1" s="385"/>
      <c r="E1" s="385"/>
      <c r="F1" s="455" t="s">
        <v>859</v>
      </c>
    </row>
    <row r="2" spans="1:6" ht="19.5" x14ac:dyDescent="0.35">
      <c r="A2" s="382"/>
      <c r="B2" s="563" t="s">
        <v>790</v>
      </c>
      <c r="C2" s="563"/>
      <c r="D2" s="563"/>
      <c r="E2" s="563"/>
      <c r="F2" s="563"/>
    </row>
    <row r="3" spans="1:6" ht="19.5" x14ac:dyDescent="0.35">
      <c r="A3" s="382"/>
      <c r="B3" s="563" t="s">
        <v>804</v>
      </c>
      <c r="C3" s="563"/>
      <c r="D3" s="563"/>
      <c r="E3" s="563"/>
      <c r="F3" s="563"/>
    </row>
    <row r="4" spans="1:6" ht="13.5" thickBot="1" x14ac:dyDescent="0.25">
      <c r="A4" s="382"/>
      <c r="B4" s="382"/>
      <c r="C4" s="384"/>
      <c r="D4" s="385"/>
      <c r="E4" s="385"/>
      <c r="F4" s="385" t="s">
        <v>636</v>
      </c>
    </row>
    <row r="5" spans="1:6" ht="13.5" thickBot="1" x14ac:dyDescent="0.25">
      <c r="A5" s="404" t="s">
        <v>666</v>
      </c>
      <c r="B5" s="405" t="s">
        <v>667</v>
      </c>
      <c r="C5" s="387">
        <v>2020</v>
      </c>
      <c r="D5" s="387">
        <v>2021</v>
      </c>
      <c r="E5" s="387">
        <v>2022</v>
      </c>
      <c r="F5" s="388">
        <v>2023</v>
      </c>
    </row>
    <row r="6" spans="1:6" x14ac:dyDescent="0.2">
      <c r="A6" s="406" t="s">
        <v>668</v>
      </c>
      <c r="B6" s="389" t="s">
        <v>669</v>
      </c>
      <c r="C6" s="390"/>
      <c r="D6" s="390"/>
      <c r="E6" s="390"/>
      <c r="F6" s="390"/>
    </row>
    <row r="7" spans="1:6" x14ac:dyDescent="0.2">
      <c r="A7" s="407" t="s">
        <v>670</v>
      </c>
      <c r="B7" s="391" t="s">
        <v>671</v>
      </c>
      <c r="C7" s="425">
        <f>SUM(C8)+C9</f>
        <v>36344573</v>
      </c>
      <c r="D7" s="425">
        <f>SUM(D8)+D9</f>
        <v>39032000</v>
      </c>
      <c r="E7" s="425">
        <f>SUM(E8)+E9</f>
        <v>40655000</v>
      </c>
      <c r="F7" s="425">
        <f>SUM(F8)+F9</f>
        <v>42205000</v>
      </c>
    </row>
    <row r="8" spans="1:6" x14ac:dyDescent="0.2">
      <c r="A8" s="408" t="s">
        <v>672</v>
      </c>
      <c r="B8" s="392" t="s">
        <v>673</v>
      </c>
      <c r="C8" s="423">
        <v>11325540</v>
      </c>
      <c r="D8" s="423">
        <v>12576000</v>
      </c>
      <c r="E8" s="423">
        <v>13155000</v>
      </c>
      <c r="F8" s="423">
        <v>13550000</v>
      </c>
    </row>
    <row r="9" spans="1:6" x14ac:dyDescent="0.2">
      <c r="A9" s="408" t="s">
        <v>674</v>
      </c>
      <c r="B9" s="392" t="s">
        <v>675</v>
      </c>
      <c r="C9" s="423">
        <v>25019033</v>
      </c>
      <c r="D9" s="423">
        <v>26456000</v>
      </c>
      <c r="E9" s="423">
        <v>27500000</v>
      </c>
      <c r="F9" s="423">
        <v>28655000</v>
      </c>
    </row>
    <row r="10" spans="1:6" x14ac:dyDescent="0.2">
      <c r="A10" s="408" t="s">
        <v>676</v>
      </c>
      <c r="B10" s="392" t="s">
        <v>781</v>
      </c>
      <c r="C10" s="422"/>
      <c r="D10" s="422"/>
      <c r="E10" s="422"/>
      <c r="F10" s="422"/>
    </row>
    <row r="11" spans="1:6" x14ac:dyDescent="0.2">
      <c r="A11" s="408" t="s">
        <v>677</v>
      </c>
      <c r="B11" s="392" t="s">
        <v>782</v>
      </c>
      <c r="C11" s="426"/>
      <c r="D11" s="426"/>
      <c r="E11" s="426"/>
      <c r="F11" s="426"/>
    </row>
    <row r="12" spans="1:6" x14ac:dyDescent="0.2">
      <c r="A12" s="408" t="s">
        <v>678</v>
      </c>
      <c r="B12" s="392" t="s">
        <v>783</v>
      </c>
      <c r="C12" s="417"/>
      <c r="D12" s="417"/>
      <c r="E12" s="417"/>
      <c r="F12" s="417"/>
    </row>
    <row r="13" spans="1:6" x14ac:dyDescent="0.2">
      <c r="A13" s="408" t="s">
        <v>679</v>
      </c>
      <c r="B13" s="392" t="s">
        <v>680</v>
      </c>
      <c r="C13" s="417"/>
      <c r="D13" s="417"/>
      <c r="E13" s="417"/>
      <c r="F13" s="417"/>
    </row>
    <row r="14" spans="1:6" x14ac:dyDescent="0.2">
      <c r="A14" s="407" t="s">
        <v>681</v>
      </c>
      <c r="B14" s="391" t="s">
        <v>682</v>
      </c>
      <c r="C14" s="414">
        <v>39461000</v>
      </c>
      <c r="D14" s="414">
        <v>12500000</v>
      </c>
      <c r="E14" s="414">
        <v>6000000</v>
      </c>
      <c r="F14" s="414">
        <v>8000000</v>
      </c>
    </row>
    <row r="15" spans="1:6" x14ac:dyDescent="0.2">
      <c r="A15" s="408" t="s">
        <v>683</v>
      </c>
      <c r="B15" s="392" t="s">
        <v>684</v>
      </c>
      <c r="C15" s="423">
        <v>39461000</v>
      </c>
      <c r="D15" s="423">
        <v>12500000</v>
      </c>
      <c r="E15" s="423">
        <v>6000000</v>
      </c>
      <c r="F15" s="423">
        <v>8000000</v>
      </c>
    </row>
    <row r="16" spans="1:6" x14ac:dyDescent="0.2">
      <c r="A16" s="408" t="s">
        <v>685</v>
      </c>
      <c r="B16" s="392" t="s">
        <v>686</v>
      </c>
      <c r="C16" s="417"/>
      <c r="D16" s="417"/>
      <c r="E16" s="417"/>
      <c r="F16" s="417"/>
    </row>
    <row r="17" spans="1:6" x14ac:dyDescent="0.2">
      <c r="A17" s="408" t="s">
        <v>687</v>
      </c>
      <c r="B17" s="392" t="s">
        <v>784</v>
      </c>
      <c r="C17" s="417"/>
      <c r="D17" s="417"/>
      <c r="E17" s="417"/>
      <c r="F17" s="417"/>
    </row>
    <row r="18" spans="1:6" x14ac:dyDescent="0.2">
      <c r="A18" s="408" t="s">
        <v>688</v>
      </c>
      <c r="B18" s="392" t="s">
        <v>785</v>
      </c>
      <c r="C18" s="417"/>
      <c r="D18" s="417"/>
      <c r="E18" s="417"/>
      <c r="F18" s="417"/>
    </row>
    <row r="19" spans="1:6" x14ac:dyDescent="0.2">
      <c r="A19" s="408" t="s">
        <v>689</v>
      </c>
      <c r="B19" s="392" t="s">
        <v>690</v>
      </c>
      <c r="C19" s="417"/>
      <c r="D19" s="417"/>
      <c r="E19" s="417"/>
      <c r="F19" s="417"/>
    </row>
    <row r="20" spans="1:6" x14ac:dyDescent="0.2">
      <c r="A20" s="407" t="s">
        <v>691</v>
      </c>
      <c r="B20" s="391" t="s">
        <v>692</v>
      </c>
      <c r="C20" s="414">
        <v>1966397</v>
      </c>
      <c r="D20" s="414">
        <v>2000000</v>
      </c>
      <c r="E20" s="414">
        <v>2100000</v>
      </c>
      <c r="F20" s="414">
        <v>2100000</v>
      </c>
    </row>
    <row r="21" spans="1:6" x14ac:dyDescent="0.2">
      <c r="A21" s="408" t="s">
        <v>693</v>
      </c>
      <c r="B21" s="392" t="s">
        <v>694</v>
      </c>
      <c r="C21" s="417"/>
      <c r="D21" s="417"/>
      <c r="E21" s="417"/>
      <c r="F21" s="417"/>
    </row>
    <row r="22" spans="1:6" x14ac:dyDescent="0.2">
      <c r="A22" s="408" t="s">
        <v>695</v>
      </c>
      <c r="B22" s="392" t="s">
        <v>696</v>
      </c>
      <c r="C22" s="417"/>
      <c r="D22" s="417"/>
      <c r="E22" s="417"/>
      <c r="F22" s="417"/>
    </row>
    <row r="23" spans="1:6" x14ac:dyDescent="0.2">
      <c r="A23" s="408" t="s">
        <v>697</v>
      </c>
      <c r="B23" s="394" t="s">
        <v>698</v>
      </c>
      <c r="C23" s="427"/>
      <c r="D23" s="427"/>
      <c r="E23" s="427"/>
      <c r="F23" s="427"/>
    </row>
    <row r="24" spans="1:6" x14ac:dyDescent="0.2">
      <c r="A24" s="408" t="s">
        <v>699</v>
      </c>
      <c r="B24" s="392" t="s">
        <v>700</v>
      </c>
      <c r="C24" s="428">
        <v>400000</v>
      </c>
      <c r="D24" s="428">
        <v>400000</v>
      </c>
      <c r="E24" s="428">
        <v>450000</v>
      </c>
      <c r="F24" s="428">
        <v>550000</v>
      </c>
    </row>
    <row r="25" spans="1:6" x14ac:dyDescent="0.2">
      <c r="A25" s="408" t="s">
        <v>701</v>
      </c>
      <c r="B25" s="392" t="s">
        <v>786</v>
      </c>
      <c r="C25" s="417">
        <v>1500000</v>
      </c>
      <c r="D25" s="417">
        <v>1650000</v>
      </c>
      <c r="E25" s="417">
        <v>1700000</v>
      </c>
      <c r="F25" s="417">
        <v>1750000</v>
      </c>
    </row>
    <row r="26" spans="1:6" x14ac:dyDescent="0.2">
      <c r="A26" s="408" t="s">
        <v>702</v>
      </c>
      <c r="B26" s="392" t="s">
        <v>703</v>
      </c>
      <c r="C26" s="417">
        <v>66397</v>
      </c>
      <c r="D26" s="417">
        <v>10000</v>
      </c>
      <c r="E26" s="417">
        <v>15000</v>
      </c>
      <c r="F26" s="417">
        <v>20000</v>
      </c>
    </row>
    <row r="27" spans="1:6" x14ac:dyDescent="0.2">
      <c r="A27" s="407" t="s">
        <v>704</v>
      </c>
      <c r="B27" s="391" t="s">
        <v>705</v>
      </c>
      <c r="C27" s="414">
        <v>2492774</v>
      </c>
      <c r="D27" s="414">
        <v>2200000</v>
      </c>
      <c r="E27" s="414">
        <v>2100000</v>
      </c>
      <c r="F27" s="414">
        <v>2850000</v>
      </c>
    </row>
    <row r="28" spans="1:6" x14ac:dyDescent="0.2">
      <c r="A28" s="408" t="s">
        <v>706</v>
      </c>
      <c r="B28" s="392" t="s">
        <v>707</v>
      </c>
      <c r="C28" s="417">
        <v>445701</v>
      </c>
      <c r="D28" s="417">
        <v>500000</v>
      </c>
      <c r="E28" s="417">
        <v>2000000</v>
      </c>
      <c r="F28" s="417">
        <v>1500000</v>
      </c>
    </row>
    <row r="29" spans="1:6" x14ac:dyDescent="0.2">
      <c r="A29" s="408" t="s">
        <v>708</v>
      </c>
      <c r="B29" s="392" t="s">
        <v>709</v>
      </c>
      <c r="C29" s="417">
        <v>348020</v>
      </c>
      <c r="D29" s="417">
        <v>500000</v>
      </c>
      <c r="E29" s="417">
        <v>650000</v>
      </c>
      <c r="F29" s="417">
        <v>730000</v>
      </c>
    </row>
    <row r="30" spans="1:6" x14ac:dyDescent="0.2">
      <c r="A30" s="408" t="s">
        <v>710</v>
      </c>
      <c r="B30" s="392" t="s">
        <v>711</v>
      </c>
      <c r="C30" s="426">
        <v>60000</v>
      </c>
      <c r="D30" s="426"/>
      <c r="E30" s="426"/>
      <c r="F30" s="426"/>
    </row>
    <row r="31" spans="1:6" x14ac:dyDescent="0.2">
      <c r="A31" s="408" t="s">
        <v>712</v>
      </c>
      <c r="B31" s="394" t="s">
        <v>713</v>
      </c>
      <c r="C31" s="429">
        <v>28988</v>
      </c>
      <c r="D31" s="429">
        <v>180000</v>
      </c>
      <c r="E31" s="429">
        <v>150000</v>
      </c>
      <c r="F31" s="429">
        <v>150000</v>
      </c>
    </row>
    <row r="32" spans="1:6" x14ac:dyDescent="0.2">
      <c r="A32" s="408" t="s">
        <v>714</v>
      </c>
      <c r="B32" s="395" t="s">
        <v>715</v>
      </c>
      <c r="C32" s="429">
        <v>0</v>
      </c>
      <c r="D32" s="429"/>
      <c r="E32" s="429"/>
      <c r="F32" s="429"/>
    </row>
    <row r="33" spans="1:6" x14ac:dyDescent="0.2">
      <c r="A33" s="408" t="s">
        <v>716</v>
      </c>
      <c r="B33" s="395" t="s">
        <v>717</v>
      </c>
      <c r="C33" s="429">
        <v>0</v>
      </c>
      <c r="D33" s="429"/>
      <c r="E33" s="429"/>
      <c r="F33" s="429"/>
    </row>
    <row r="34" spans="1:6" x14ac:dyDescent="0.2">
      <c r="A34" s="408" t="s">
        <v>718</v>
      </c>
      <c r="B34" s="395" t="s">
        <v>719</v>
      </c>
      <c r="C34" s="429">
        <v>0</v>
      </c>
      <c r="D34" s="429"/>
      <c r="E34" s="429"/>
      <c r="F34" s="429"/>
    </row>
    <row r="35" spans="1:6" x14ac:dyDescent="0.2">
      <c r="A35" s="408" t="s">
        <v>720</v>
      </c>
      <c r="B35" s="395" t="s">
        <v>721</v>
      </c>
      <c r="C35" s="429">
        <v>0</v>
      </c>
      <c r="D35" s="429">
        <v>0</v>
      </c>
      <c r="E35" s="429">
        <v>0</v>
      </c>
      <c r="F35" s="429">
        <v>0</v>
      </c>
    </row>
    <row r="36" spans="1:6" x14ac:dyDescent="0.2">
      <c r="A36" s="408" t="s">
        <v>722</v>
      </c>
      <c r="B36" s="395" t="s">
        <v>723</v>
      </c>
      <c r="C36" s="429">
        <v>0</v>
      </c>
      <c r="D36" s="429"/>
      <c r="E36" s="429"/>
      <c r="F36" s="429"/>
    </row>
    <row r="37" spans="1:6" x14ac:dyDescent="0.2">
      <c r="A37" s="408" t="s">
        <v>724</v>
      </c>
      <c r="B37" s="395" t="s">
        <v>725</v>
      </c>
      <c r="C37" s="429">
        <v>1610065</v>
      </c>
      <c r="D37" s="429">
        <v>1020000</v>
      </c>
      <c r="E37" s="429">
        <v>450000</v>
      </c>
      <c r="F37" s="429">
        <v>470000</v>
      </c>
    </row>
    <row r="38" spans="1:6" x14ac:dyDescent="0.2">
      <c r="A38" s="407" t="s">
        <v>726</v>
      </c>
      <c r="B38" s="391" t="s">
        <v>727</v>
      </c>
      <c r="C38" s="414">
        <v>0</v>
      </c>
      <c r="D38" s="414"/>
      <c r="E38" s="414"/>
      <c r="F38" s="414"/>
    </row>
    <row r="39" spans="1:6" x14ac:dyDescent="0.2">
      <c r="A39" s="408" t="s">
        <v>728</v>
      </c>
      <c r="B39" s="395" t="s">
        <v>729</v>
      </c>
      <c r="C39" s="429"/>
      <c r="D39" s="429"/>
      <c r="E39" s="429"/>
      <c r="F39" s="429"/>
    </row>
    <row r="40" spans="1:6" x14ac:dyDescent="0.2">
      <c r="A40" s="408" t="s">
        <v>730</v>
      </c>
      <c r="B40" s="395" t="s">
        <v>731</v>
      </c>
      <c r="C40" s="429"/>
      <c r="D40" s="429"/>
      <c r="E40" s="429"/>
      <c r="F40" s="429"/>
    </row>
    <row r="41" spans="1:6" x14ac:dyDescent="0.2">
      <c r="A41" s="408" t="s">
        <v>732</v>
      </c>
      <c r="B41" s="395" t="s">
        <v>733</v>
      </c>
      <c r="C41" s="429"/>
      <c r="D41" s="429"/>
      <c r="E41" s="429"/>
      <c r="F41" s="429"/>
    </row>
    <row r="42" spans="1:6" x14ac:dyDescent="0.2">
      <c r="A42" s="408" t="s">
        <v>734</v>
      </c>
      <c r="B42" s="395" t="s">
        <v>735</v>
      </c>
      <c r="C42" s="429"/>
      <c r="D42" s="429"/>
      <c r="E42" s="429"/>
      <c r="F42" s="429"/>
    </row>
    <row r="43" spans="1:6" x14ac:dyDescent="0.2">
      <c r="A43" s="409" t="s">
        <v>736</v>
      </c>
      <c r="B43" s="395" t="s">
        <v>737</v>
      </c>
      <c r="C43" s="429"/>
      <c r="D43" s="429"/>
      <c r="E43" s="429"/>
      <c r="F43" s="429"/>
    </row>
    <row r="44" spans="1:6" x14ac:dyDescent="0.2">
      <c r="A44" s="407" t="s">
        <v>738</v>
      </c>
      <c r="B44" s="391" t="s">
        <v>739</v>
      </c>
      <c r="C44" s="414">
        <v>0</v>
      </c>
      <c r="D44" s="414">
        <v>0</v>
      </c>
      <c r="E44" s="414">
        <v>0</v>
      </c>
      <c r="F44" s="414">
        <v>0</v>
      </c>
    </row>
    <row r="45" spans="1:6" ht="22.5" x14ac:dyDescent="0.2">
      <c r="A45" s="409" t="s">
        <v>740</v>
      </c>
      <c r="B45" s="395" t="s">
        <v>741</v>
      </c>
      <c r="C45" s="429"/>
      <c r="D45" s="429"/>
      <c r="E45" s="429"/>
      <c r="F45" s="429" t="s">
        <v>805</v>
      </c>
    </row>
    <row r="46" spans="1:6" ht="22.5" x14ac:dyDescent="0.2">
      <c r="A46" s="409" t="s">
        <v>742</v>
      </c>
      <c r="B46" s="395" t="s">
        <v>743</v>
      </c>
      <c r="C46" s="429"/>
      <c r="D46" s="429"/>
      <c r="E46" s="429"/>
      <c r="F46" s="429"/>
    </row>
    <row r="47" spans="1:6" x14ac:dyDescent="0.2">
      <c r="A47" s="409" t="s">
        <v>744</v>
      </c>
      <c r="B47" s="395" t="s">
        <v>745</v>
      </c>
      <c r="C47" s="429">
        <v>0</v>
      </c>
      <c r="D47" s="429">
        <v>0</v>
      </c>
      <c r="E47" s="429">
        <v>0</v>
      </c>
      <c r="F47" s="429">
        <v>0</v>
      </c>
    </row>
    <row r="48" spans="1:6" x14ac:dyDescent="0.2">
      <c r="A48" s="407" t="s">
        <v>746</v>
      </c>
      <c r="B48" s="391" t="s">
        <v>747</v>
      </c>
      <c r="C48" s="414">
        <v>0</v>
      </c>
      <c r="D48" s="414">
        <v>0</v>
      </c>
      <c r="E48" s="414">
        <v>0</v>
      </c>
      <c r="F48" s="414">
        <v>0</v>
      </c>
    </row>
    <row r="49" spans="1:6" ht="24.75" customHeight="1" x14ac:dyDescent="0.2">
      <c r="A49" s="408" t="s">
        <v>748</v>
      </c>
      <c r="B49" s="395" t="s">
        <v>749</v>
      </c>
      <c r="C49" s="414">
        <v>0</v>
      </c>
      <c r="D49" s="414"/>
      <c r="E49" s="414"/>
      <c r="F49" s="414"/>
    </row>
    <row r="50" spans="1:6" ht="30.75" customHeight="1" x14ac:dyDescent="0.2">
      <c r="A50" s="408" t="s">
        <v>750</v>
      </c>
      <c r="B50" s="395" t="s">
        <v>751</v>
      </c>
      <c r="C50" s="414"/>
      <c r="D50" s="414"/>
      <c r="E50" s="414"/>
      <c r="F50" s="414"/>
    </row>
    <row r="51" spans="1:6" ht="18" customHeight="1" x14ac:dyDescent="0.2">
      <c r="A51" s="410" t="s">
        <v>752</v>
      </c>
      <c r="B51" s="396" t="s">
        <v>753</v>
      </c>
      <c r="C51" s="418">
        <v>0</v>
      </c>
      <c r="D51" s="418">
        <v>0</v>
      </c>
      <c r="E51" s="418">
        <v>0</v>
      </c>
      <c r="F51" s="418">
        <v>0</v>
      </c>
    </row>
    <row r="52" spans="1:6" ht="60" x14ac:dyDescent="0.2">
      <c r="A52" s="411" t="s">
        <v>780</v>
      </c>
      <c r="B52" s="456" t="s">
        <v>754</v>
      </c>
      <c r="C52" s="393">
        <v>32388818</v>
      </c>
      <c r="D52" s="393">
        <v>14755500</v>
      </c>
      <c r="E52" s="393">
        <v>8500000</v>
      </c>
      <c r="F52" s="393">
        <v>8600000</v>
      </c>
    </row>
    <row r="53" spans="1:6" x14ac:dyDescent="0.2">
      <c r="A53" s="411"/>
      <c r="B53" s="397" t="s">
        <v>755</v>
      </c>
      <c r="C53" s="414">
        <v>21536484</v>
      </c>
      <c r="D53" s="414">
        <v>11555500</v>
      </c>
      <c r="E53" s="414">
        <v>8250000</v>
      </c>
      <c r="F53" s="414">
        <v>8300000</v>
      </c>
    </row>
    <row r="54" spans="1:6" x14ac:dyDescent="0.2">
      <c r="A54" s="408"/>
      <c r="B54" s="398" t="s">
        <v>756</v>
      </c>
      <c r="C54" s="415">
        <v>21536484</v>
      </c>
      <c r="D54" s="415">
        <v>11555500</v>
      </c>
      <c r="E54" s="415">
        <v>8250000</v>
      </c>
      <c r="F54" s="415">
        <v>8300000</v>
      </c>
    </row>
    <row r="55" spans="1:6" x14ac:dyDescent="0.2">
      <c r="A55" s="408"/>
      <c r="B55" s="398" t="s">
        <v>757</v>
      </c>
      <c r="C55" s="416">
        <v>21536484</v>
      </c>
      <c r="D55" s="416">
        <v>11555500</v>
      </c>
      <c r="E55" s="416">
        <v>8250000</v>
      </c>
      <c r="F55" s="416">
        <v>8300000</v>
      </c>
    </row>
    <row r="56" spans="1:6" x14ac:dyDescent="0.2">
      <c r="A56" s="408"/>
      <c r="B56" s="398" t="s">
        <v>758</v>
      </c>
      <c r="C56" s="416">
        <v>0</v>
      </c>
      <c r="D56" s="416">
        <v>0</v>
      </c>
      <c r="E56" s="416">
        <v>0</v>
      </c>
      <c r="F56" s="416">
        <v>0</v>
      </c>
    </row>
    <row r="57" spans="1:6" x14ac:dyDescent="0.2">
      <c r="A57" s="408"/>
      <c r="B57" s="397" t="s">
        <v>759</v>
      </c>
      <c r="C57" s="414">
        <v>10262052</v>
      </c>
      <c r="D57" s="414">
        <v>3200000</v>
      </c>
      <c r="E57" s="414"/>
      <c r="F57" s="414"/>
    </row>
    <row r="58" spans="1:6" x14ac:dyDescent="0.2">
      <c r="A58" s="408"/>
      <c r="B58" s="392" t="s">
        <v>760</v>
      </c>
      <c r="C58" s="417">
        <v>10262052</v>
      </c>
      <c r="D58" s="417">
        <v>3200000</v>
      </c>
      <c r="E58" s="417"/>
      <c r="F58" s="417"/>
    </row>
    <row r="59" spans="1:6" ht="13.5" thickBot="1" x14ac:dyDescent="0.25">
      <c r="A59" s="408"/>
      <c r="B59" s="399" t="s">
        <v>761</v>
      </c>
      <c r="C59" s="417"/>
      <c r="D59" s="418"/>
      <c r="E59" s="418"/>
      <c r="F59" s="418"/>
    </row>
    <row r="60" spans="1:6" ht="13.5" thickBot="1" x14ac:dyDescent="0.25">
      <c r="A60" s="412"/>
      <c r="B60" s="386" t="s">
        <v>762</v>
      </c>
      <c r="C60" s="419">
        <v>112653562</v>
      </c>
      <c r="D60" s="419">
        <v>80897500</v>
      </c>
      <c r="E60" s="420">
        <v>81170000</v>
      </c>
      <c r="F60" s="419">
        <v>82500000</v>
      </c>
    </row>
    <row r="61" spans="1:6" x14ac:dyDescent="0.2">
      <c r="A61" s="406" t="s">
        <v>763</v>
      </c>
      <c r="B61" s="400" t="s">
        <v>764</v>
      </c>
      <c r="C61" s="421"/>
      <c r="D61" s="421"/>
      <c r="E61" s="421"/>
      <c r="F61" s="421"/>
    </row>
    <row r="62" spans="1:6" x14ac:dyDescent="0.2">
      <c r="A62" s="407" t="s">
        <v>765</v>
      </c>
      <c r="B62" s="401" t="s">
        <v>766</v>
      </c>
      <c r="C62" s="422">
        <v>58701357</v>
      </c>
      <c r="D62" s="422">
        <v>63107218</v>
      </c>
      <c r="E62" s="422">
        <v>68036550</v>
      </c>
      <c r="F62" s="422">
        <v>68843250</v>
      </c>
    </row>
    <row r="63" spans="1:6" x14ac:dyDescent="0.2">
      <c r="A63" s="408"/>
      <c r="B63" s="402" t="s">
        <v>778</v>
      </c>
      <c r="C63" s="417">
        <v>58701357</v>
      </c>
      <c r="D63" s="417">
        <v>63107218</v>
      </c>
      <c r="E63" s="417">
        <v>68036550</v>
      </c>
      <c r="F63" s="417">
        <v>68843250</v>
      </c>
    </row>
    <row r="64" spans="1:6" x14ac:dyDescent="0.2">
      <c r="A64" s="408"/>
      <c r="B64" s="392" t="s">
        <v>767</v>
      </c>
      <c r="C64" s="417"/>
      <c r="D64" s="417"/>
      <c r="E64" s="417"/>
      <c r="F64" s="417"/>
    </row>
    <row r="65" spans="1:6" x14ac:dyDescent="0.2">
      <c r="A65" s="408"/>
      <c r="B65" s="403" t="s">
        <v>768</v>
      </c>
      <c r="C65" s="417"/>
      <c r="D65" s="417"/>
      <c r="E65" s="417"/>
      <c r="F65" s="417"/>
    </row>
    <row r="66" spans="1:6" x14ac:dyDescent="0.2">
      <c r="A66" s="407" t="s">
        <v>769</v>
      </c>
      <c r="B66" s="391" t="s">
        <v>770</v>
      </c>
      <c r="C66" s="423">
        <v>38825311</v>
      </c>
      <c r="D66" s="423">
        <v>14000000</v>
      </c>
      <c r="E66" s="423">
        <v>12500000</v>
      </c>
      <c r="F66" s="423">
        <v>13000000</v>
      </c>
    </row>
    <row r="67" spans="1:6" x14ac:dyDescent="0.2">
      <c r="A67" s="408"/>
      <c r="B67" s="392" t="s">
        <v>771</v>
      </c>
      <c r="C67" s="417">
        <v>38825311</v>
      </c>
      <c r="D67" s="417">
        <v>14000000</v>
      </c>
      <c r="E67" s="417">
        <v>12500000</v>
      </c>
      <c r="F67" s="417">
        <v>13000000</v>
      </c>
    </row>
    <row r="68" spans="1:6" x14ac:dyDescent="0.2">
      <c r="A68" s="408"/>
      <c r="B68" s="392" t="s">
        <v>772</v>
      </c>
      <c r="C68" s="417">
        <v>0</v>
      </c>
      <c r="D68" s="417"/>
      <c r="E68" s="417"/>
      <c r="F68" s="417"/>
    </row>
    <row r="69" spans="1:6" x14ac:dyDescent="0.2">
      <c r="A69" s="408"/>
      <c r="B69" s="392" t="s">
        <v>773</v>
      </c>
      <c r="C69" s="417"/>
      <c r="D69" s="417"/>
      <c r="E69" s="417"/>
      <c r="F69" s="417"/>
    </row>
    <row r="70" spans="1:6" x14ac:dyDescent="0.2">
      <c r="A70" s="408"/>
      <c r="B70" s="392" t="s">
        <v>774</v>
      </c>
      <c r="C70" s="417"/>
      <c r="D70" s="417"/>
      <c r="E70" s="417"/>
      <c r="F70" s="417"/>
    </row>
    <row r="71" spans="1:6" x14ac:dyDescent="0.2">
      <c r="A71" s="408"/>
      <c r="B71" s="392" t="s">
        <v>779</v>
      </c>
      <c r="C71" s="417"/>
      <c r="D71" s="417"/>
      <c r="E71" s="417"/>
      <c r="F71" s="417"/>
    </row>
    <row r="72" spans="1:6" ht="13.5" thickBot="1" x14ac:dyDescent="0.25">
      <c r="A72" s="413" t="s">
        <v>775</v>
      </c>
      <c r="B72" s="457" t="s">
        <v>776</v>
      </c>
      <c r="C72" s="414">
        <v>15126894</v>
      </c>
      <c r="D72" s="424">
        <v>3790282</v>
      </c>
      <c r="E72" s="424">
        <v>633450</v>
      </c>
      <c r="F72" s="424">
        <v>656750</v>
      </c>
    </row>
    <row r="73" spans="1:6" ht="13.5" thickBot="1" x14ac:dyDescent="0.25">
      <c r="A73" s="413"/>
      <c r="B73" s="386" t="s">
        <v>777</v>
      </c>
      <c r="C73" s="419">
        <v>112653562</v>
      </c>
      <c r="D73" s="420">
        <v>80897500</v>
      </c>
      <c r="E73" s="420">
        <v>81170000</v>
      </c>
      <c r="F73" s="420">
        <v>82500000</v>
      </c>
    </row>
  </sheetData>
  <mergeCells count="2">
    <mergeCell ref="B2:F2"/>
    <mergeCell ref="B3:F3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G4" sqref="G4"/>
    </sheetView>
  </sheetViews>
  <sheetFormatPr defaultRowHeight="12.75" x14ac:dyDescent="0.2"/>
  <cols>
    <col min="2" max="2" width="85.83203125" customWidth="1"/>
    <col min="3" max="3" width="10.83203125" customWidth="1"/>
    <col min="4" max="4" width="12.6640625" customWidth="1"/>
  </cols>
  <sheetData>
    <row r="1" spans="1:5" x14ac:dyDescent="0.2">
      <c r="A1" s="469"/>
      <c r="B1" s="469"/>
      <c r="C1" s="469"/>
      <c r="D1" s="469"/>
      <c r="E1" s="470" t="s">
        <v>845</v>
      </c>
    </row>
    <row r="2" spans="1:5" ht="15" x14ac:dyDescent="0.2">
      <c r="A2" s="469" t="s">
        <v>825</v>
      </c>
      <c r="B2" s="471"/>
      <c r="C2" s="469"/>
      <c r="D2" s="469"/>
      <c r="E2" s="469"/>
    </row>
    <row r="3" spans="1:5" x14ac:dyDescent="0.2">
      <c r="A3" s="469"/>
      <c r="B3" s="469"/>
      <c r="C3" s="469"/>
      <c r="D3" s="469"/>
      <c r="E3" s="469"/>
    </row>
    <row r="4" spans="1:5" ht="15.75" thickBot="1" x14ac:dyDescent="0.25">
      <c r="A4" s="469"/>
      <c r="B4" s="472"/>
      <c r="C4" s="472"/>
      <c r="D4" s="473"/>
      <c r="E4" s="474"/>
    </row>
    <row r="5" spans="1:5" ht="24.75" thickBot="1" x14ac:dyDescent="0.25">
      <c r="A5" s="475" t="s">
        <v>3</v>
      </c>
      <c r="B5" s="476" t="s">
        <v>4</v>
      </c>
      <c r="C5" s="476" t="s">
        <v>826</v>
      </c>
      <c r="D5" s="477" t="s">
        <v>827</v>
      </c>
      <c r="E5" s="469"/>
    </row>
    <row r="6" spans="1:5" ht="13.5" thickBot="1" x14ac:dyDescent="0.25">
      <c r="A6" s="478" t="s">
        <v>318</v>
      </c>
      <c r="B6" s="479" t="s">
        <v>319</v>
      </c>
      <c r="C6" s="479" t="s">
        <v>320</v>
      </c>
      <c r="D6" s="480" t="s">
        <v>321</v>
      </c>
      <c r="E6" s="469"/>
    </row>
    <row r="7" spans="1:5" ht="25.5" customHeight="1" x14ac:dyDescent="0.2">
      <c r="A7" s="481" t="s">
        <v>5</v>
      </c>
      <c r="B7" s="482" t="s">
        <v>828</v>
      </c>
      <c r="C7" s="483">
        <v>0</v>
      </c>
      <c r="D7" s="483">
        <v>0</v>
      </c>
      <c r="E7" s="469"/>
    </row>
    <row r="8" spans="1:5" ht="21" customHeight="1" x14ac:dyDescent="0.2">
      <c r="A8" s="484" t="s">
        <v>6</v>
      </c>
      <c r="B8" s="485" t="s">
        <v>829</v>
      </c>
      <c r="C8" s="486">
        <v>0</v>
      </c>
      <c r="D8" s="486">
        <v>0</v>
      </c>
      <c r="E8" s="469"/>
    </row>
    <row r="9" spans="1:5" ht="19.5" customHeight="1" x14ac:dyDescent="0.2">
      <c r="A9" s="484" t="s">
        <v>7</v>
      </c>
      <c r="B9" s="485" t="s">
        <v>830</v>
      </c>
      <c r="C9" s="483">
        <v>0</v>
      </c>
      <c r="D9" s="483">
        <v>0</v>
      </c>
      <c r="E9" s="469"/>
    </row>
    <row r="10" spans="1:5" ht="24.75" customHeight="1" x14ac:dyDescent="0.2">
      <c r="A10" s="484" t="s">
        <v>8</v>
      </c>
      <c r="B10" s="485" t="s">
        <v>831</v>
      </c>
      <c r="C10" s="486">
        <v>0</v>
      </c>
      <c r="D10" s="486">
        <v>0</v>
      </c>
      <c r="E10" s="469"/>
    </row>
    <row r="11" spans="1:5" ht="24" customHeight="1" x14ac:dyDescent="0.2">
      <c r="A11" s="484" t="s">
        <v>9</v>
      </c>
      <c r="B11" s="485" t="s">
        <v>832</v>
      </c>
      <c r="C11" s="483">
        <v>0</v>
      </c>
      <c r="D11" s="483">
        <v>0</v>
      </c>
      <c r="E11" s="469"/>
    </row>
    <row r="12" spans="1:5" ht="13.5" customHeight="1" x14ac:dyDescent="0.2">
      <c r="A12" s="484" t="s">
        <v>10</v>
      </c>
      <c r="B12" s="485" t="s">
        <v>833</v>
      </c>
      <c r="C12" s="486">
        <v>0</v>
      </c>
      <c r="D12" s="486">
        <v>0</v>
      </c>
      <c r="E12" s="469"/>
    </row>
    <row r="13" spans="1:5" ht="10.5" customHeight="1" x14ac:dyDescent="0.2">
      <c r="A13" s="484" t="s">
        <v>11</v>
      </c>
      <c r="B13" s="487" t="s">
        <v>834</v>
      </c>
      <c r="C13" s="483">
        <v>0</v>
      </c>
      <c r="D13" s="483">
        <v>0</v>
      </c>
      <c r="E13" s="469"/>
    </row>
    <row r="14" spans="1:5" ht="18" customHeight="1" x14ac:dyDescent="0.2">
      <c r="A14" s="484" t="s">
        <v>12</v>
      </c>
      <c r="B14" s="487" t="s">
        <v>835</v>
      </c>
      <c r="C14" s="486">
        <v>0</v>
      </c>
      <c r="D14" s="486">
        <v>0</v>
      </c>
      <c r="E14" s="469"/>
    </row>
    <row r="15" spans="1:5" x14ac:dyDescent="0.2">
      <c r="A15" s="484" t="s">
        <v>13</v>
      </c>
      <c r="B15" s="487" t="s">
        <v>836</v>
      </c>
      <c r="C15" s="483">
        <v>0</v>
      </c>
      <c r="D15" s="483">
        <v>0</v>
      </c>
      <c r="E15" s="469"/>
    </row>
    <row r="16" spans="1:5" ht="8.25" customHeight="1" x14ac:dyDescent="0.2">
      <c r="A16" s="484" t="s">
        <v>14</v>
      </c>
      <c r="B16" s="487" t="s">
        <v>837</v>
      </c>
      <c r="C16" s="486">
        <v>0</v>
      </c>
      <c r="D16" s="486">
        <v>0</v>
      </c>
      <c r="E16" s="469"/>
    </row>
    <row r="17" spans="1:5" x14ac:dyDescent="0.2">
      <c r="A17" s="484" t="s">
        <v>15</v>
      </c>
      <c r="B17" s="487" t="s">
        <v>838</v>
      </c>
      <c r="C17" s="483">
        <v>0</v>
      </c>
      <c r="D17" s="483">
        <v>0</v>
      </c>
      <c r="E17" s="469"/>
    </row>
    <row r="18" spans="1:5" ht="11.25" customHeight="1" x14ac:dyDescent="0.2">
      <c r="A18" s="484" t="s">
        <v>16</v>
      </c>
      <c r="B18" s="485" t="s">
        <v>839</v>
      </c>
      <c r="C18" s="486">
        <v>24840</v>
      </c>
      <c r="D18" s="486">
        <v>24840</v>
      </c>
      <c r="E18" s="469"/>
    </row>
    <row r="19" spans="1:5" ht="13.5" customHeight="1" x14ac:dyDescent="0.2">
      <c r="A19" s="484" t="s">
        <v>17</v>
      </c>
      <c r="B19" s="485" t="s">
        <v>840</v>
      </c>
      <c r="C19" s="483">
        <v>0</v>
      </c>
      <c r="D19" s="483">
        <v>0</v>
      </c>
      <c r="E19" s="469"/>
    </row>
    <row r="20" spans="1:5" ht="24.75" customHeight="1" x14ac:dyDescent="0.2">
      <c r="A20" s="484" t="s">
        <v>18</v>
      </c>
      <c r="B20" s="485" t="s">
        <v>841</v>
      </c>
      <c r="C20" s="486">
        <v>0</v>
      </c>
      <c r="D20" s="486">
        <v>0</v>
      </c>
      <c r="E20" s="469"/>
    </row>
    <row r="21" spans="1:5" ht="22.5" customHeight="1" x14ac:dyDescent="0.2">
      <c r="A21" s="484" t="s">
        <v>19</v>
      </c>
      <c r="B21" s="485" t="s">
        <v>842</v>
      </c>
      <c r="C21" s="483">
        <v>0</v>
      </c>
      <c r="D21" s="483">
        <v>0</v>
      </c>
      <c r="E21" s="469"/>
    </row>
    <row r="22" spans="1:5" ht="17.25" customHeight="1" x14ac:dyDescent="0.2">
      <c r="A22" s="484" t="s">
        <v>20</v>
      </c>
      <c r="B22" s="485" t="s">
        <v>843</v>
      </c>
      <c r="C22" s="486">
        <v>0</v>
      </c>
      <c r="D22" s="486">
        <v>0</v>
      </c>
      <c r="E22" s="469"/>
    </row>
    <row r="23" spans="1:5" x14ac:dyDescent="0.2">
      <c r="A23" s="484" t="s">
        <v>21</v>
      </c>
      <c r="B23" s="488"/>
      <c r="C23" s="488"/>
      <c r="D23" s="488"/>
      <c r="E23" s="469"/>
    </row>
    <row r="24" spans="1:5" x14ac:dyDescent="0.2">
      <c r="A24" s="484" t="s">
        <v>22</v>
      </c>
      <c r="B24" s="488"/>
      <c r="C24" s="488"/>
      <c r="D24" s="488"/>
      <c r="E24" s="469"/>
    </row>
    <row r="25" spans="1:5" x14ac:dyDescent="0.2">
      <c r="A25" s="484" t="s">
        <v>23</v>
      </c>
      <c r="B25" s="488"/>
      <c r="C25" s="488"/>
      <c r="D25" s="488"/>
      <c r="E25" s="469"/>
    </row>
    <row r="26" spans="1:5" x14ac:dyDescent="0.2">
      <c r="A26" s="484" t="s">
        <v>24</v>
      </c>
      <c r="B26" s="488"/>
      <c r="C26" s="488"/>
      <c r="D26" s="488"/>
      <c r="E26" s="469"/>
    </row>
    <row r="27" spans="1:5" x14ac:dyDescent="0.2">
      <c r="A27" s="484" t="s">
        <v>25</v>
      </c>
      <c r="B27" s="488"/>
      <c r="C27" s="488"/>
      <c r="D27" s="488"/>
      <c r="E27" s="469"/>
    </row>
    <row r="28" spans="1:5" x14ac:dyDescent="0.2">
      <c r="A28" s="484" t="s">
        <v>26</v>
      </c>
      <c r="B28" s="488"/>
      <c r="C28" s="488"/>
      <c r="D28" s="488"/>
      <c r="E28" s="469"/>
    </row>
    <row r="29" spans="1:5" x14ac:dyDescent="0.2">
      <c r="A29" s="484" t="s">
        <v>27</v>
      </c>
      <c r="B29" s="488"/>
      <c r="C29" s="488"/>
      <c r="D29" s="488"/>
      <c r="E29" s="469"/>
    </row>
    <row r="30" spans="1:5" x14ac:dyDescent="0.2">
      <c r="A30" s="484" t="s">
        <v>28</v>
      </c>
      <c r="B30" s="488"/>
      <c r="C30" s="482"/>
      <c r="D30" s="482"/>
      <c r="E30" s="469"/>
    </row>
    <row r="31" spans="1:5" ht="13.5" thickBot="1" x14ac:dyDescent="0.25">
      <c r="A31" s="489" t="s">
        <v>29</v>
      </c>
      <c r="B31" s="490"/>
      <c r="C31" s="491"/>
      <c r="D31" s="492"/>
      <c r="E31" s="469"/>
    </row>
    <row r="32" spans="1:5" ht="13.5" thickBot="1" x14ac:dyDescent="0.25">
      <c r="A32" s="493" t="s">
        <v>30</v>
      </c>
      <c r="B32" s="494" t="s">
        <v>37</v>
      </c>
      <c r="C32" s="495">
        <f>+C7+C8+C9+C10+C11+C18+C19+C20+C21+C22+C23+C24+C25+C26+C27+C28+C29+C30+C31</f>
        <v>24840</v>
      </c>
      <c r="D32" s="496">
        <f>+D7+D8+D9+D10+D11+D18+D19+D20+D21+D22+D23+D24+D25+D26+D27+D28+D29+D30+D31</f>
        <v>24840</v>
      </c>
      <c r="E32" s="469"/>
    </row>
    <row r="33" spans="1:5" x14ac:dyDescent="0.2">
      <c r="A33" s="497"/>
      <c r="B33" s="564" t="s">
        <v>844</v>
      </c>
      <c r="C33" s="564"/>
      <c r="D33" s="564"/>
      <c r="E33" s="469"/>
    </row>
    <row r="34" spans="1:5" x14ac:dyDescent="0.2">
      <c r="A34" s="469"/>
      <c r="B34" s="469"/>
      <c r="C34" s="469"/>
      <c r="D34" s="469"/>
      <c r="E34" s="469"/>
    </row>
    <row r="35" spans="1:5" x14ac:dyDescent="0.2">
      <c r="A35" s="469"/>
      <c r="B35" s="469"/>
      <c r="C35" s="469"/>
      <c r="D35" s="469"/>
      <c r="E35" s="469"/>
    </row>
    <row r="36" spans="1:5" x14ac:dyDescent="0.2">
      <c r="A36" s="469"/>
      <c r="B36" s="469"/>
      <c r="C36" s="469"/>
      <c r="D36" s="469"/>
      <c r="E36" s="469"/>
    </row>
    <row r="37" spans="1:5" x14ac:dyDescent="0.2">
      <c r="A37" s="469"/>
      <c r="B37" s="469"/>
      <c r="C37" s="469"/>
      <c r="D37" s="469"/>
      <c r="E37" s="469"/>
    </row>
    <row r="38" spans="1:5" x14ac:dyDescent="0.2">
      <c r="A38" s="469"/>
      <c r="B38" s="469"/>
      <c r="C38" s="469"/>
      <c r="D38" s="469"/>
      <c r="E38" s="469"/>
    </row>
    <row r="39" spans="1:5" x14ac:dyDescent="0.2">
      <c r="A39" s="469"/>
      <c r="B39" s="469"/>
      <c r="C39" s="469"/>
      <c r="D39" s="469"/>
      <c r="E39" s="469"/>
    </row>
    <row r="40" spans="1:5" x14ac:dyDescent="0.2">
      <c r="A40" s="469"/>
      <c r="B40" s="469"/>
      <c r="C40" s="469"/>
      <c r="D40" s="469"/>
      <c r="E40" s="469"/>
    </row>
    <row r="41" spans="1:5" x14ac:dyDescent="0.2">
      <c r="A41" s="469"/>
      <c r="B41" s="469"/>
      <c r="C41" s="469"/>
      <c r="D41" s="469"/>
      <c r="E41" s="469"/>
    </row>
    <row r="42" spans="1:5" x14ac:dyDescent="0.2">
      <c r="A42" s="469"/>
      <c r="B42" s="469"/>
      <c r="C42" s="469"/>
      <c r="D42" s="469"/>
      <c r="E42" s="469"/>
    </row>
    <row r="43" spans="1:5" x14ac:dyDescent="0.2">
      <c r="A43" s="469"/>
      <c r="B43" s="469"/>
      <c r="C43" s="469"/>
      <c r="D43" s="469"/>
      <c r="E43" s="469"/>
    </row>
    <row r="44" spans="1:5" x14ac:dyDescent="0.2">
      <c r="A44" s="469"/>
      <c r="B44" s="469"/>
      <c r="C44" s="469"/>
      <c r="D44" s="469"/>
      <c r="E44" s="469"/>
    </row>
  </sheetData>
  <mergeCells count="1">
    <mergeCell ref="B33:D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38"/>
  <sheetViews>
    <sheetView zoomScaleNormal="100" workbookViewId="0">
      <selection activeCell="A5" sqref="A5"/>
    </sheetView>
  </sheetViews>
  <sheetFormatPr defaultRowHeight="12.75" x14ac:dyDescent="0.2"/>
  <cols>
    <col min="1" max="1" width="46.33203125" style="360" customWidth="1"/>
    <col min="2" max="2" width="66.1640625" style="360" customWidth="1"/>
    <col min="3" max="16384" width="9.33203125" style="360"/>
  </cols>
  <sheetData>
    <row r="1" spans="1:2" ht="18.75" x14ac:dyDescent="0.3">
      <c r="A1" s="359" t="s">
        <v>87</v>
      </c>
    </row>
    <row r="3" spans="1:2" x14ac:dyDescent="0.2">
      <c r="A3" s="361"/>
      <c r="B3" s="361"/>
    </row>
    <row r="4" spans="1:2" ht="15.75" x14ac:dyDescent="0.25">
      <c r="A4" s="230" t="s">
        <v>809</v>
      </c>
      <c r="B4" s="363"/>
    </row>
    <row r="5" spans="1:2" s="364" customFormat="1" x14ac:dyDescent="0.2">
      <c r="A5" s="361"/>
      <c r="B5" s="361"/>
    </row>
    <row r="6" spans="1:2" x14ac:dyDescent="0.2">
      <c r="A6" s="361" t="s">
        <v>403</v>
      </c>
      <c r="B6" s="361" t="s">
        <v>404</v>
      </c>
    </row>
    <row r="7" spans="1:2" x14ac:dyDescent="0.2">
      <c r="A7" s="361" t="s">
        <v>405</v>
      </c>
      <c r="B7" s="361" t="s">
        <v>406</v>
      </c>
    </row>
    <row r="8" spans="1:2" x14ac:dyDescent="0.2">
      <c r="A8" s="361" t="s">
        <v>407</v>
      </c>
      <c r="B8" s="361" t="s">
        <v>408</v>
      </c>
    </row>
    <row r="9" spans="1:2" x14ac:dyDescent="0.2">
      <c r="A9" s="361"/>
      <c r="B9" s="361"/>
    </row>
    <row r="10" spans="1:2" ht="15.75" x14ac:dyDescent="0.25">
      <c r="A10" s="362" t="str">
        <f>+CONCATENATE(LEFT(A4,4),". évi módosított előirányzat BEVÉTELEK")</f>
        <v>2020. évi módosított előirányzat BEVÉTELEK</v>
      </c>
      <c r="B10" s="363"/>
    </row>
    <row r="11" spans="1:2" x14ac:dyDescent="0.2">
      <c r="A11" s="361"/>
      <c r="B11" s="361"/>
    </row>
    <row r="12" spans="1:2" s="364" customFormat="1" x14ac:dyDescent="0.2">
      <c r="A12" s="361" t="s">
        <v>409</v>
      </c>
      <c r="B12" s="361" t="s">
        <v>415</v>
      </c>
    </row>
    <row r="13" spans="1:2" x14ac:dyDescent="0.2">
      <c r="A13" s="361" t="s">
        <v>410</v>
      </c>
      <c r="B13" s="361" t="s">
        <v>416</v>
      </c>
    </row>
    <row r="14" spans="1:2" x14ac:dyDescent="0.2">
      <c r="A14" s="361" t="s">
        <v>411</v>
      </c>
      <c r="B14" s="361" t="s">
        <v>417</v>
      </c>
    </row>
    <row r="15" spans="1:2" x14ac:dyDescent="0.2">
      <c r="A15" s="361"/>
      <c r="B15" s="361"/>
    </row>
    <row r="16" spans="1:2" ht="14.25" x14ac:dyDescent="0.2">
      <c r="A16" s="365" t="str">
        <f>+CONCATENATE(LEFT(A4,4),". évi teljesítés BEVÉTELEK")</f>
        <v>2020. évi teljesítés BEVÉTELEK</v>
      </c>
      <c r="B16" s="363"/>
    </row>
    <row r="17" spans="1:2" x14ac:dyDescent="0.2">
      <c r="A17" s="361"/>
      <c r="B17" s="361"/>
    </row>
    <row r="18" spans="1:2" x14ac:dyDescent="0.2">
      <c r="A18" s="361" t="s">
        <v>412</v>
      </c>
      <c r="B18" s="361" t="s">
        <v>418</v>
      </c>
    </row>
    <row r="19" spans="1:2" x14ac:dyDescent="0.2">
      <c r="A19" s="361" t="s">
        <v>413</v>
      </c>
      <c r="B19" s="361" t="s">
        <v>419</v>
      </c>
    </row>
    <row r="20" spans="1:2" x14ac:dyDescent="0.2">
      <c r="A20" s="361" t="s">
        <v>414</v>
      </c>
      <c r="B20" s="361" t="s">
        <v>420</v>
      </c>
    </row>
    <row r="21" spans="1:2" x14ac:dyDescent="0.2">
      <c r="A21" s="361"/>
      <c r="B21" s="361"/>
    </row>
    <row r="22" spans="1:2" ht="15.75" x14ac:dyDescent="0.25">
      <c r="A22" s="362" t="str">
        <f>+CONCATENATE(LEFT(A4,4),". évi eredeti előirányzat KIADÁSOK")</f>
        <v>2020. évi eredeti előirányzat KIADÁSOK</v>
      </c>
      <c r="B22" s="363"/>
    </row>
    <row r="23" spans="1:2" x14ac:dyDescent="0.2">
      <c r="A23" s="361"/>
      <c r="B23" s="361"/>
    </row>
    <row r="24" spans="1:2" x14ac:dyDescent="0.2">
      <c r="A24" s="361" t="s">
        <v>421</v>
      </c>
      <c r="B24" s="361" t="s">
        <v>427</v>
      </c>
    </row>
    <row r="25" spans="1:2" x14ac:dyDescent="0.2">
      <c r="A25" s="361" t="s">
        <v>400</v>
      </c>
      <c r="B25" s="361" t="s">
        <v>428</v>
      </c>
    </row>
    <row r="26" spans="1:2" x14ac:dyDescent="0.2">
      <c r="A26" s="361" t="s">
        <v>422</v>
      </c>
      <c r="B26" s="361" t="s">
        <v>429</v>
      </c>
    </row>
    <row r="27" spans="1:2" x14ac:dyDescent="0.2">
      <c r="A27" s="361"/>
      <c r="B27" s="361"/>
    </row>
    <row r="28" spans="1:2" ht="15.75" x14ac:dyDescent="0.25">
      <c r="A28" s="362" t="str">
        <f>+CONCATENATE(LEFT(A4,4),". évi módosított előirányzat KIADÁSOK")</f>
        <v>2020. évi módosított előirányzat KIADÁSOK</v>
      </c>
      <c r="B28" s="363"/>
    </row>
    <row r="29" spans="1:2" x14ac:dyDescent="0.2">
      <c r="A29" s="361"/>
      <c r="B29" s="361"/>
    </row>
    <row r="30" spans="1:2" x14ac:dyDescent="0.2">
      <c r="A30" s="361" t="s">
        <v>423</v>
      </c>
      <c r="B30" s="361" t="s">
        <v>434</v>
      </c>
    </row>
    <row r="31" spans="1:2" x14ac:dyDescent="0.2">
      <c r="A31" s="361" t="s">
        <v>401</v>
      </c>
      <c r="B31" s="361" t="s">
        <v>431</v>
      </c>
    </row>
    <row r="32" spans="1:2" x14ac:dyDescent="0.2">
      <c r="A32" s="361" t="s">
        <v>424</v>
      </c>
      <c r="B32" s="361" t="s">
        <v>430</v>
      </c>
    </row>
    <row r="33" spans="1:2" x14ac:dyDescent="0.2">
      <c r="A33" s="361"/>
      <c r="B33" s="361"/>
    </row>
    <row r="34" spans="1:2" ht="15.75" x14ac:dyDescent="0.25">
      <c r="A34" s="366" t="str">
        <f>+CONCATENATE(LEFT(A4,4),". évi teljesítés KIADÁSOK")</f>
        <v>2020. évi teljesítés KIADÁSOK</v>
      </c>
      <c r="B34" s="363"/>
    </row>
    <row r="35" spans="1:2" x14ac:dyDescent="0.2">
      <c r="A35" s="361"/>
      <c r="B35" s="361"/>
    </row>
    <row r="36" spans="1:2" x14ac:dyDescent="0.2">
      <c r="A36" s="361" t="s">
        <v>425</v>
      </c>
      <c r="B36" s="361" t="s">
        <v>435</v>
      </c>
    </row>
    <row r="37" spans="1:2" x14ac:dyDescent="0.2">
      <c r="A37" s="361" t="s">
        <v>402</v>
      </c>
      <c r="B37" s="361" t="s">
        <v>433</v>
      </c>
    </row>
    <row r="38" spans="1:2" x14ac:dyDescent="0.2">
      <c r="A38" s="361" t="s">
        <v>426</v>
      </c>
      <c r="B38" s="361" t="s">
        <v>432</v>
      </c>
    </row>
  </sheetData>
  <phoneticPr fontId="0" type="noConversion"/>
  <pageMargins left="1.0629921259842521" right="1.0236220472440944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2"/>
  <sheetViews>
    <sheetView showRowColHeaders="0" view="pageLayout" topLeftCell="A68" zoomScale="130" zoomScaleNormal="130" zoomScaleSheetLayoutView="100" zoomScalePageLayoutView="130" workbookViewId="0">
      <selection activeCell="C85" sqref="C85"/>
    </sheetView>
  </sheetViews>
  <sheetFormatPr defaultRowHeight="15.75" x14ac:dyDescent="0.25"/>
  <cols>
    <col min="1" max="1" width="9.5" style="164" customWidth="1"/>
    <col min="2" max="2" width="60.83203125" style="164" customWidth="1"/>
    <col min="3" max="5" width="15.83203125" style="165" customWidth="1"/>
    <col min="6" max="6" width="9.33203125" style="175" hidden="1" customWidth="1"/>
    <col min="7" max="7" width="13.83203125" style="175" bestFit="1" customWidth="1"/>
    <col min="8" max="16384" width="9.33203125" style="175"/>
  </cols>
  <sheetData>
    <row r="1" spans="1:6" ht="15.95" customHeight="1" x14ac:dyDescent="0.25">
      <c r="A1" s="498" t="s">
        <v>2</v>
      </c>
      <c r="B1" s="498"/>
      <c r="C1" s="498"/>
      <c r="D1" s="498"/>
      <c r="E1" s="498"/>
    </row>
    <row r="2" spans="1:6" ht="15.95" customHeight="1" thickBot="1" x14ac:dyDescent="0.3">
      <c r="A2" s="27" t="s">
        <v>88</v>
      </c>
      <c r="B2" s="27"/>
      <c r="C2" s="162"/>
      <c r="D2" s="162"/>
      <c r="E2" s="162" t="s">
        <v>631</v>
      </c>
    </row>
    <row r="3" spans="1:6" ht="15.95" customHeight="1" x14ac:dyDescent="0.25">
      <c r="A3" s="503" t="s">
        <v>51</v>
      </c>
      <c r="B3" s="501" t="s">
        <v>4</v>
      </c>
      <c r="C3" s="499" t="s">
        <v>810</v>
      </c>
      <c r="D3" s="499"/>
      <c r="E3" s="500"/>
      <c r="F3" s="340"/>
    </row>
    <row r="4" spans="1:6" ht="38.1" customHeight="1" thickBot="1" x14ac:dyDescent="0.3">
      <c r="A4" s="504"/>
      <c r="B4" s="502"/>
      <c r="C4" s="29" t="s">
        <v>147</v>
      </c>
      <c r="D4" s="29" t="s">
        <v>148</v>
      </c>
      <c r="E4" s="30" t="s">
        <v>149</v>
      </c>
      <c r="F4" s="340"/>
    </row>
    <row r="5" spans="1:6" s="176" customFormat="1" ht="12" customHeight="1" thickBot="1" x14ac:dyDescent="0.25">
      <c r="A5" s="142" t="s">
        <v>318</v>
      </c>
      <c r="B5" s="143" t="s">
        <v>319</v>
      </c>
      <c r="C5" s="143" t="s">
        <v>320</v>
      </c>
      <c r="D5" s="143" t="s">
        <v>321</v>
      </c>
      <c r="E5" s="186" t="s">
        <v>322</v>
      </c>
      <c r="F5" s="341"/>
    </row>
    <row r="6" spans="1:6" s="177" customFormat="1" ht="12" customHeight="1" thickBot="1" x14ac:dyDescent="0.25">
      <c r="A6" s="137" t="s">
        <v>5</v>
      </c>
      <c r="B6" s="138" t="s">
        <v>204</v>
      </c>
      <c r="C6" s="167">
        <f>SUM(C7:C12)</f>
        <v>9103522</v>
      </c>
      <c r="D6" s="167">
        <f>SUM(D7:D12)</f>
        <v>11325540</v>
      </c>
      <c r="E6" s="167">
        <f>SUM(E7:E12)</f>
        <v>11325540</v>
      </c>
      <c r="F6" s="342" t="s">
        <v>524</v>
      </c>
    </row>
    <row r="7" spans="1:6" s="177" customFormat="1" ht="12" customHeight="1" x14ac:dyDescent="0.2">
      <c r="A7" s="132" t="s">
        <v>63</v>
      </c>
      <c r="B7" s="178" t="s">
        <v>205</v>
      </c>
      <c r="C7" s="169">
        <v>2967167</v>
      </c>
      <c r="D7" s="169">
        <v>3103095</v>
      </c>
      <c r="E7" s="153">
        <v>3103095</v>
      </c>
      <c r="F7" s="342" t="s">
        <v>525</v>
      </c>
    </row>
    <row r="8" spans="1:6" s="177" customFormat="1" ht="12" customHeight="1" x14ac:dyDescent="0.2">
      <c r="A8" s="131" t="s">
        <v>64</v>
      </c>
      <c r="B8" s="179" t="s">
        <v>206</v>
      </c>
      <c r="C8" s="168"/>
      <c r="D8" s="168">
        <v>0</v>
      </c>
      <c r="E8" s="152"/>
      <c r="F8" s="342" t="s">
        <v>526</v>
      </c>
    </row>
    <row r="9" spans="1:6" s="177" customFormat="1" ht="12" customHeight="1" x14ac:dyDescent="0.2">
      <c r="A9" s="131" t="s">
        <v>65</v>
      </c>
      <c r="B9" s="179" t="s">
        <v>207</v>
      </c>
      <c r="C9" s="168">
        <v>4336355</v>
      </c>
      <c r="D9" s="168">
        <v>4834290</v>
      </c>
      <c r="E9" s="152">
        <v>4834290</v>
      </c>
      <c r="F9" s="342" t="s">
        <v>527</v>
      </c>
    </row>
    <row r="10" spans="1:6" s="177" customFormat="1" ht="12" customHeight="1" x14ac:dyDescent="0.2">
      <c r="A10" s="131" t="s">
        <v>66</v>
      </c>
      <c r="B10" s="179" t="s">
        <v>208</v>
      </c>
      <c r="C10" s="168">
        <v>1800000</v>
      </c>
      <c r="D10" s="168">
        <v>2000000</v>
      </c>
      <c r="E10" s="152">
        <v>2000000</v>
      </c>
      <c r="F10" s="342" t="s">
        <v>528</v>
      </c>
    </row>
    <row r="11" spans="1:6" s="177" customFormat="1" ht="12" customHeight="1" x14ac:dyDescent="0.2">
      <c r="A11" s="131" t="s">
        <v>84</v>
      </c>
      <c r="B11" s="180" t="s">
        <v>209</v>
      </c>
      <c r="C11" s="168"/>
      <c r="D11" s="168">
        <v>1388155</v>
      </c>
      <c r="E11" s="152">
        <v>1388155</v>
      </c>
      <c r="F11" s="342" t="s">
        <v>529</v>
      </c>
    </row>
    <row r="12" spans="1:6" s="177" customFormat="1" ht="12" customHeight="1" thickBot="1" x14ac:dyDescent="0.25">
      <c r="A12" s="133" t="s">
        <v>67</v>
      </c>
      <c r="B12" s="180" t="s">
        <v>794</v>
      </c>
      <c r="C12" s="170">
        <v>0</v>
      </c>
      <c r="D12" s="168">
        <v>0</v>
      </c>
      <c r="E12" s="152">
        <v>0</v>
      </c>
      <c r="F12" s="342" t="s">
        <v>530</v>
      </c>
    </row>
    <row r="13" spans="1:6" s="177" customFormat="1" ht="12" customHeight="1" thickBot="1" x14ac:dyDescent="0.25">
      <c r="A13" s="137" t="s">
        <v>6</v>
      </c>
      <c r="B13" s="158" t="s">
        <v>210</v>
      </c>
      <c r="C13" s="167">
        <v>0</v>
      </c>
      <c r="D13" s="167">
        <f>SUM(D14:D18)</f>
        <v>25019033</v>
      </c>
      <c r="E13" s="151">
        <f>SUM(E14:E18)</f>
        <v>49930899</v>
      </c>
      <c r="F13" s="342" t="s">
        <v>531</v>
      </c>
    </row>
    <row r="14" spans="1:6" s="177" customFormat="1" ht="12" customHeight="1" x14ac:dyDescent="0.2">
      <c r="A14" s="132" t="s">
        <v>69</v>
      </c>
      <c r="B14" s="178" t="s">
        <v>211</v>
      </c>
      <c r="C14" s="169"/>
      <c r="D14" s="169"/>
      <c r="E14" s="153"/>
      <c r="F14" s="342" t="s">
        <v>532</v>
      </c>
    </row>
    <row r="15" spans="1:6" s="177" customFormat="1" ht="12" customHeight="1" x14ac:dyDescent="0.2">
      <c r="A15" s="131" t="s">
        <v>70</v>
      </c>
      <c r="B15" s="179" t="s">
        <v>212</v>
      </c>
      <c r="C15" s="168"/>
      <c r="D15" s="168"/>
      <c r="E15" s="152"/>
      <c r="F15" s="342" t="s">
        <v>533</v>
      </c>
    </row>
    <row r="16" spans="1:6" s="177" customFormat="1" ht="12" customHeight="1" x14ac:dyDescent="0.2">
      <c r="A16" s="131" t="s">
        <v>71</v>
      </c>
      <c r="B16" s="179" t="s">
        <v>213</v>
      </c>
      <c r="C16" s="168"/>
      <c r="D16" s="168"/>
      <c r="E16" s="152">
        <v>0</v>
      </c>
      <c r="F16" s="342" t="s">
        <v>534</v>
      </c>
    </row>
    <row r="17" spans="1:6" s="177" customFormat="1" ht="12" customHeight="1" x14ac:dyDescent="0.2">
      <c r="A17" s="131" t="s">
        <v>72</v>
      </c>
      <c r="B17" s="179" t="s">
        <v>214</v>
      </c>
      <c r="C17" s="168"/>
      <c r="D17" s="168"/>
      <c r="E17" s="152"/>
      <c r="F17" s="342" t="s">
        <v>535</v>
      </c>
    </row>
    <row r="18" spans="1:6" s="177" customFormat="1" ht="12" customHeight="1" x14ac:dyDescent="0.2">
      <c r="A18" s="131" t="s">
        <v>73</v>
      </c>
      <c r="B18" s="179" t="s">
        <v>215</v>
      </c>
      <c r="C18" s="168">
        <v>0</v>
      </c>
      <c r="D18" s="168">
        <v>25019033</v>
      </c>
      <c r="E18" s="152">
        <v>49930899</v>
      </c>
      <c r="F18" s="342" t="s">
        <v>536</v>
      </c>
    </row>
    <row r="19" spans="1:6" s="177" customFormat="1" ht="12" customHeight="1" thickBot="1" x14ac:dyDescent="0.25">
      <c r="A19" s="133" t="s">
        <v>79</v>
      </c>
      <c r="B19" s="180" t="s">
        <v>216</v>
      </c>
      <c r="C19" s="170">
        <v>0</v>
      </c>
      <c r="D19" s="170"/>
      <c r="E19" s="154">
        <v>23476628</v>
      </c>
      <c r="F19" s="342" t="s">
        <v>537</v>
      </c>
    </row>
    <row r="20" spans="1:6" s="177" customFormat="1" ht="12" customHeight="1" thickBot="1" x14ac:dyDescent="0.25">
      <c r="A20" s="137" t="s">
        <v>7</v>
      </c>
      <c r="B20" s="138" t="s">
        <v>217</v>
      </c>
      <c r="C20" s="167">
        <v>39461000</v>
      </c>
      <c r="D20" s="167">
        <f>SUM(D21:D26)</f>
        <v>39461000</v>
      </c>
      <c r="E20" s="167">
        <f>SUM(E21:E26)</f>
        <v>0</v>
      </c>
      <c r="F20" s="342" t="s">
        <v>538</v>
      </c>
    </row>
    <row r="21" spans="1:6" s="177" customFormat="1" ht="12" customHeight="1" x14ac:dyDescent="0.2">
      <c r="A21" s="132" t="s">
        <v>52</v>
      </c>
      <c r="B21" s="178" t="s">
        <v>218</v>
      </c>
      <c r="C21" s="169">
        <v>39461000</v>
      </c>
      <c r="D21" s="169">
        <v>39461000</v>
      </c>
      <c r="E21" s="153">
        <v>0</v>
      </c>
      <c r="F21" s="342" t="s">
        <v>539</v>
      </c>
    </row>
    <row r="22" spans="1:6" s="177" customFormat="1" ht="12" customHeight="1" x14ac:dyDescent="0.2">
      <c r="A22" s="131" t="s">
        <v>53</v>
      </c>
      <c r="B22" s="179" t="s">
        <v>219</v>
      </c>
      <c r="C22" s="168">
        <v>0</v>
      </c>
      <c r="D22" s="448"/>
      <c r="E22" s="152">
        <v>0</v>
      </c>
      <c r="F22" s="342" t="s">
        <v>540</v>
      </c>
    </row>
    <row r="23" spans="1:6" s="177" customFormat="1" ht="12" customHeight="1" x14ac:dyDescent="0.2">
      <c r="A23" s="131" t="s">
        <v>54</v>
      </c>
      <c r="B23" s="179" t="s">
        <v>220</v>
      </c>
      <c r="C23" s="168">
        <v>0</v>
      </c>
      <c r="D23" s="168">
        <v>0</v>
      </c>
      <c r="E23" s="152">
        <v>0</v>
      </c>
      <c r="F23" s="342" t="s">
        <v>541</v>
      </c>
    </row>
    <row r="24" spans="1:6" s="177" customFormat="1" ht="12" customHeight="1" x14ac:dyDescent="0.2">
      <c r="A24" s="131" t="s">
        <v>55</v>
      </c>
      <c r="B24" s="179" t="s">
        <v>221</v>
      </c>
      <c r="C24" s="168">
        <v>0</v>
      </c>
      <c r="D24" s="168">
        <v>0</v>
      </c>
      <c r="E24" s="152">
        <v>0</v>
      </c>
      <c r="F24" s="342" t="s">
        <v>542</v>
      </c>
    </row>
    <row r="25" spans="1:6" s="177" customFormat="1" ht="12" customHeight="1" x14ac:dyDescent="0.2">
      <c r="A25" s="131" t="s">
        <v>96</v>
      </c>
      <c r="B25" s="179" t="s">
        <v>222</v>
      </c>
      <c r="C25" s="168">
        <v>0</v>
      </c>
      <c r="D25" s="168">
        <v>0</v>
      </c>
      <c r="E25" s="152">
        <v>0</v>
      </c>
      <c r="F25" s="342" t="s">
        <v>543</v>
      </c>
    </row>
    <row r="26" spans="1:6" s="177" customFormat="1" ht="12" customHeight="1" thickBot="1" x14ac:dyDescent="0.25">
      <c r="A26" s="133" t="s">
        <v>97</v>
      </c>
      <c r="B26" s="160" t="s">
        <v>223</v>
      </c>
      <c r="C26" s="170">
        <v>0</v>
      </c>
      <c r="D26" s="170">
        <v>0</v>
      </c>
      <c r="E26" s="154">
        <v>0</v>
      </c>
      <c r="F26" s="342" t="s">
        <v>544</v>
      </c>
    </row>
    <row r="27" spans="1:6" s="177" customFormat="1" ht="12" customHeight="1" thickBot="1" x14ac:dyDescent="0.25">
      <c r="A27" s="137" t="s">
        <v>98</v>
      </c>
      <c r="B27" s="138" t="s">
        <v>224</v>
      </c>
      <c r="C27" s="173">
        <v>2900000</v>
      </c>
      <c r="D27" s="173">
        <f>SUM(D28:D33)</f>
        <v>1966397</v>
      </c>
      <c r="E27" s="173">
        <v>3920478</v>
      </c>
      <c r="F27" s="342" t="s">
        <v>545</v>
      </c>
    </row>
    <row r="28" spans="1:6" s="177" customFormat="1" ht="12" customHeight="1" x14ac:dyDescent="0.2">
      <c r="A28" s="132" t="s">
        <v>225</v>
      </c>
      <c r="B28" s="178" t="s">
        <v>226</v>
      </c>
      <c r="C28" s="185"/>
      <c r="D28" s="185"/>
      <c r="E28" s="450">
        <f ca="1">SUM(E27:E33)</f>
        <v>0</v>
      </c>
      <c r="F28" s="342" t="s">
        <v>546</v>
      </c>
    </row>
    <row r="29" spans="1:6" s="177" customFormat="1" ht="12" customHeight="1" x14ac:dyDescent="0.2">
      <c r="A29" s="131" t="s">
        <v>227</v>
      </c>
      <c r="B29" s="179" t="s">
        <v>228</v>
      </c>
      <c r="C29" s="168">
        <v>400000</v>
      </c>
      <c r="D29" s="168">
        <v>400000</v>
      </c>
      <c r="E29" s="153">
        <v>493645</v>
      </c>
      <c r="F29" s="342" t="s">
        <v>547</v>
      </c>
    </row>
    <row r="30" spans="1:6" s="177" customFormat="1" ht="12" customHeight="1" x14ac:dyDescent="0.2">
      <c r="A30" s="131" t="s">
        <v>229</v>
      </c>
      <c r="B30" s="179" t="s">
        <v>789</v>
      </c>
      <c r="C30" s="168">
        <v>1500000</v>
      </c>
      <c r="D30" s="168">
        <v>1500000</v>
      </c>
      <c r="E30" s="152">
        <v>3360436</v>
      </c>
      <c r="F30" s="342" t="s">
        <v>548</v>
      </c>
    </row>
    <row r="31" spans="1:6" s="177" customFormat="1" ht="12" customHeight="1" x14ac:dyDescent="0.2">
      <c r="A31" s="131" t="s">
        <v>230</v>
      </c>
      <c r="B31" s="179" t="s">
        <v>231</v>
      </c>
      <c r="C31" s="168">
        <v>1000000</v>
      </c>
      <c r="D31" s="168">
        <v>0</v>
      </c>
      <c r="E31" s="152">
        <v>0</v>
      </c>
      <c r="F31" s="342" t="s">
        <v>549</v>
      </c>
    </row>
    <row r="32" spans="1:6" s="177" customFormat="1" ht="12" customHeight="1" x14ac:dyDescent="0.2">
      <c r="A32" s="131" t="s">
        <v>232</v>
      </c>
      <c r="B32" s="179" t="s">
        <v>233</v>
      </c>
      <c r="C32" s="168"/>
      <c r="D32" s="168"/>
      <c r="E32" s="152"/>
      <c r="F32" s="342" t="s">
        <v>550</v>
      </c>
    </row>
    <row r="33" spans="1:6" s="177" customFormat="1" ht="12" customHeight="1" thickBot="1" x14ac:dyDescent="0.25">
      <c r="A33" s="133" t="s">
        <v>234</v>
      </c>
      <c r="B33" s="160" t="s">
        <v>235</v>
      </c>
      <c r="C33" s="170">
        <v>0</v>
      </c>
      <c r="D33" s="170">
        <v>66397</v>
      </c>
      <c r="E33" s="154">
        <v>66397</v>
      </c>
      <c r="F33" s="342" t="s">
        <v>551</v>
      </c>
    </row>
    <row r="34" spans="1:6" s="177" customFormat="1" ht="12" customHeight="1" thickBot="1" x14ac:dyDescent="0.25">
      <c r="A34" s="137" t="s">
        <v>9</v>
      </c>
      <c r="B34" s="138" t="s">
        <v>236</v>
      </c>
      <c r="C34" s="167">
        <f>SUM(C35:C44)</f>
        <v>999905</v>
      </c>
      <c r="D34" s="167">
        <f>SUM(D35:D44)</f>
        <v>2492774</v>
      </c>
      <c r="E34" s="451">
        <f>SUM(E35:E44)</f>
        <v>2492804</v>
      </c>
      <c r="F34" s="342" t="s">
        <v>552</v>
      </c>
    </row>
    <row r="35" spans="1:6" s="177" customFormat="1" ht="12" customHeight="1" x14ac:dyDescent="0.2">
      <c r="A35" s="132" t="s">
        <v>56</v>
      </c>
      <c r="B35" s="178" t="s">
        <v>237</v>
      </c>
      <c r="C35" s="169"/>
      <c r="D35" s="169">
        <v>445701</v>
      </c>
      <c r="E35" s="153">
        <v>445701</v>
      </c>
      <c r="F35" s="342" t="s">
        <v>553</v>
      </c>
    </row>
    <row r="36" spans="1:6" s="177" customFormat="1" ht="12" customHeight="1" x14ac:dyDescent="0.2">
      <c r="A36" s="131" t="s">
        <v>57</v>
      </c>
      <c r="B36" s="179" t="s">
        <v>238</v>
      </c>
      <c r="C36" s="168">
        <v>0</v>
      </c>
      <c r="D36" s="168">
        <v>348020</v>
      </c>
      <c r="E36" s="152">
        <v>348020</v>
      </c>
      <c r="F36" s="342" t="s">
        <v>554</v>
      </c>
    </row>
    <row r="37" spans="1:6" s="177" customFormat="1" ht="12" customHeight="1" x14ac:dyDescent="0.2">
      <c r="A37" s="131" t="s">
        <v>58</v>
      </c>
      <c r="B37" s="179" t="s">
        <v>239</v>
      </c>
      <c r="C37" s="168"/>
      <c r="D37" s="168">
        <v>60000</v>
      </c>
      <c r="E37" s="152">
        <v>60000</v>
      </c>
      <c r="F37" s="342" t="s">
        <v>555</v>
      </c>
    </row>
    <row r="38" spans="1:6" s="177" customFormat="1" ht="12" customHeight="1" x14ac:dyDescent="0.2">
      <c r="A38" s="131" t="s">
        <v>100</v>
      </c>
      <c r="B38" s="179" t="s">
        <v>240</v>
      </c>
      <c r="C38" s="168">
        <v>0</v>
      </c>
      <c r="D38" s="168">
        <v>28988</v>
      </c>
      <c r="E38" s="152">
        <v>28988</v>
      </c>
      <c r="F38" s="342" t="s">
        <v>556</v>
      </c>
    </row>
    <row r="39" spans="1:6" s="177" customFormat="1" ht="12" customHeight="1" x14ac:dyDescent="0.2">
      <c r="A39" s="131" t="s">
        <v>101</v>
      </c>
      <c r="B39" s="179" t="s">
        <v>241</v>
      </c>
      <c r="C39" s="168"/>
      <c r="D39" s="168"/>
      <c r="E39" s="152"/>
      <c r="F39" s="342" t="s">
        <v>557</v>
      </c>
    </row>
    <row r="40" spans="1:6" s="177" customFormat="1" ht="12" customHeight="1" x14ac:dyDescent="0.2">
      <c r="A40" s="131" t="s">
        <v>102</v>
      </c>
      <c r="B40" s="179" t="s">
        <v>242</v>
      </c>
      <c r="C40" s="168"/>
      <c r="D40" s="168"/>
      <c r="E40" s="152"/>
      <c r="F40" s="342" t="s">
        <v>558</v>
      </c>
    </row>
    <row r="41" spans="1:6" s="177" customFormat="1" ht="12" customHeight="1" x14ac:dyDescent="0.2">
      <c r="A41" s="131" t="s">
        <v>103</v>
      </c>
      <c r="B41" s="179" t="s">
        <v>243</v>
      </c>
      <c r="C41" s="168"/>
      <c r="D41" s="168"/>
      <c r="E41" s="152"/>
      <c r="F41" s="342" t="s">
        <v>559</v>
      </c>
    </row>
    <row r="42" spans="1:6" s="177" customFormat="1" ht="12" customHeight="1" x14ac:dyDescent="0.2">
      <c r="A42" s="131" t="s">
        <v>104</v>
      </c>
      <c r="B42" s="179" t="s">
        <v>244</v>
      </c>
      <c r="C42" s="168">
        <v>0</v>
      </c>
      <c r="D42" s="168">
        <v>0</v>
      </c>
      <c r="E42" s="152">
        <v>30</v>
      </c>
      <c r="F42" s="342" t="s">
        <v>560</v>
      </c>
    </row>
    <row r="43" spans="1:6" s="177" customFormat="1" ht="12" customHeight="1" x14ac:dyDescent="0.2">
      <c r="A43" s="131" t="s">
        <v>245</v>
      </c>
      <c r="B43" s="179" t="s">
        <v>246</v>
      </c>
      <c r="C43" s="171">
        <v>0</v>
      </c>
      <c r="D43" s="171">
        <v>0</v>
      </c>
      <c r="E43" s="155">
        <v>0</v>
      </c>
      <c r="F43" s="342" t="s">
        <v>561</v>
      </c>
    </row>
    <row r="44" spans="1:6" s="177" customFormat="1" ht="12" customHeight="1" thickBot="1" x14ac:dyDescent="0.25">
      <c r="A44" s="133" t="s">
        <v>247</v>
      </c>
      <c r="B44" s="180" t="s">
        <v>248</v>
      </c>
      <c r="C44" s="172">
        <v>999905</v>
      </c>
      <c r="D44" s="172">
        <v>1610065</v>
      </c>
      <c r="E44" s="156">
        <v>1610065</v>
      </c>
      <c r="F44" s="342" t="s">
        <v>562</v>
      </c>
    </row>
    <row r="45" spans="1:6" s="177" customFormat="1" ht="12" customHeight="1" thickBot="1" x14ac:dyDescent="0.25">
      <c r="A45" s="137" t="s">
        <v>10</v>
      </c>
      <c r="B45" s="138" t="s">
        <v>249</v>
      </c>
      <c r="C45" s="167"/>
      <c r="D45" s="167"/>
      <c r="E45" s="151">
        <f>SUM(E46:E50)</f>
        <v>0</v>
      </c>
      <c r="F45" s="342" t="s">
        <v>563</v>
      </c>
    </row>
    <row r="46" spans="1:6" s="177" customFormat="1" ht="12" customHeight="1" x14ac:dyDescent="0.2">
      <c r="A46" s="132" t="s">
        <v>59</v>
      </c>
      <c r="B46" s="178" t="s">
        <v>250</v>
      </c>
      <c r="C46" s="187">
        <v>0</v>
      </c>
      <c r="D46" s="187">
        <v>0</v>
      </c>
      <c r="E46" s="157">
        <v>0</v>
      </c>
      <c r="F46" s="342" t="s">
        <v>564</v>
      </c>
    </row>
    <row r="47" spans="1:6" s="177" customFormat="1" ht="12" customHeight="1" x14ac:dyDescent="0.2">
      <c r="A47" s="131" t="s">
        <v>60</v>
      </c>
      <c r="B47" s="179" t="s">
        <v>251</v>
      </c>
      <c r="C47" s="171">
        <v>0</v>
      </c>
      <c r="D47" s="171">
        <v>0</v>
      </c>
      <c r="E47" s="155">
        <v>0</v>
      </c>
      <c r="F47" s="342" t="s">
        <v>565</v>
      </c>
    </row>
    <row r="48" spans="1:6" s="177" customFormat="1" ht="12" customHeight="1" x14ac:dyDescent="0.2">
      <c r="A48" s="131" t="s">
        <v>252</v>
      </c>
      <c r="B48" s="179" t="s">
        <v>253</v>
      </c>
      <c r="C48" s="171">
        <v>0</v>
      </c>
      <c r="D48" s="171">
        <v>0</v>
      </c>
      <c r="E48" s="155"/>
      <c r="F48" s="342" t="s">
        <v>566</v>
      </c>
    </row>
    <row r="49" spans="1:6" s="177" customFormat="1" ht="12" customHeight="1" x14ac:dyDescent="0.2">
      <c r="A49" s="131" t="s">
        <v>254</v>
      </c>
      <c r="B49" s="179" t="s">
        <v>255</v>
      </c>
      <c r="C49" s="171">
        <v>0</v>
      </c>
      <c r="D49" s="171">
        <v>0</v>
      </c>
      <c r="E49" s="155"/>
      <c r="F49" s="342" t="s">
        <v>567</v>
      </c>
    </row>
    <row r="50" spans="1:6" s="177" customFormat="1" ht="12" customHeight="1" thickBot="1" x14ac:dyDescent="0.25">
      <c r="A50" s="133" t="s">
        <v>256</v>
      </c>
      <c r="B50" s="180" t="s">
        <v>257</v>
      </c>
      <c r="C50" s="172">
        <v>0</v>
      </c>
      <c r="D50" s="172">
        <v>0</v>
      </c>
      <c r="E50" s="156">
        <v>0</v>
      </c>
      <c r="F50" s="342" t="s">
        <v>568</v>
      </c>
    </row>
    <row r="51" spans="1:6" s="177" customFormat="1" ht="17.25" customHeight="1" thickBot="1" x14ac:dyDescent="0.25">
      <c r="A51" s="137" t="s">
        <v>105</v>
      </c>
      <c r="B51" s="138" t="s">
        <v>258</v>
      </c>
      <c r="C51" s="167">
        <f>SUM(C52:C54)</f>
        <v>0</v>
      </c>
      <c r="D51" s="167">
        <f>SUM(D52:D54)</f>
        <v>0</v>
      </c>
      <c r="E51" s="167">
        <f>SUM(E52:E54)</f>
        <v>0</v>
      </c>
      <c r="F51" s="342" t="s">
        <v>569</v>
      </c>
    </row>
    <row r="52" spans="1:6" s="177" customFormat="1" ht="12" customHeight="1" x14ac:dyDescent="0.2">
      <c r="A52" s="132" t="s">
        <v>61</v>
      </c>
      <c r="B52" s="178" t="s">
        <v>259</v>
      </c>
      <c r="C52" s="169">
        <v>0</v>
      </c>
      <c r="D52" s="169">
        <v>0</v>
      </c>
      <c r="E52" s="153">
        <v>0</v>
      </c>
      <c r="F52" s="342" t="s">
        <v>570</v>
      </c>
    </row>
    <row r="53" spans="1:6" s="177" customFormat="1" ht="12" customHeight="1" x14ac:dyDescent="0.2">
      <c r="A53" s="131" t="s">
        <v>62</v>
      </c>
      <c r="B53" s="179" t="s">
        <v>260</v>
      </c>
      <c r="C53" s="168">
        <v>0</v>
      </c>
      <c r="D53" s="168">
        <v>0</v>
      </c>
      <c r="E53" s="152">
        <v>0</v>
      </c>
      <c r="F53" s="342" t="s">
        <v>571</v>
      </c>
    </row>
    <row r="54" spans="1:6" s="177" customFormat="1" ht="12" customHeight="1" x14ac:dyDescent="0.2">
      <c r="A54" s="131" t="s">
        <v>261</v>
      </c>
      <c r="B54" s="179" t="s">
        <v>262</v>
      </c>
      <c r="C54" s="168"/>
      <c r="D54" s="168">
        <v>0</v>
      </c>
      <c r="E54" s="152">
        <v>0</v>
      </c>
      <c r="F54" s="342" t="s">
        <v>572</v>
      </c>
    </row>
    <row r="55" spans="1:6" s="177" customFormat="1" ht="12" customHeight="1" thickBot="1" x14ac:dyDescent="0.25">
      <c r="A55" s="133" t="s">
        <v>263</v>
      </c>
      <c r="B55" s="180" t="s">
        <v>264</v>
      </c>
      <c r="C55" s="170">
        <v>0</v>
      </c>
      <c r="D55" s="170">
        <v>0</v>
      </c>
      <c r="E55" s="154">
        <v>0</v>
      </c>
      <c r="F55" s="342" t="s">
        <v>573</v>
      </c>
    </row>
    <row r="56" spans="1:6" s="177" customFormat="1" ht="12" customHeight="1" thickBot="1" x14ac:dyDescent="0.25">
      <c r="A56" s="137" t="s">
        <v>12</v>
      </c>
      <c r="B56" s="158" t="s">
        <v>265</v>
      </c>
      <c r="C56" s="167">
        <f>SUM(C57:C59)</f>
        <v>0</v>
      </c>
      <c r="D56" s="167">
        <f>SUM(D57:D59)</f>
        <v>0</v>
      </c>
      <c r="E56" s="167">
        <f>SUM(E57:E59)</f>
        <v>0</v>
      </c>
      <c r="F56" s="342" t="s">
        <v>574</v>
      </c>
    </row>
    <row r="57" spans="1:6" s="177" customFormat="1" ht="12" customHeight="1" x14ac:dyDescent="0.2">
      <c r="A57" s="132" t="s">
        <v>106</v>
      </c>
      <c r="B57" s="178" t="s">
        <v>266</v>
      </c>
      <c r="C57" s="171">
        <v>0</v>
      </c>
      <c r="D57" s="171">
        <v>0</v>
      </c>
      <c r="E57" s="155">
        <v>0</v>
      </c>
      <c r="F57" s="342" t="s">
        <v>575</v>
      </c>
    </row>
    <row r="58" spans="1:6" s="177" customFormat="1" ht="12" customHeight="1" x14ac:dyDescent="0.2">
      <c r="A58" s="131" t="s">
        <v>107</v>
      </c>
      <c r="B58" s="179" t="s">
        <v>267</v>
      </c>
      <c r="C58" s="171">
        <v>0</v>
      </c>
      <c r="D58" s="171">
        <v>0</v>
      </c>
      <c r="E58" s="155">
        <v>0</v>
      </c>
      <c r="F58" s="342" t="s">
        <v>576</v>
      </c>
    </row>
    <row r="59" spans="1:6" s="177" customFormat="1" ht="12" customHeight="1" x14ac:dyDescent="0.2">
      <c r="A59" s="131" t="s">
        <v>126</v>
      </c>
      <c r="B59" s="179" t="s">
        <v>268</v>
      </c>
      <c r="C59" s="171"/>
      <c r="D59" s="171">
        <v>0</v>
      </c>
      <c r="E59" s="155">
        <v>0</v>
      </c>
      <c r="F59" s="342" t="s">
        <v>577</v>
      </c>
    </row>
    <row r="60" spans="1:6" s="177" customFormat="1" ht="12" customHeight="1" thickBot="1" x14ac:dyDescent="0.25">
      <c r="A60" s="133" t="s">
        <v>269</v>
      </c>
      <c r="B60" s="180" t="s">
        <v>270</v>
      </c>
      <c r="C60" s="171">
        <v>0</v>
      </c>
      <c r="D60" s="171">
        <v>0</v>
      </c>
      <c r="E60" s="155">
        <v>0</v>
      </c>
      <c r="F60" s="342" t="s">
        <v>578</v>
      </c>
    </row>
    <row r="61" spans="1:6" s="177" customFormat="1" ht="12" customHeight="1" thickBot="1" x14ac:dyDescent="0.25">
      <c r="A61" s="137" t="s">
        <v>13</v>
      </c>
      <c r="B61" s="138" t="s">
        <v>271</v>
      </c>
      <c r="C61" s="173">
        <f>C56+C51+C34+C27+C13+C6+C20</f>
        <v>52464427</v>
      </c>
      <c r="D61" s="173">
        <f>D56+D51+D34+D27+D13+D6+D20</f>
        <v>80264744</v>
      </c>
      <c r="E61" s="173">
        <f>E56+E51+E34+E27+E13+E6</f>
        <v>67669721</v>
      </c>
      <c r="F61" s="342" t="s">
        <v>579</v>
      </c>
    </row>
    <row r="62" spans="1:6" s="177" customFormat="1" ht="12" customHeight="1" thickBot="1" x14ac:dyDescent="0.25">
      <c r="A62" s="188" t="s">
        <v>272</v>
      </c>
      <c r="B62" s="158" t="s">
        <v>273</v>
      </c>
      <c r="C62" s="173">
        <f>SUM(C63:C65)</f>
        <v>14762753</v>
      </c>
      <c r="D62" s="173">
        <f>SUM(D63:D65)</f>
        <v>10262052</v>
      </c>
      <c r="E62" s="173">
        <f>SUM(E63:E65)</f>
        <v>10262052</v>
      </c>
      <c r="F62" s="342" t="s">
        <v>580</v>
      </c>
    </row>
    <row r="63" spans="1:6" s="177" customFormat="1" ht="12" customHeight="1" x14ac:dyDescent="0.2">
      <c r="A63" s="132" t="s">
        <v>274</v>
      </c>
      <c r="B63" s="178" t="s">
        <v>275</v>
      </c>
      <c r="C63" s="171">
        <v>0</v>
      </c>
      <c r="D63" s="171">
        <v>0</v>
      </c>
      <c r="E63" s="155">
        <v>0</v>
      </c>
      <c r="F63" s="342" t="s">
        <v>581</v>
      </c>
    </row>
    <row r="64" spans="1:6" s="177" customFormat="1" ht="12" customHeight="1" x14ac:dyDescent="0.2">
      <c r="A64" s="131" t="s">
        <v>276</v>
      </c>
      <c r="B64" s="179" t="s">
        <v>277</v>
      </c>
      <c r="C64" s="171">
        <v>0</v>
      </c>
      <c r="D64" s="171">
        <v>10262052</v>
      </c>
      <c r="E64" s="155">
        <v>10262052</v>
      </c>
      <c r="F64" s="342" t="s">
        <v>582</v>
      </c>
    </row>
    <row r="65" spans="1:6" s="177" customFormat="1" ht="12" customHeight="1" thickBot="1" x14ac:dyDescent="0.25">
      <c r="A65" s="133" t="s">
        <v>278</v>
      </c>
      <c r="B65" s="118" t="s">
        <v>323</v>
      </c>
      <c r="C65" s="171">
        <v>14762753</v>
      </c>
      <c r="D65" s="171"/>
      <c r="E65" s="155"/>
      <c r="F65" s="342" t="s">
        <v>583</v>
      </c>
    </row>
    <row r="66" spans="1:6" s="177" customFormat="1" ht="12" customHeight="1" thickBot="1" x14ac:dyDescent="0.25">
      <c r="A66" s="188" t="s">
        <v>280</v>
      </c>
      <c r="B66" s="158" t="s">
        <v>281</v>
      </c>
      <c r="C66" s="167"/>
      <c r="D66" s="167"/>
      <c r="E66" s="151"/>
      <c r="F66" s="342" t="s">
        <v>584</v>
      </c>
    </row>
    <row r="67" spans="1:6" s="177" customFormat="1" ht="13.5" customHeight="1" x14ac:dyDescent="0.2">
      <c r="A67" s="132" t="s">
        <v>85</v>
      </c>
      <c r="B67" s="178" t="s">
        <v>282</v>
      </c>
      <c r="C67" s="171">
        <v>0</v>
      </c>
      <c r="D67" s="171">
        <v>0</v>
      </c>
      <c r="E67" s="155">
        <v>0</v>
      </c>
      <c r="F67" s="342" t="s">
        <v>585</v>
      </c>
    </row>
    <row r="68" spans="1:6" s="177" customFormat="1" ht="12" customHeight="1" x14ac:dyDescent="0.2">
      <c r="A68" s="131" t="s">
        <v>86</v>
      </c>
      <c r="B68" s="179" t="s">
        <v>283</v>
      </c>
      <c r="C68" s="171">
        <v>0</v>
      </c>
      <c r="D68" s="171">
        <v>0</v>
      </c>
      <c r="E68" s="155">
        <v>0</v>
      </c>
      <c r="F68" s="342" t="s">
        <v>586</v>
      </c>
    </row>
    <row r="69" spans="1:6" s="177" customFormat="1" ht="12" customHeight="1" x14ac:dyDescent="0.2">
      <c r="A69" s="131" t="s">
        <v>284</v>
      </c>
      <c r="B69" s="179" t="s">
        <v>285</v>
      </c>
      <c r="C69" s="171">
        <v>0</v>
      </c>
      <c r="D69" s="171">
        <v>0</v>
      </c>
      <c r="E69" s="155">
        <v>0</v>
      </c>
      <c r="F69" s="342" t="s">
        <v>587</v>
      </c>
    </row>
    <row r="70" spans="1:6" s="177" customFormat="1" ht="12" customHeight="1" thickBot="1" x14ac:dyDescent="0.25">
      <c r="A70" s="133" t="s">
        <v>286</v>
      </c>
      <c r="B70" s="180" t="s">
        <v>287</v>
      </c>
      <c r="C70" s="171">
        <v>0</v>
      </c>
      <c r="D70" s="171">
        <v>0</v>
      </c>
      <c r="E70" s="155">
        <v>0</v>
      </c>
      <c r="F70" s="342" t="s">
        <v>588</v>
      </c>
    </row>
    <row r="71" spans="1:6" s="177" customFormat="1" ht="12" customHeight="1" thickBot="1" x14ac:dyDescent="0.25">
      <c r="A71" s="188" t="s">
        <v>288</v>
      </c>
      <c r="B71" s="158" t="s">
        <v>289</v>
      </c>
      <c r="C71" s="167">
        <f>SUM(C72:C73)</f>
        <v>5217820</v>
      </c>
      <c r="D71" s="167">
        <f>SUM(D72:D73)</f>
        <v>21536484</v>
      </c>
      <c r="E71" s="167">
        <f>SUM(E72:E73)</f>
        <v>21536484</v>
      </c>
      <c r="F71" s="342" t="s">
        <v>589</v>
      </c>
    </row>
    <row r="72" spans="1:6" s="177" customFormat="1" ht="12" customHeight="1" x14ac:dyDescent="0.2">
      <c r="A72" s="132" t="s">
        <v>290</v>
      </c>
      <c r="B72" s="178" t="s">
        <v>291</v>
      </c>
      <c r="C72" s="171">
        <v>5217820</v>
      </c>
      <c r="D72" s="171">
        <v>21536484</v>
      </c>
      <c r="E72" s="155">
        <v>21536484</v>
      </c>
      <c r="F72" s="342" t="s">
        <v>590</v>
      </c>
    </row>
    <row r="73" spans="1:6" s="177" customFormat="1" ht="12" customHeight="1" thickBot="1" x14ac:dyDescent="0.25">
      <c r="A73" s="133" t="s">
        <v>292</v>
      </c>
      <c r="B73" s="180" t="s">
        <v>293</v>
      </c>
      <c r="C73" s="171">
        <v>0</v>
      </c>
      <c r="D73" s="171"/>
      <c r="E73" s="155"/>
      <c r="F73" s="342" t="s">
        <v>591</v>
      </c>
    </row>
    <row r="74" spans="1:6" s="177" customFormat="1" ht="12" customHeight="1" thickBot="1" x14ac:dyDescent="0.25">
      <c r="A74" s="188" t="s">
        <v>294</v>
      </c>
      <c r="B74" s="158" t="s">
        <v>295</v>
      </c>
      <c r="C74" s="167">
        <f>SUM(C75:C77)</f>
        <v>0</v>
      </c>
      <c r="D74" s="167">
        <f>SUM(D75:D77)</f>
        <v>590282</v>
      </c>
      <c r="E74" s="167">
        <f>SUM(E75:E77)</f>
        <v>590282</v>
      </c>
      <c r="F74" s="342" t="s">
        <v>592</v>
      </c>
    </row>
    <row r="75" spans="1:6" s="177" customFormat="1" ht="12" customHeight="1" x14ac:dyDescent="0.2">
      <c r="A75" s="132" t="s">
        <v>296</v>
      </c>
      <c r="B75" s="178" t="s">
        <v>297</v>
      </c>
      <c r="C75" s="171"/>
      <c r="D75" s="171">
        <v>590282</v>
      </c>
      <c r="E75" s="155">
        <v>590282</v>
      </c>
      <c r="F75" s="342" t="s">
        <v>593</v>
      </c>
    </row>
    <row r="76" spans="1:6" s="177" customFormat="1" ht="12" customHeight="1" x14ac:dyDescent="0.2">
      <c r="A76" s="131" t="s">
        <v>298</v>
      </c>
      <c r="B76" s="179" t="s">
        <v>299</v>
      </c>
      <c r="C76" s="171">
        <v>0</v>
      </c>
      <c r="D76" s="171"/>
      <c r="E76" s="155"/>
      <c r="F76" s="342" t="s">
        <v>594</v>
      </c>
    </row>
    <row r="77" spans="1:6" s="177" customFormat="1" ht="12" customHeight="1" thickBot="1" x14ac:dyDescent="0.25">
      <c r="A77" s="133" t="s">
        <v>300</v>
      </c>
      <c r="B77" s="160" t="s">
        <v>301</v>
      </c>
      <c r="C77" s="171">
        <v>0</v>
      </c>
      <c r="D77" s="171">
        <v>0</v>
      </c>
      <c r="E77" s="155">
        <v>0</v>
      </c>
      <c r="F77" s="342" t="s">
        <v>595</v>
      </c>
    </row>
    <row r="78" spans="1:6" s="177" customFormat="1" ht="12" customHeight="1" thickBot="1" x14ac:dyDescent="0.25">
      <c r="A78" s="188" t="s">
        <v>302</v>
      </c>
      <c r="B78" s="158" t="s">
        <v>303</v>
      </c>
      <c r="C78" s="167"/>
      <c r="D78" s="167"/>
      <c r="E78" s="151"/>
      <c r="F78" s="342" t="s">
        <v>596</v>
      </c>
    </row>
    <row r="79" spans="1:6" s="177" customFormat="1" ht="12" customHeight="1" x14ac:dyDescent="0.2">
      <c r="A79" s="181" t="s">
        <v>304</v>
      </c>
      <c r="B79" s="178" t="s">
        <v>305</v>
      </c>
      <c r="C79" s="171">
        <v>0</v>
      </c>
      <c r="D79" s="171">
        <v>0</v>
      </c>
      <c r="E79" s="155">
        <v>0</v>
      </c>
      <c r="F79" s="342" t="s">
        <v>597</v>
      </c>
    </row>
    <row r="80" spans="1:6" s="177" customFormat="1" ht="12" customHeight="1" x14ac:dyDescent="0.2">
      <c r="A80" s="182" t="s">
        <v>306</v>
      </c>
      <c r="B80" s="179" t="s">
        <v>307</v>
      </c>
      <c r="C80" s="171">
        <v>0</v>
      </c>
      <c r="D80" s="171">
        <v>0</v>
      </c>
      <c r="E80" s="155">
        <v>0</v>
      </c>
      <c r="F80" s="342" t="s">
        <v>598</v>
      </c>
    </row>
    <row r="81" spans="1:6" s="177" customFormat="1" ht="12" customHeight="1" x14ac:dyDescent="0.2">
      <c r="A81" s="182" t="s">
        <v>308</v>
      </c>
      <c r="B81" s="179" t="s">
        <v>309</v>
      </c>
      <c r="C81" s="171">
        <v>0</v>
      </c>
      <c r="D81" s="171">
        <v>0</v>
      </c>
      <c r="E81" s="155">
        <v>0</v>
      </c>
      <c r="F81" s="342" t="s">
        <v>599</v>
      </c>
    </row>
    <row r="82" spans="1:6" s="177" customFormat="1" ht="12" customHeight="1" thickBot="1" x14ac:dyDescent="0.25">
      <c r="A82" s="189" t="s">
        <v>310</v>
      </c>
      <c r="B82" s="160" t="s">
        <v>311</v>
      </c>
      <c r="C82" s="171">
        <v>0</v>
      </c>
      <c r="D82" s="171">
        <v>0</v>
      </c>
      <c r="E82" s="155">
        <v>0</v>
      </c>
      <c r="F82" s="342" t="s">
        <v>600</v>
      </c>
    </row>
    <row r="83" spans="1:6" s="177" customFormat="1" ht="12" customHeight="1" thickBot="1" x14ac:dyDescent="0.25">
      <c r="A83" s="188" t="s">
        <v>312</v>
      </c>
      <c r="B83" s="158" t="s">
        <v>313</v>
      </c>
      <c r="C83" s="191">
        <v>0</v>
      </c>
      <c r="D83" s="191">
        <v>0</v>
      </c>
      <c r="E83" s="192">
        <v>0</v>
      </c>
      <c r="F83" s="342" t="s">
        <v>601</v>
      </c>
    </row>
    <row r="84" spans="1:6" s="177" customFormat="1" ht="12" customHeight="1" thickBot="1" x14ac:dyDescent="0.25">
      <c r="A84" s="188" t="s">
        <v>314</v>
      </c>
      <c r="B84" s="116" t="s">
        <v>315</v>
      </c>
      <c r="C84" s="173">
        <f>C71+C74+C78+C83+C62</f>
        <v>19980573</v>
      </c>
      <c r="D84" s="173">
        <f>D62+D71+D74+D78+D83</f>
        <v>32388818</v>
      </c>
      <c r="E84" s="173">
        <f>E62+E71+E74+E78+E83</f>
        <v>32388818</v>
      </c>
      <c r="F84" s="342" t="s">
        <v>602</v>
      </c>
    </row>
    <row r="85" spans="1:6" s="177" customFormat="1" ht="12" customHeight="1" thickBot="1" x14ac:dyDescent="0.25">
      <c r="A85" s="190" t="s">
        <v>316</v>
      </c>
      <c r="B85" s="119" t="s">
        <v>317</v>
      </c>
      <c r="C85" s="173">
        <f>C84+C61</f>
        <v>72445000</v>
      </c>
      <c r="D85" s="173">
        <f>D84+D61</f>
        <v>112653562</v>
      </c>
      <c r="E85" s="173">
        <f>E84+E61</f>
        <v>100058539</v>
      </c>
      <c r="F85" s="342" t="s">
        <v>603</v>
      </c>
    </row>
    <row r="86" spans="1:6" s="177" customFormat="1" ht="12" customHeight="1" x14ac:dyDescent="0.2">
      <c r="A86" s="114"/>
      <c r="B86" s="114"/>
      <c r="C86" s="115"/>
      <c r="D86" s="115"/>
      <c r="E86" s="115"/>
      <c r="F86" s="342"/>
    </row>
    <row r="87" spans="1:6" ht="16.5" customHeight="1" x14ac:dyDescent="0.25">
      <c r="A87" s="498" t="s">
        <v>34</v>
      </c>
      <c r="B87" s="498"/>
      <c r="C87" s="498"/>
      <c r="D87" s="498"/>
      <c r="E87" s="498"/>
      <c r="F87" s="340"/>
    </row>
    <row r="88" spans="1:6" s="183" customFormat="1" ht="16.5" customHeight="1" thickBot="1" x14ac:dyDescent="0.3">
      <c r="A88" s="28"/>
      <c r="B88" s="28"/>
      <c r="C88" s="146"/>
      <c r="D88" s="146"/>
      <c r="E88" s="146" t="s">
        <v>631</v>
      </c>
      <c r="F88" s="343"/>
    </row>
    <row r="89" spans="1:6" s="183" customFormat="1" ht="16.5" customHeight="1" x14ac:dyDescent="0.25">
      <c r="A89" s="503" t="s">
        <v>51</v>
      </c>
      <c r="B89" s="501" t="s">
        <v>146</v>
      </c>
      <c r="C89" s="499">
        <v>2020</v>
      </c>
      <c r="D89" s="499"/>
      <c r="E89" s="500"/>
      <c r="F89" s="343"/>
    </row>
    <row r="90" spans="1:6" ht="38.1" customHeight="1" thickBot="1" x14ac:dyDescent="0.3">
      <c r="A90" s="504"/>
      <c r="B90" s="502"/>
      <c r="C90" s="29" t="s">
        <v>147</v>
      </c>
      <c r="D90" s="29" t="s">
        <v>148</v>
      </c>
      <c r="E90" s="30" t="s">
        <v>149</v>
      </c>
      <c r="F90" s="340"/>
    </row>
    <row r="91" spans="1:6" s="176" customFormat="1" ht="12" customHeight="1" thickBot="1" x14ac:dyDescent="0.25">
      <c r="A91" s="142" t="s">
        <v>318</v>
      </c>
      <c r="B91" s="143" t="s">
        <v>319</v>
      </c>
      <c r="C91" s="143" t="s">
        <v>320</v>
      </c>
      <c r="D91" s="143" t="s">
        <v>321</v>
      </c>
      <c r="E91" s="144" t="s">
        <v>322</v>
      </c>
      <c r="F91" s="341"/>
    </row>
    <row r="92" spans="1:6" ht="12" customHeight="1" thickBot="1" x14ac:dyDescent="0.3">
      <c r="A92" s="139" t="s">
        <v>5</v>
      </c>
      <c r="B92" s="141" t="s">
        <v>324</v>
      </c>
      <c r="C92" s="166">
        <f>SUM(C93:C97)</f>
        <v>16457106</v>
      </c>
      <c r="D92" s="166">
        <f>SUM(D93:D97)</f>
        <v>58701357</v>
      </c>
      <c r="E92" s="123">
        <f>SUM(E93:E97)</f>
        <v>54591888</v>
      </c>
      <c r="F92" s="340" t="s">
        <v>524</v>
      </c>
    </row>
    <row r="93" spans="1:6" ht="12" customHeight="1" x14ac:dyDescent="0.25">
      <c r="A93" s="134" t="s">
        <v>63</v>
      </c>
      <c r="B93" s="127" t="s">
        <v>35</v>
      </c>
      <c r="C93" s="36">
        <v>8416700</v>
      </c>
      <c r="D93" s="36">
        <v>16606241</v>
      </c>
      <c r="E93" s="122">
        <v>15687839</v>
      </c>
      <c r="F93" s="340" t="s">
        <v>525</v>
      </c>
    </row>
    <row r="94" spans="1:6" ht="12" customHeight="1" x14ac:dyDescent="0.25">
      <c r="A94" s="131" t="s">
        <v>64</v>
      </c>
      <c r="B94" s="125" t="s">
        <v>108</v>
      </c>
      <c r="C94" s="168">
        <v>1253268</v>
      </c>
      <c r="D94" s="168">
        <v>2058521</v>
      </c>
      <c r="E94" s="152">
        <v>2011321</v>
      </c>
      <c r="F94" s="340" t="s">
        <v>526</v>
      </c>
    </row>
    <row r="95" spans="1:6" ht="12" customHeight="1" x14ac:dyDescent="0.25">
      <c r="A95" s="131" t="s">
        <v>65</v>
      </c>
      <c r="B95" s="125" t="s">
        <v>83</v>
      </c>
      <c r="C95" s="170">
        <v>4815138</v>
      </c>
      <c r="D95" s="170">
        <v>18531616</v>
      </c>
      <c r="E95" s="154">
        <v>16402462</v>
      </c>
      <c r="F95" s="340" t="s">
        <v>527</v>
      </c>
    </row>
    <row r="96" spans="1:6" ht="12" customHeight="1" x14ac:dyDescent="0.25">
      <c r="A96" s="131" t="s">
        <v>66</v>
      </c>
      <c r="B96" s="128" t="s">
        <v>109</v>
      </c>
      <c r="C96" s="170">
        <v>450000</v>
      </c>
      <c r="D96" s="170">
        <v>450000</v>
      </c>
      <c r="E96" s="154">
        <v>320500</v>
      </c>
      <c r="F96" s="340" t="s">
        <v>528</v>
      </c>
    </row>
    <row r="97" spans="1:7" ht="12" customHeight="1" x14ac:dyDescent="0.25">
      <c r="A97" s="131" t="s">
        <v>74</v>
      </c>
      <c r="B97" s="136" t="s">
        <v>110</v>
      </c>
      <c r="C97" s="170">
        <v>1522000</v>
      </c>
      <c r="D97" s="170">
        <v>21054979</v>
      </c>
      <c r="E97" s="154">
        <v>20169766</v>
      </c>
      <c r="F97" s="340" t="s">
        <v>529</v>
      </c>
    </row>
    <row r="98" spans="1:7" ht="12" customHeight="1" x14ac:dyDescent="0.25">
      <c r="A98" s="131" t="s">
        <v>67</v>
      </c>
      <c r="B98" s="125" t="s">
        <v>325</v>
      </c>
      <c r="C98" s="170"/>
      <c r="D98" s="170">
        <v>227720</v>
      </c>
      <c r="E98" s="154">
        <v>216480</v>
      </c>
      <c r="F98" s="340" t="s">
        <v>530</v>
      </c>
      <c r="G98" s="358"/>
    </row>
    <row r="99" spans="1:7" ht="12" customHeight="1" x14ac:dyDescent="0.25">
      <c r="A99" s="131" t="s">
        <v>68</v>
      </c>
      <c r="B99" s="147" t="s">
        <v>627</v>
      </c>
      <c r="C99" s="170"/>
      <c r="D99" s="170">
        <v>227720</v>
      </c>
      <c r="E99" s="154">
        <v>216480</v>
      </c>
      <c r="F99" s="340" t="s">
        <v>531</v>
      </c>
    </row>
    <row r="100" spans="1:7" ht="12" customHeight="1" x14ac:dyDescent="0.25">
      <c r="A100" s="131" t="s">
        <v>75</v>
      </c>
      <c r="B100" s="148" t="s">
        <v>628</v>
      </c>
      <c r="C100" s="170"/>
      <c r="D100" s="170"/>
      <c r="E100" s="154"/>
      <c r="F100" s="340" t="s">
        <v>532</v>
      </c>
    </row>
    <row r="101" spans="1:7" ht="12" customHeight="1" x14ac:dyDescent="0.25">
      <c r="A101" s="131" t="s">
        <v>76</v>
      </c>
      <c r="B101" s="148" t="s">
        <v>326</v>
      </c>
      <c r="C101" s="170"/>
      <c r="D101" s="170"/>
      <c r="E101" s="154"/>
      <c r="F101" s="340" t="s">
        <v>533</v>
      </c>
    </row>
    <row r="102" spans="1:7" ht="12" customHeight="1" x14ac:dyDescent="0.25">
      <c r="A102" s="131" t="s">
        <v>77</v>
      </c>
      <c r="B102" s="147" t="s">
        <v>327</v>
      </c>
      <c r="C102" s="170">
        <v>1522000</v>
      </c>
      <c r="D102" s="170">
        <v>2816419</v>
      </c>
      <c r="E102" s="154">
        <v>1943781</v>
      </c>
      <c r="F102" s="340" t="s">
        <v>534</v>
      </c>
    </row>
    <row r="103" spans="1:7" ht="12" customHeight="1" x14ac:dyDescent="0.25">
      <c r="A103" s="131" t="s">
        <v>78</v>
      </c>
      <c r="B103" s="147" t="s">
        <v>328</v>
      </c>
      <c r="C103" s="170"/>
      <c r="D103" s="170"/>
      <c r="E103" s="154"/>
      <c r="F103" s="340" t="s">
        <v>535</v>
      </c>
    </row>
    <row r="104" spans="1:7" ht="12" customHeight="1" x14ac:dyDescent="0.25">
      <c r="A104" s="131" t="s">
        <v>80</v>
      </c>
      <c r="B104" s="148" t="s">
        <v>329</v>
      </c>
      <c r="C104" s="170"/>
      <c r="D104" s="170"/>
      <c r="E104" s="154"/>
      <c r="F104" s="340" t="s">
        <v>536</v>
      </c>
    </row>
    <row r="105" spans="1:7" ht="12" customHeight="1" x14ac:dyDescent="0.25">
      <c r="A105" s="130" t="s">
        <v>111</v>
      </c>
      <c r="B105" s="149" t="s">
        <v>330</v>
      </c>
      <c r="C105" s="170"/>
      <c r="D105" s="170"/>
      <c r="E105" s="154"/>
      <c r="F105" s="340" t="s">
        <v>537</v>
      </c>
    </row>
    <row r="106" spans="1:7" ht="12" customHeight="1" x14ac:dyDescent="0.25">
      <c r="A106" s="131" t="s">
        <v>331</v>
      </c>
      <c r="B106" s="149" t="s">
        <v>629</v>
      </c>
      <c r="C106" s="170">
        <v>0</v>
      </c>
      <c r="D106" s="170">
        <v>0</v>
      </c>
      <c r="E106" s="154">
        <v>0</v>
      </c>
      <c r="F106" s="340" t="s">
        <v>538</v>
      </c>
    </row>
    <row r="107" spans="1:7" ht="12" customHeight="1" thickBot="1" x14ac:dyDescent="0.3">
      <c r="A107" s="135" t="s">
        <v>332</v>
      </c>
      <c r="B107" s="150" t="s">
        <v>333</v>
      </c>
      <c r="C107" s="37">
        <v>0</v>
      </c>
      <c r="D107" s="37">
        <v>18010840</v>
      </c>
      <c r="E107" s="117">
        <v>18009505</v>
      </c>
      <c r="F107" s="340" t="s">
        <v>539</v>
      </c>
    </row>
    <row r="108" spans="1:7" ht="12" customHeight="1" thickBot="1" x14ac:dyDescent="0.3">
      <c r="A108" s="137" t="s">
        <v>6</v>
      </c>
      <c r="B108" s="140" t="s">
        <v>334</v>
      </c>
      <c r="C108" s="167">
        <f>C109+C111</f>
        <v>40861000</v>
      </c>
      <c r="D108" s="167">
        <f>D109+D111</f>
        <v>38825311</v>
      </c>
      <c r="E108" s="151">
        <f>E109+E111</f>
        <v>23856674</v>
      </c>
      <c r="F108" s="340" t="s">
        <v>540</v>
      </c>
    </row>
    <row r="109" spans="1:7" ht="12" customHeight="1" x14ac:dyDescent="0.25">
      <c r="A109" s="132" t="s">
        <v>69</v>
      </c>
      <c r="B109" s="125" t="s">
        <v>125</v>
      </c>
      <c r="C109" s="169">
        <v>40861000</v>
      </c>
      <c r="D109" s="169">
        <v>38825311</v>
      </c>
      <c r="E109" s="153">
        <v>23856674</v>
      </c>
      <c r="F109" s="340" t="s">
        <v>541</v>
      </c>
    </row>
    <row r="110" spans="1:7" ht="12" customHeight="1" x14ac:dyDescent="0.25">
      <c r="A110" s="132" t="s">
        <v>70</v>
      </c>
      <c r="B110" s="129" t="s">
        <v>335</v>
      </c>
      <c r="C110" s="169">
        <v>0</v>
      </c>
      <c r="D110" s="169"/>
      <c r="E110" s="153"/>
      <c r="F110" s="340" t="s">
        <v>542</v>
      </c>
    </row>
    <row r="111" spans="1:7" x14ac:dyDescent="0.25">
      <c r="A111" s="132" t="s">
        <v>71</v>
      </c>
      <c r="B111" s="129" t="s">
        <v>112</v>
      </c>
      <c r="C111" s="168">
        <v>0</v>
      </c>
      <c r="D111" s="168">
        <v>0</v>
      </c>
      <c r="E111" s="152">
        <v>0</v>
      </c>
      <c r="F111" s="340" t="s">
        <v>543</v>
      </c>
    </row>
    <row r="112" spans="1:7" ht="12" customHeight="1" x14ac:dyDescent="0.25">
      <c r="A112" s="132" t="s">
        <v>72</v>
      </c>
      <c r="B112" s="129" t="s">
        <v>336</v>
      </c>
      <c r="C112" s="168">
        <v>0</v>
      </c>
      <c r="D112" s="168">
        <v>0</v>
      </c>
      <c r="E112" s="152">
        <v>0</v>
      </c>
      <c r="F112" s="340" t="s">
        <v>544</v>
      </c>
    </row>
    <row r="113" spans="1:6" ht="12" customHeight="1" x14ac:dyDescent="0.25">
      <c r="A113" s="132" t="s">
        <v>73</v>
      </c>
      <c r="B113" s="160" t="s">
        <v>127</v>
      </c>
      <c r="C113" s="168">
        <v>0</v>
      </c>
      <c r="D113" s="168">
        <v>0</v>
      </c>
      <c r="E113" s="152">
        <v>0</v>
      </c>
      <c r="F113" s="340" t="s">
        <v>545</v>
      </c>
    </row>
    <row r="114" spans="1:6" ht="21.75" customHeight="1" x14ac:dyDescent="0.25">
      <c r="A114" s="132" t="s">
        <v>79</v>
      </c>
      <c r="B114" s="159" t="s">
        <v>337</v>
      </c>
      <c r="C114" s="168">
        <v>0</v>
      </c>
      <c r="D114" s="168">
        <v>0</v>
      </c>
      <c r="E114" s="152">
        <v>0</v>
      </c>
      <c r="F114" s="340" t="s">
        <v>546</v>
      </c>
    </row>
    <row r="115" spans="1:6" ht="24" customHeight="1" x14ac:dyDescent="0.25">
      <c r="A115" s="132" t="s">
        <v>81</v>
      </c>
      <c r="B115" s="174" t="s">
        <v>338</v>
      </c>
      <c r="C115" s="168">
        <v>0</v>
      </c>
      <c r="D115" s="168">
        <v>0</v>
      </c>
      <c r="E115" s="152">
        <v>0</v>
      </c>
      <c r="F115" s="340" t="s">
        <v>547</v>
      </c>
    </row>
    <row r="116" spans="1:6" ht="12" customHeight="1" x14ac:dyDescent="0.25">
      <c r="A116" s="132" t="s">
        <v>113</v>
      </c>
      <c r="B116" s="148" t="s">
        <v>326</v>
      </c>
      <c r="C116" s="168">
        <v>0</v>
      </c>
      <c r="D116" s="168">
        <v>0</v>
      </c>
      <c r="E116" s="152">
        <v>0</v>
      </c>
      <c r="F116" s="340" t="s">
        <v>548</v>
      </c>
    </row>
    <row r="117" spans="1:6" ht="12" customHeight="1" x14ac:dyDescent="0.25">
      <c r="A117" s="132" t="s">
        <v>114</v>
      </c>
      <c r="B117" s="148" t="s">
        <v>339</v>
      </c>
      <c r="C117" s="168">
        <v>0</v>
      </c>
      <c r="D117" s="168">
        <v>0</v>
      </c>
      <c r="E117" s="152">
        <v>0</v>
      </c>
      <c r="F117" s="340" t="s">
        <v>549</v>
      </c>
    </row>
    <row r="118" spans="1:6" ht="12" customHeight="1" x14ac:dyDescent="0.25">
      <c r="A118" s="132" t="s">
        <v>115</v>
      </c>
      <c r="B118" s="148" t="s">
        <v>340</v>
      </c>
      <c r="C118" s="168">
        <v>0</v>
      </c>
      <c r="D118" s="168">
        <v>0</v>
      </c>
      <c r="E118" s="152">
        <v>0</v>
      </c>
      <c r="F118" s="340" t="s">
        <v>550</v>
      </c>
    </row>
    <row r="119" spans="1:6" s="193" customFormat="1" ht="12" customHeight="1" x14ac:dyDescent="0.25">
      <c r="A119" s="132" t="s">
        <v>341</v>
      </c>
      <c r="B119" s="148" t="s">
        <v>329</v>
      </c>
      <c r="C119" s="168">
        <v>0</v>
      </c>
      <c r="D119" s="168">
        <v>0</v>
      </c>
      <c r="E119" s="152">
        <v>0</v>
      </c>
      <c r="F119" s="340" t="s">
        <v>551</v>
      </c>
    </row>
    <row r="120" spans="1:6" ht="12" customHeight="1" x14ac:dyDescent="0.25">
      <c r="A120" s="132" t="s">
        <v>342</v>
      </c>
      <c r="B120" s="148" t="s">
        <v>343</v>
      </c>
      <c r="C120" s="168">
        <v>0</v>
      </c>
      <c r="D120" s="168">
        <v>0</v>
      </c>
      <c r="E120" s="152">
        <v>0</v>
      </c>
      <c r="F120" s="340" t="s">
        <v>552</v>
      </c>
    </row>
    <row r="121" spans="1:6" ht="12" customHeight="1" thickBot="1" x14ac:dyDescent="0.3">
      <c r="A121" s="130" t="s">
        <v>344</v>
      </c>
      <c r="B121" s="148" t="s">
        <v>345</v>
      </c>
      <c r="C121" s="170">
        <v>0</v>
      </c>
      <c r="D121" s="170">
        <v>0</v>
      </c>
      <c r="E121" s="154">
        <v>0</v>
      </c>
      <c r="F121" s="340" t="s">
        <v>553</v>
      </c>
    </row>
    <row r="122" spans="1:6" ht="12" customHeight="1" thickBot="1" x14ac:dyDescent="0.3">
      <c r="A122" s="137" t="s">
        <v>7</v>
      </c>
      <c r="B122" s="145" t="s">
        <v>346</v>
      </c>
      <c r="C122" s="167">
        <v>0</v>
      </c>
      <c r="D122" s="167">
        <v>0</v>
      </c>
      <c r="E122" s="151"/>
      <c r="F122" s="340" t="s">
        <v>554</v>
      </c>
    </row>
    <row r="123" spans="1:6" ht="12" customHeight="1" x14ac:dyDescent="0.25">
      <c r="A123" s="132" t="s">
        <v>52</v>
      </c>
      <c r="B123" s="126" t="s">
        <v>42</v>
      </c>
      <c r="C123" s="169">
        <v>0</v>
      </c>
      <c r="D123" s="169">
        <v>0</v>
      </c>
      <c r="E123" s="153">
        <v>0</v>
      </c>
      <c r="F123" s="340" t="s">
        <v>555</v>
      </c>
    </row>
    <row r="124" spans="1:6" ht="12" customHeight="1" thickBot="1" x14ac:dyDescent="0.3">
      <c r="A124" s="133" t="s">
        <v>53</v>
      </c>
      <c r="B124" s="129" t="s">
        <v>43</v>
      </c>
      <c r="C124" s="170">
        <v>0</v>
      </c>
      <c r="D124" s="170">
        <v>0</v>
      </c>
      <c r="E124" s="154">
        <v>0</v>
      </c>
      <c r="F124" s="340" t="s">
        <v>556</v>
      </c>
    </row>
    <row r="125" spans="1:6" ht="12" customHeight="1" thickBot="1" x14ac:dyDescent="0.3">
      <c r="A125" s="137" t="s">
        <v>8</v>
      </c>
      <c r="B125" s="145" t="s">
        <v>347</v>
      </c>
      <c r="C125" s="167">
        <f>C108+C92</f>
        <v>57318106</v>
      </c>
      <c r="D125" s="167">
        <f>D108+D92</f>
        <v>97526668</v>
      </c>
      <c r="E125" s="167">
        <f>E108+E92</f>
        <v>78448562</v>
      </c>
      <c r="F125" s="340" t="s">
        <v>557</v>
      </c>
    </row>
    <row r="126" spans="1:6" ht="12" customHeight="1" thickBot="1" x14ac:dyDescent="0.3">
      <c r="A126" s="137" t="s">
        <v>9</v>
      </c>
      <c r="B126" s="145" t="s">
        <v>348</v>
      </c>
      <c r="C126" s="167">
        <f>SUM(C127:C129)</f>
        <v>14762753</v>
      </c>
      <c r="D126" s="167">
        <f>SUM(D127:D129)</f>
        <v>14762753</v>
      </c>
      <c r="E126" s="167">
        <f>SUM(E127:E129)</f>
        <v>10262052</v>
      </c>
      <c r="F126" s="340" t="s">
        <v>558</v>
      </c>
    </row>
    <row r="127" spans="1:6" ht="12" customHeight="1" x14ac:dyDescent="0.25">
      <c r="A127" s="132" t="s">
        <v>56</v>
      </c>
      <c r="B127" s="126" t="s">
        <v>349</v>
      </c>
      <c r="C127" s="168">
        <v>0</v>
      </c>
      <c r="D127" s="168">
        <v>0</v>
      </c>
      <c r="E127" s="152">
        <v>0</v>
      </c>
      <c r="F127" s="340" t="s">
        <v>559</v>
      </c>
    </row>
    <row r="128" spans="1:6" ht="12" customHeight="1" x14ac:dyDescent="0.25">
      <c r="A128" s="132" t="s">
        <v>57</v>
      </c>
      <c r="B128" s="126" t="s">
        <v>350</v>
      </c>
      <c r="C128" s="168">
        <v>0</v>
      </c>
      <c r="D128" s="168">
        <v>10262052</v>
      </c>
      <c r="E128" s="152">
        <v>10262052</v>
      </c>
      <c r="F128" s="340" t="s">
        <v>560</v>
      </c>
    </row>
    <row r="129" spans="1:9" ht="12" customHeight="1" thickBot="1" x14ac:dyDescent="0.3">
      <c r="A129" s="130" t="s">
        <v>58</v>
      </c>
      <c r="B129" s="124" t="s">
        <v>351</v>
      </c>
      <c r="C129" s="168">
        <v>14762753</v>
      </c>
      <c r="D129" s="168">
        <v>4500701</v>
      </c>
      <c r="E129" s="152"/>
      <c r="F129" s="340" t="s">
        <v>561</v>
      </c>
    </row>
    <row r="130" spans="1:9" ht="12" customHeight="1" thickBot="1" x14ac:dyDescent="0.3">
      <c r="A130" s="137" t="s">
        <v>10</v>
      </c>
      <c r="B130" s="145" t="s">
        <v>352</v>
      </c>
      <c r="C130" s="167"/>
      <c r="D130" s="167"/>
      <c r="E130" s="151"/>
      <c r="F130" s="340" t="s">
        <v>562</v>
      </c>
    </row>
    <row r="131" spans="1:9" ht="12" customHeight="1" x14ac:dyDescent="0.25">
      <c r="A131" s="132" t="s">
        <v>59</v>
      </c>
      <c r="B131" s="126" t="s">
        <v>353</v>
      </c>
      <c r="C131" s="168">
        <v>0</v>
      </c>
      <c r="D131" s="168">
        <v>0</v>
      </c>
      <c r="E131" s="152">
        <v>0</v>
      </c>
      <c r="F131" s="340" t="s">
        <v>563</v>
      </c>
    </row>
    <row r="132" spans="1:9" ht="12" customHeight="1" x14ac:dyDescent="0.25">
      <c r="A132" s="132" t="s">
        <v>60</v>
      </c>
      <c r="B132" s="126" t="s">
        <v>354</v>
      </c>
      <c r="C132" s="168">
        <v>0</v>
      </c>
      <c r="D132" s="168">
        <v>0</v>
      </c>
      <c r="E132" s="152">
        <v>0</v>
      </c>
      <c r="F132" s="340" t="s">
        <v>564</v>
      </c>
    </row>
    <row r="133" spans="1:9" ht="12" customHeight="1" x14ac:dyDescent="0.25">
      <c r="A133" s="132" t="s">
        <v>252</v>
      </c>
      <c r="B133" s="126" t="s">
        <v>355</v>
      </c>
      <c r="C133" s="168">
        <v>0</v>
      </c>
      <c r="D133" s="168">
        <v>0</v>
      </c>
      <c r="E133" s="152">
        <v>0</v>
      </c>
      <c r="F133" s="340" t="s">
        <v>565</v>
      </c>
    </row>
    <row r="134" spans="1:9" ht="12" customHeight="1" thickBot="1" x14ac:dyDescent="0.3">
      <c r="A134" s="130" t="s">
        <v>254</v>
      </c>
      <c r="B134" s="124" t="s">
        <v>356</v>
      </c>
      <c r="C134" s="168">
        <v>0</v>
      </c>
      <c r="D134" s="168">
        <v>0</v>
      </c>
      <c r="E134" s="152">
        <v>0</v>
      </c>
      <c r="F134" s="340" t="s">
        <v>566</v>
      </c>
    </row>
    <row r="135" spans="1:9" ht="12" customHeight="1" thickBot="1" x14ac:dyDescent="0.3">
      <c r="A135" s="137" t="s">
        <v>11</v>
      </c>
      <c r="B135" s="145" t="s">
        <v>522</v>
      </c>
      <c r="C135" s="173">
        <f>SUM(C136:C140)</f>
        <v>364141</v>
      </c>
      <c r="D135" s="173">
        <f>SUM(D136:D140)</f>
        <v>364141</v>
      </c>
      <c r="E135" s="173">
        <f>SUM(E136:E140)</f>
        <v>364141</v>
      </c>
      <c r="F135" s="340" t="s">
        <v>567</v>
      </c>
    </row>
    <row r="136" spans="1:9" ht="12" customHeight="1" x14ac:dyDescent="0.25">
      <c r="A136" s="132" t="s">
        <v>61</v>
      </c>
      <c r="B136" s="126" t="s">
        <v>357</v>
      </c>
      <c r="C136" s="168">
        <v>364141</v>
      </c>
      <c r="D136" s="168">
        <v>364141</v>
      </c>
      <c r="E136" s="152">
        <v>364141</v>
      </c>
      <c r="F136" s="340" t="s">
        <v>568</v>
      </c>
    </row>
    <row r="137" spans="1:9" ht="12" customHeight="1" x14ac:dyDescent="0.25">
      <c r="A137" s="132" t="s">
        <v>604</v>
      </c>
      <c r="B137" s="126" t="s">
        <v>608</v>
      </c>
      <c r="C137" s="168"/>
      <c r="D137" s="168"/>
      <c r="E137" s="152"/>
      <c r="F137" s="340"/>
    </row>
    <row r="138" spans="1:9" ht="12" customHeight="1" x14ac:dyDescent="0.25">
      <c r="A138" s="132" t="s">
        <v>605</v>
      </c>
      <c r="B138" s="126" t="s">
        <v>358</v>
      </c>
      <c r="C138" s="168"/>
      <c r="D138" s="168"/>
      <c r="E138" s="152"/>
      <c r="F138" s="340" t="s">
        <v>569</v>
      </c>
    </row>
    <row r="139" spans="1:9" ht="12" customHeight="1" x14ac:dyDescent="0.25">
      <c r="A139" s="132" t="s">
        <v>606</v>
      </c>
      <c r="B139" s="126" t="s">
        <v>359</v>
      </c>
      <c r="C139" s="168">
        <v>0</v>
      </c>
      <c r="D139" s="168">
        <v>0</v>
      </c>
      <c r="E139" s="152">
        <v>0</v>
      </c>
      <c r="F139" s="340" t="s">
        <v>570</v>
      </c>
    </row>
    <row r="140" spans="1:9" ht="12" customHeight="1" thickBot="1" x14ac:dyDescent="0.3">
      <c r="A140" s="130" t="s">
        <v>607</v>
      </c>
      <c r="B140" s="124" t="s">
        <v>360</v>
      </c>
      <c r="C140" s="168">
        <v>0</v>
      </c>
      <c r="D140" s="168">
        <v>0</v>
      </c>
      <c r="E140" s="152">
        <v>0</v>
      </c>
      <c r="F140" s="340" t="s">
        <v>571</v>
      </c>
    </row>
    <row r="141" spans="1:9" ht="15" customHeight="1" thickBot="1" x14ac:dyDescent="0.3">
      <c r="A141" s="137" t="s">
        <v>12</v>
      </c>
      <c r="B141" s="145" t="s">
        <v>443</v>
      </c>
      <c r="C141" s="38"/>
      <c r="D141" s="38"/>
      <c r="E141" s="121"/>
      <c r="F141" s="340" t="s">
        <v>572</v>
      </c>
      <c r="G141" s="184"/>
      <c r="H141" s="184"/>
      <c r="I141" s="184"/>
    </row>
    <row r="142" spans="1:9" s="177" customFormat="1" ht="12.95" customHeight="1" x14ac:dyDescent="0.25">
      <c r="A142" s="132" t="s">
        <v>106</v>
      </c>
      <c r="B142" s="126" t="s">
        <v>361</v>
      </c>
      <c r="C142" s="168">
        <v>0</v>
      </c>
      <c r="D142" s="168">
        <v>0</v>
      </c>
      <c r="E142" s="152">
        <v>0</v>
      </c>
      <c r="F142" s="340" t="s">
        <v>573</v>
      </c>
    </row>
    <row r="143" spans="1:9" ht="12.75" customHeight="1" x14ac:dyDescent="0.25">
      <c r="A143" s="132" t="s">
        <v>107</v>
      </c>
      <c r="B143" s="126" t="s">
        <v>362</v>
      </c>
      <c r="C143" s="168">
        <v>0</v>
      </c>
      <c r="D143" s="168">
        <v>0</v>
      </c>
      <c r="E143" s="152">
        <v>0</v>
      </c>
      <c r="F143" s="340" t="s">
        <v>574</v>
      </c>
    </row>
    <row r="144" spans="1:9" ht="12.75" customHeight="1" x14ac:dyDescent="0.25">
      <c r="A144" s="132" t="s">
        <v>126</v>
      </c>
      <c r="B144" s="126" t="s">
        <v>363</v>
      </c>
      <c r="C144" s="168">
        <v>0</v>
      </c>
      <c r="D144" s="168">
        <v>0</v>
      </c>
      <c r="E144" s="152">
        <v>0</v>
      </c>
      <c r="F144" s="340" t="s">
        <v>575</v>
      </c>
    </row>
    <row r="145" spans="1:6" ht="12.75" customHeight="1" thickBot="1" x14ac:dyDescent="0.3">
      <c r="A145" s="132" t="s">
        <v>269</v>
      </c>
      <c r="B145" s="126" t="s">
        <v>364</v>
      </c>
      <c r="C145" s="168">
        <v>0</v>
      </c>
      <c r="D145" s="168">
        <v>0</v>
      </c>
      <c r="E145" s="152">
        <v>0</v>
      </c>
      <c r="F145" s="340" t="s">
        <v>576</v>
      </c>
    </row>
    <row r="146" spans="1:6" ht="16.5" thickBot="1" x14ac:dyDescent="0.3">
      <c r="A146" s="137" t="s">
        <v>13</v>
      </c>
      <c r="B146" s="145" t="s">
        <v>365</v>
      </c>
      <c r="C146" s="120">
        <f>C126+C135+C141</f>
        <v>15126894</v>
      </c>
      <c r="D146" s="120">
        <f>D126+D135+D141</f>
        <v>15126894</v>
      </c>
      <c r="E146" s="120">
        <f>E126+E135+E141</f>
        <v>10626193</v>
      </c>
      <c r="F146" s="340" t="s">
        <v>577</v>
      </c>
    </row>
    <row r="147" spans="1:6" ht="16.5" thickBot="1" x14ac:dyDescent="0.3">
      <c r="A147" s="161" t="s">
        <v>14</v>
      </c>
      <c r="B147" s="163" t="s">
        <v>366</v>
      </c>
      <c r="C147" s="120">
        <f>C146+C125</f>
        <v>72445000</v>
      </c>
      <c r="D147" s="120">
        <f>D146+D125</f>
        <v>112653562</v>
      </c>
      <c r="E147" s="120">
        <f>E146+E125</f>
        <v>89074755</v>
      </c>
      <c r="F147" s="340" t="s">
        <v>578</v>
      </c>
    </row>
    <row r="149" spans="1:6" ht="18.75" customHeight="1" x14ac:dyDescent="0.25">
      <c r="A149" s="175"/>
      <c r="B149" s="175"/>
      <c r="C149" s="175"/>
      <c r="D149" s="175"/>
      <c r="E149" s="175"/>
    </row>
    <row r="150" spans="1:6" ht="13.5" customHeight="1" x14ac:dyDescent="0.25">
      <c r="A150" s="175"/>
      <c r="B150" s="175"/>
      <c r="C150" s="175"/>
      <c r="D150" s="175"/>
      <c r="E150" s="175"/>
    </row>
    <row r="151" spans="1:6" x14ac:dyDescent="0.25">
      <c r="A151" s="175"/>
      <c r="B151" s="175"/>
      <c r="C151" s="175"/>
      <c r="D151" s="175"/>
      <c r="E151" s="175"/>
    </row>
    <row r="152" spans="1:6" x14ac:dyDescent="0.25">
      <c r="A152" s="175"/>
      <c r="B152" s="175"/>
      <c r="C152" s="175"/>
      <c r="D152" s="175"/>
      <c r="E152" s="175"/>
    </row>
    <row r="153" spans="1:6" ht="7.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</sheetData>
  <mergeCells count="8">
    <mergeCell ref="A1:E1"/>
    <mergeCell ref="C3:E3"/>
    <mergeCell ref="B3:B4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scale="80" orientation="portrait" r:id="rId1"/>
  <headerFooter alignWithMargins="0">
    <oddHeader>&amp;C&amp;"Times New Roman CE,Félkövér"&amp;12
Fiad Község Önkormányzata
2020. ÉVI ZÁRSZÁMADÁSÁNAK PÉNZÜGYI MÉRLEGE&amp;10
&amp;R&amp;"Times New Roman CE,Félkövér dőlt"&amp;11 1.1. melléklet a 3/2021. (V.28.) önkormányzati rendelethez</oddHeader>
  </headerFooter>
  <rowBreaks count="1" manualBreakCount="1">
    <brk id="86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view="pageBreakPreview" topLeftCell="J122" zoomScaleNormal="100" zoomScaleSheetLayoutView="100" workbookViewId="0">
      <selection activeCell="J136" sqref="J136"/>
    </sheetView>
  </sheetViews>
  <sheetFormatPr defaultRowHeight="12.75" x14ac:dyDescent="0.2"/>
  <cols>
    <col min="1" max="1" width="14.83203125" style="283" customWidth="1"/>
    <col min="2" max="2" width="65.33203125" style="284" customWidth="1"/>
    <col min="3" max="5" width="17" style="285" customWidth="1"/>
    <col min="6" max="6" width="9.33203125" style="344" hidden="1" customWidth="1"/>
    <col min="7" max="16384" width="9.33203125" style="21"/>
  </cols>
  <sheetData>
    <row r="1" spans="1:6" s="269" customFormat="1" ht="16.5" customHeight="1" thickBot="1" x14ac:dyDescent="0.25">
      <c r="A1" s="268"/>
      <c r="B1" s="270"/>
      <c r="C1" s="304"/>
      <c r="D1" s="278"/>
      <c r="E1" s="304" t="s">
        <v>811</v>
      </c>
      <c r="F1" s="347"/>
    </row>
    <row r="2" spans="1:6" s="305" customFormat="1" ht="15.75" customHeight="1" x14ac:dyDescent="0.2">
      <c r="A2" s="286" t="s">
        <v>44</v>
      </c>
      <c r="B2" s="511" t="s">
        <v>122</v>
      </c>
      <c r="C2" s="512"/>
      <c r="D2" s="513"/>
      <c r="E2" s="279" t="s">
        <v>38</v>
      </c>
      <c r="F2" s="348"/>
    </row>
    <row r="3" spans="1:6" s="305" customFormat="1" ht="24.75" thickBot="1" x14ac:dyDescent="0.25">
      <c r="A3" s="303" t="s">
        <v>438</v>
      </c>
      <c r="B3" s="508" t="s">
        <v>437</v>
      </c>
      <c r="C3" s="509"/>
      <c r="D3" s="510"/>
      <c r="E3" s="264" t="s">
        <v>38</v>
      </c>
      <c r="F3" s="348"/>
    </row>
    <row r="4" spans="1:6" s="306" customFormat="1" ht="15.95" customHeight="1" thickBot="1" x14ac:dyDescent="0.3">
      <c r="A4" s="271"/>
      <c r="B4" s="271"/>
      <c r="C4" s="272"/>
      <c r="D4" s="272"/>
      <c r="E4" s="272" t="s">
        <v>633</v>
      </c>
      <c r="F4" s="349"/>
    </row>
    <row r="5" spans="1:6" ht="24.75" thickBot="1" x14ac:dyDescent="0.25">
      <c r="A5" s="112" t="s">
        <v>121</v>
      </c>
      <c r="B5" s="113" t="s">
        <v>39</v>
      </c>
      <c r="C5" s="35" t="s">
        <v>147</v>
      </c>
      <c r="D5" s="35" t="s">
        <v>148</v>
      </c>
      <c r="E5" s="273" t="s">
        <v>149</v>
      </c>
    </row>
    <row r="6" spans="1:6" s="307" customFormat="1" ht="12.95" customHeight="1" thickBot="1" x14ac:dyDescent="0.25">
      <c r="A6" s="266" t="s">
        <v>318</v>
      </c>
      <c r="B6" s="267" t="s">
        <v>319</v>
      </c>
      <c r="C6" s="267" t="s">
        <v>320</v>
      </c>
      <c r="D6" s="46" t="s">
        <v>321</v>
      </c>
      <c r="E6" s="45" t="s">
        <v>322</v>
      </c>
      <c r="F6" s="350"/>
    </row>
    <row r="7" spans="1:6" s="307" customFormat="1" ht="15.95" customHeight="1" thickBot="1" x14ac:dyDescent="0.25">
      <c r="A7" s="505" t="s">
        <v>40</v>
      </c>
      <c r="B7" s="506"/>
      <c r="C7" s="506"/>
      <c r="D7" s="506"/>
      <c r="E7" s="507"/>
      <c r="F7" s="350"/>
    </row>
    <row r="8" spans="1:6" s="307" customFormat="1" ht="12" customHeight="1" thickBot="1" x14ac:dyDescent="0.25">
      <c r="A8" s="142" t="s">
        <v>5</v>
      </c>
      <c r="B8" s="138" t="s">
        <v>204</v>
      </c>
      <c r="C8" s="167">
        <f>SUM(C9:C14)</f>
        <v>9103522</v>
      </c>
      <c r="D8" s="167">
        <f>SUM(D9:D14)</f>
        <v>11325540</v>
      </c>
      <c r="E8" s="151">
        <f>SUM(E9:E14)</f>
        <v>11325540</v>
      </c>
      <c r="F8" s="350" t="s">
        <v>524</v>
      </c>
    </row>
    <row r="9" spans="1:6" s="282" customFormat="1" ht="12" customHeight="1" x14ac:dyDescent="0.2">
      <c r="A9" s="291" t="s">
        <v>63</v>
      </c>
      <c r="B9" s="178" t="s">
        <v>205</v>
      </c>
      <c r="C9" s="169">
        <v>2967167</v>
      </c>
      <c r="D9" s="169">
        <v>3103095</v>
      </c>
      <c r="E9" s="153">
        <v>3103095</v>
      </c>
      <c r="F9" s="350" t="s">
        <v>525</v>
      </c>
    </row>
    <row r="10" spans="1:6" s="308" customFormat="1" ht="12" customHeight="1" x14ac:dyDescent="0.2">
      <c r="A10" s="292" t="s">
        <v>64</v>
      </c>
      <c r="B10" s="179" t="s">
        <v>206</v>
      </c>
      <c r="C10" s="168"/>
      <c r="D10" s="168"/>
      <c r="E10" s="152"/>
      <c r="F10" s="350" t="s">
        <v>526</v>
      </c>
    </row>
    <row r="11" spans="1:6" s="308" customFormat="1" ht="12" customHeight="1" x14ac:dyDescent="0.2">
      <c r="A11" s="292" t="s">
        <v>65</v>
      </c>
      <c r="B11" s="179" t="s">
        <v>207</v>
      </c>
      <c r="C11" s="168">
        <v>4336355</v>
      </c>
      <c r="D11" s="168">
        <v>4834290</v>
      </c>
      <c r="E11" s="152">
        <v>4834290</v>
      </c>
      <c r="F11" s="350" t="s">
        <v>527</v>
      </c>
    </row>
    <row r="12" spans="1:6" s="308" customFormat="1" ht="12" customHeight="1" x14ac:dyDescent="0.2">
      <c r="A12" s="292" t="s">
        <v>66</v>
      </c>
      <c r="B12" s="179" t="s">
        <v>208</v>
      </c>
      <c r="C12" s="168">
        <v>1800000</v>
      </c>
      <c r="D12" s="168">
        <v>2000000</v>
      </c>
      <c r="E12" s="152">
        <v>2000000</v>
      </c>
      <c r="F12" s="350" t="s">
        <v>528</v>
      </c>
    </row>
    <row r="13" spans="1:6" s="308" customFormat="1" ht="12" customHeight="1" x14ac:dyDescent="0.2">
      <c r="A13" s="292" t="s">
        <v>84</v>
      </c>
      <c r="B13" s="179" t="s">
        <v>795</v>
      </c>
      <c r="C13" s="168"/>
      <c r="D13" s="168">
        <v>1388155</v>
      </c>
      <c r="E13" s="168">
        <v>1388155</v>
      </c>
      <c r="F13" s="350" t="s">
        <v>529</v>
      </c>
    </row>
    <row r="14" spans="1:6" s="282" customFormat="1" ht="12" customHeight="1" thickBot="1" x14ac:dyDescent="0.25">
      <c r="A14" s="293" t="s">
        <v>67</v>
      </c>
      <c r="B14" s="160" t="s">
        <v>796</v>
      </c>
      <c r="C14" s="170">
        <v>0</v>
      </c>
      <c r="D14" s="168">
        <v>0</v>
      </c>
      <c r="E14" s="152">
        <v>0</v>
      </c>
      <c r="F14" s="350" t="s">
        <v>530</v>
      </c>
    </row>
    <row r="15" spans="1:6" s="282" customFormat="1" ht="12" customHeight="1" thickBot="1" x14ac:dyDescent="0.25">
      <c r="A15" s="142" t="s">
        <v>6</v>
      </c>
      <c r="B15" s="158" t="s">
        <v>210</v>
      </c>
      <c r="C15" s="167">
        <f>SUM(C16:C21)</f>
        <v>0</v>
      </c>
      <c r="D15" s="167">
        <f>SUM(D16:D21)</f>
        <v>25019033</v>
      </c>
      <c r="E15" s="167">
        <f>SUM(E16:E20)</f>
        <v>49930899</v>
      </c>
      <c r="F15" s="350" t="s">
        <v>531</v>
      </c>
    </row>
    <row r="16" spans="1:6" s="282" customFormat="1" ht="12" customHeight="1" x14ac:dyDescent="0.2">
      <c r="A16" s="291" t="s">
        <v>69</v>
      </c>
      <c r="B16" s="178" t="s">
        <v>211</v>
      </c>
      <c r="C16" s="169">
        <v>0</v>
      </c>
      <c r="D16" s="169"/>
      <c r="E16" s="153">
        <v>0</v>
      </c>
      <c r="F16" s="350" t="s">
        <v>532</v>
      </c>
    </row>
    <row r="17" spans="1:6" s="282" customFormat="1" ht="12" customHeight="1" x14ac:dyDescent="0.2">
      <c r="A17" s="292" t="s">
        <v>70</v>
      </c>
      <c r="B17" s="179" t="s">
        <v>212</v>
      </c>
      <c r="C17" s="168">
        <v>0</v>
      </c>
      <c r="D17" s="168">
        <v>0</v>
      </c>
      <c r="E17" s="152">
        <v>0</v>
      </c>
      <c r="F17" s="350" t="s">
        <v>533</v>
      </c>
    </row>
    <row r="18" spans="1:6" s="282" customFormat="1" ht="12" customHeight="1" x14ac:dyDescent="0.2">
      <c r="A18" s="292" t="s">
        <v>71</v>
      </c>
      <c r="B18" s="179" t="s">
        <v>213</v>
      </c>
      <c r="C18" s="168">
        <v>0</v>
      </c>
      <c r="D18" s="168">
        <v>0</v>
      </c>
      <c r="E18" s="152">
        <v>0</v>
      </c>
      <c r="F18" s="350" t="s">
        <v>534</v>
      </c>
    </row>
    <row r="19" spans="1:6" s="282" customFormat="1" ht="12" customHeight="1" x14ac:dyDescent="0.2">
      <c r="A19" s="292" t="s">
        <v>72</v>
      </c>
      <c r="B19" s="179" t="s">
        <v>214</v>
      </c>
      <c r="C19" s="168">
        <v>0</v>
      </c>
      <c r="D19" s="168">
        <v>0</v>
      </c>
      <c r="E19" s="152">
        <v>0</v>
      </c>
      <c r="F19" s="350" t="s">
        <v>535</v>
      </c>
    </row>
    <row r="20" spans="1:6" s="282" customFormat="1" ht="12" customHeight="1" x14ac:dyDescent="0.2">
      <c r="A20" s="292" t="s">
        <v>73</v>
      </c>
      <c r="B20" s="179" t="s">
        <v>630</v>
      </c>
      <c r="C20" s="168">
        <v>0</v>
      </c>
      <c r="D20" s="168">
        <v>25019033</v>
      </c>
      <c r="E20" s="152">
        <v>49930899</v>
      </c>
      <c r="F20" s="350" t="s">
        <v>536</v>
      </c>
    </row>
    <row r="21" spans="1:6" s="308" customFormat="1" ht="12" customHeight="1" thickBot="1" x14ac:dyDescent="0.25">
      <c r="A21" s="293" t="s">
        <v>79</v>
      </c>
      <c r="B21" s="160" t="s">
        <v>216</v>
      </c>
      <c r="C21" s="170"/>
      <c r="D21" s="170"/>
      <c r="E21" s="154">
        <v>23476628</v>
      </c>
      <c r="F21" s="350" t="s">
        <v>537</v>
      </c>
    </row>
    <row r="22" spans="1:6" s="308" customFormat="1" ht="12" customHeight="1" thickBot="1" x14ac:dyDescent="0.25">
      <c r="A22" s="142" t="s">
        <v>7</v>
      </c>
      <c r="B22" s="138" t="s">
        <v>217</v>
      </c>
      <c r="C22" s="167">
        <v>39461000</v>
      </c>
      <c r="D22" s="167">
        <f>SUM(D23:D28)</f>
        <v>39461000</v>
      </c>
      <c r="E22" s="151">
        <f>SUM(E23:E28)</f>
        <v>0</v>
      </c>
      <c r="F22" s="350" t="s">
        <v>538</v>
      </c>
    </row>
    <row r="23" spans="1:6" s="308" customFormat="1" ht="12" customHeight="1" x14ac:dyDescent="0.2">
      <c r="A23" s="291" t="s">
        <v>52</v>
      </c>
      <c r="B23" s="178" t="s">
        <v>218</v>
      </c>
      <c r="C23" s="169">
        <v>39461000</v>
      </c>
      <c r="D23" s="169">
        <v>39461000</v>
      </c>
      <c r="E23" s="153">
        <v>0</v>
      </c>
      <c r="F23" s="350" t="s">
        <v>539</v>
      </c>
    </row>
    <row r="24" spans="1:6" s="282" customFormat="1" ht="12" customHeight="1" x14ac:dyDescent="0.2">
      <c r="A24" s="292" t="s">
        <v>53</v>
      </c>
      <c r="B24" s="179" t="s">
        <v>219</v>
      </c>
      <c r="C24" s="168">
        <v>0</v>
      </c>
      <c r="D24" s="168">
        <v>0</v>
      </c>
      <c r="E24" s="152">
        <v>0</v>
      </c>
      <c r="F24" s="350" t="s">
        <v>540</v>
      </c>
    </row>
    <row r="25" spans="1:6" s="308" customFormat="1" ht="12" customHeight="1" x14ac:dyDescent="0.2">
      <c r="A25" s="292" t="s">
        <v>54</v>
      </c>
      <c r="B25" s="179" t="s">
        <v>220</v>
      </c>
      <c r="C25" s="168">
        <v>0</v>
      </c>
      <c r="D25" s="168">
        <v>0</v>
      </c>
      <c r="E25" s="152">
        <v>0</v>
      </c>
      <c r="F25" s="350" t="s">
        <v>541</v>
      </c>
    </row>
    <row r="26" spans="1:6" s="308" customFormat="1" ht="12" customHeight="1" x14ac:dyDescent="0.2">
      <c r="A26" s="292" t="s">
        <v>55</v>
      </c>
      <c r="B26" s="179" t="s">
        <v>221</v>
      </c>
      <c r="C26" s="168">
        <v>0</v>
      </c>
      <c r="D26" s="168">
        <v>0</v>
      </c>
      <c r="E26" s="152">
        <v>0</v>
      </c>
      <c r="F26" s="350" t="s">
        <v>542</v>
      </c>
    </row>
    <row r="27" spans="1:6" s="308" customFormat="1" ht="12" customHeight="1" x14ac:dyDescent="0.2">
      <c r="A27" s="292" t="s">
        <v>96</v>
      </c>
      <c r="B27" s="179" t="s">
        <v>222</v>
      </c>
      <c r="C27" s="168">
        <v>0</v>
      </c>
      <c r="D27" s="168">
        <v>0</v>
      </c>
      <c r="E27" s="152">
        <v>0</v>
      </c>
      <c r="F27" s="350" t="s">
        <v>543</v>
      </c>
    </row>
    <row r="28" spans="1:6" s="308" customFormat="1" ht="12" customHeight="1" thickBot="1" x14ac:dyDescent="0.25">
      <c r="A28" s="293" t="s">
        <v>97</v>
      </c>
      <c r="B28" s="180" t="s">
        <v>223</v>
      </c>
      <c r="C28" s="170">
        <v>0</v>
      </c>
      <c r="D28" s="170">
        <v>0</v>
      </c>
      <c r="E28" s="154">
        <v>0</v>
      </c>
      <c r="F28" s="350" t="s">
        <v>544</v>
      </c>
    </row>
    <row r="29" spans="1:6" s="308" customFormat="1" ht="12" customHeight="1" thickBot="1" x14ac:dyDescent="0.25">
      <c r="A29" s="142" t="s">
        <v>98</v>
      </c>
      <c r="B29" s="138" t="s">
        <v>224</v>
      </c>
      <c r="C29" s="173">
        <f>SUM(C30,C33,C34,C35)</f>
        <v>2900000</v>
      </c>
      <c r="D29" s="173">
        <f>SUM(D30,D33,D34,D35)</f>
        <v>1966397</v>
      </c>
      <c r="E29" s="173">
        <f>SUM(E30,E33,E34,E35)</f>
        <v>3920478</v>
      </c>
      <c r="F29" s="350" t="s">
        <v>545</v>
      </c>
    </row>
    <row r="30" spans="1:6" s="308" customFormat="1" ht="12" customHeight="1" x14ac:dyDescent="0.2">
      <c r="A30" s="291" t="s">
        <v>225</v>
      </c>
      <c r="B30" s="178" t="s">
        <v>226</v>
      </c>
      <c r="C30" s="185">
        <f>SUM(C31:C32)</f>
        <v>1900000</v>
      </c>
      <c r="D30" s="185">
        <f>SUM(D31:D32)</f>
        <v>1900000</v>
      </c>
      <c r="E30" s="185">
        <f>SUM(E31:E32)</f>
        <v>3854081</v>
      </c>
      <c r="F30" s="350" t="s">
        <v>546</v>
      </c>
    </row>
    <row r="31" spans="1:6" s="308" customFormat="1" ht="12" customHeight="1" x14ac:dyDescent="0.2">
      <c r="A31" s="292" t="s">
        <v>227</v>
      </c>
      <c r="B31" s="179" t="s">
        <v>228</v>
      </c>
      <c r="C31" s="168">
        <v>400000</v>
      </c>
      <c r="D31" s="168">
        <v>400000</v>
      </c>
      <c r="E31" s="153">
        <v>493645</v>
      </c>
      <c r="F31" s="350" t="s">
        <v>547</v>
      </c>
    </row>
    <row r="32" spans="1:6" s="308" customFormat="1" ht="12" customHeight="1" x14ac:dyDescent="0.2">
      <c r="A32" s="292" t="s">
        <v>229</v>
      </c>
      <c r="B32" s="179" t="s">
        <v>789</v>
      </c>
      <c r="C32" s="168">
        <v>1500000</v>
      </c>
      <c r="D32" s="168">
        <v>1500000</v>
      </c>
      <c r="E32" s="152">
        <v>3360436</v>
      </c>
      <c r="F32" s="350" t="s">
        <v>548</v>
      </c>
    </row>
    <row r="33" spans="1:6" s="308" customFormat="1" ht="12" customHeight="1" x14ac:dyDescent="0.2">
      <c r="A33" s="292" t="s">
        <v>230</v>
      </c>
      <c r="B33" s="179" t="s">
        <v>231</v>
      </c>
      <c r="C33" s="168">
        <v>1000000</v>
      </c>
      <c r="D33" s="168">
        <v>0</v>
      </c>
      <c r="E33" s="152">
        <v>0</v>
      </c>
      <c r="F33" s="350" t="s">
        <v>549</v>
      </c>
    </row>
    <row r="34" spans="1:6" s="308" customFormat="1" ht="12" customHeight="1" x14ac:dyDescent="0.2">
      <c r="A34" s="292" t="s">
        <v>232</v>
      </c>
      <c r="B34" s="179" t="s">
        <v>233</v>
      </c>
      <c r="C34" s="168"/>
      <c r="D34" s="168"/>
      <c r="E34" s="152"/>
      <c r="F34" s="350" t="s">
        <v>550</v>
      </c>
    </row>
    <row r="35" spans="1:6" s="308" customFormat="1" ht="12" customHeight="1" thickBot="1" x14ac:dyDescent="0.25">
      <c r="A35" s="293" t="s">
        <v>234</v>
      </c>
      <c r="B35" s="180" t="s">
        <v>235</v>
      </c>
      <c r="C35" s="170">
        <v>0</v>
      </c>
      <c r="D35" s="170">
        <v>66397</v>
      </c>
      <c r="E35" s="154">
        <v>66397</v>
      </c>
      <c r="F35" s="350" t="s">
        <v>551</v>
      </c>
    </row>
    <row r="36" spans="1:6" s="308" customFormat="1" ht="12" customHeight="1" thickBot="1" x14ac:dyDescent="0.25">
      <c r="A36" s="142" t="s">
        <v>9</v>
      </c>
      <c r="B36" s="138" t="s">
        <v>236</v>
      </c>
      <c r="C36" s="167">
        <f>SUM(C37:C46)</f>
        <v>999905</v>
      </c>
      <c r="D36" s="167">
        <f>SUM(D37:D46)</f>
        <v>2492774</v>
      </c>
      <c r="E36" s="167">
        <f>SUM(E37:E46)</f>
        <v>2492804</v>
      </c>
      <c r="F36" s="350" t="s">
        <v>552</v>
      </c>
    </row>
    <row r="37" spans="1:6" s="308" customFormat="1" ht="12" customHeight="1" x14ac:dyDescent="0.2">
      <c r="A37" s="291" t="s">
        <v>56</v>
      </c>
      <c r="B37" s="178" t="s">
        <v>237</v>
      </c>
      <c r="C37" s="169"/>
      <c r="D37" s="169">
        <v>445701</v>
      </c>
      <c r="E37" s="153">
        <v>445701</v>
      </c>
      <c r="F37" s="350"/>
    </row>
    <row r="38" spans="1:6" s="308" customFormat="1" ht="12" customHeight="1" x14ac:dyDescent="0.2">
      <c r="A38" s="292" t="s">
        <v>57</v>
      </c>
      <c r="B38" s="179" t="s">
        <v>238</v>
      </c>
      <c r="C38" s="168">
        <v>0</v>
      </c>
      <c r="D38" s="168">
        <v>348020</v>
      </c>
      <c r="E38" s="152">
        <v>348020</v>
      </c>
      <c r="F38" s="350"/>
    </row>
    <row r="39" spans="1:6" s="308" customFormat="1" ht="12" customHeight="1" x14ac:dyDescent="0.2">
      <c r="A39" s="292" t="s">
        <v>58</v>
      </c>
      <c r="B39" s="179" t="s">
        <v>239</v>
      </c>
      <c r="C39" s="168"/>
      <c r="D39" s="168">
        <v>60000</v>
      </c>
      <c r="E39" s="152">
        <v>60000</v>
      </c>
      <c r="F39" s="350"/>
    </row>
    <row r="40" spans="1:6" s="308" customFormat="1" ht="12" customHeight="1" x14ac:dyDescent="0.2">
      <c r="A40" s="292" t="s">
        <v>100</v>
      </c>
      <c r="B40" s="179" t="s">
        <v>240</v>
      </c>
      <c r="C40" s="168">
        <v>0</v>
      </c>
      <c r="D40" s="168">
        <v>28988</v>
      </c>
      <c r="E40" s="152">
        <v>28988</v>
      </c>
      <c r="F40" s="350"/>
    </row>
    <row r="41" spans="1:6" s="308" customFormat="1" ht="12" customHeight="1" x14ac:dyDescent="0.2">
      <c r="A41" s="292" t="s">
        <v>101</v>
      </c>
      <c r="B41" s="179" t="s">
        <v>241</v>
      </c>
      <c r="C41" s="168"/>
      <c r="D41" s="168"/>
      <c r="E41" s="152"/>
      <c r="F41" s="350"/>
    </row>
    <row r="42" spans="1:6" s="308" customFormat="1" ht="12" customHeight="1" x14ac:dyDescent="0.2">
      <c r="A42" s="292" t="s">
        <v>102</v>
      </c>
      <c r="B42" s="179" t="s">
        <v>242</v>
      </c>
      <c r="C42" s="168"/>
      <c r="D42" s="168"/>
      <c r="E42" s="152"/>
      <c r="F42" s="350"/>
    </row>
    <row r="43" spans="1:6" s="308" customFormat="1" ht="12" customHeight="1" x14ac:dyDescent="0.2">
      <c r="A43" s="292" t="s">
        <v>103</v>
      </c>
      <c r="B43" s="179" t="s">
        <v>243</v>
      </c>
      <c r="C43" s="168"/>
      <c r="D43" s="168"/>
      <c r="E43" s="152"/>
      <c r="F43" s="350"/>
    </row>
    <row r="44" spans="1:6" s="308" customFormat="1" ht="12" customHeight="1" x14ac:dyDescent="0.2">
      <c r="A44" s="292" t="s">
        <v>104</v>
      </c>
      <c r="B44" s="179" t="s">
        <v>244</v>
      </c>
      <c r="C44" s="168">
        <v>0</v>
      </c>
      <c r="D44" s="168">
        <v>0</v>
      </c>
      <c r="E44" s="152">
        <v>30</v>
      </c>
      <c r="F44" s="350"/>
    </row>
    <row r="45" spans="1:6" s="308" customFormat="1" ht="12" customHeight="1" x14ac:dyDescent="0.2">
      <c r="A45" s="292" t="s">
        <v>245</v>
      </c>
      <c r="B45" s="179" t="s">
        <v>246</v>
      </c>
      <c r="C45" s="171">
        <v>0</v>
      </c>
      <c r="D45" s="171">
        <v>0</v>
      </c>
      <c r="E45" s="155">
        <v>0</v>
      </c>
      <c r="F45" s="350"/>
    </row>
    <row r="46" spans="1:6" s="282" customFormat="1" ht="12" customHeight="1" thickBot="1" x14ac:dyDescent="0.25">
      <c r="A46" s="293" t="s">
        <v>247</v>
      </c>
      <c r="B46" s="180" t="s">
        <v>248</v>
      </c>
      <c r="C46" s="172">
        <v>999905</v>
      </c>
      <c r="D46" s="172">
        <v>1610065</v>
      </c>
      <c r="E46" s="156">
        <v>1610065</v>
      </c>
      <c r="F46" s="350"/>
    </row>
    <row r="47" spans="1:6" s="308" customFormat="1" ht="12" customHeight="1" thickBot="1" x14ac:dyDescent="0.25">
      <c r="A47" s="142" t="s">
        <v>10</v>
      </c>
      <c r="B47" s="138" t="s">
        <v>249</v>
      </c>
      <c r="C47" s="167"/>
      <c r="D47" s="167"/>
      <c r="E47" s="151">
        <f>SUM(E48:E52)</f>
        <v>0</v>
      </c>
      <c r="F47" s="350" t="s">
        <v>563</v>
      </c>
    </row>
    <row r="48" spans="1:6" s="308" customFormat="1" ht="12" customHeight="1" x14ac:dyDescent="0.2">
      <c r="A48" s="291" t="s">
        <v>59</v>
      </c>
      <c r="B48" s="178" t="s">
        <v>250</v>
      </c>
      <c r="C48" s="187">
        <v>0</v>
      </c>
      <c r="D48" s="187">
        <v>0</v>
      </c>
      <c r="E48" s="157">
        <v>0</v>
      </c>
      <c r="F48" s="350" t="s">
        <v>564</v>
      </c>
    </row>
    <row r="49" spans="1:6" s="308" customFormat="1" ht="12" customHeight="1" x14ac:dyDescent="0.2">
      <c r="A49" s="292" t="s">
        <v>60</v>
      </c>
      <c r="B49" s="179" t="s">
        <v>251</v>
      </c>
      <c r="C49" s="171">
        <v>0</v>
      </c>
      <c r="D49" s="171">
        <v>0</v>
      </c>
      <c r="E49" s="155">
        <v>0</v>
      </c>
      <c r="F49" s="350" t="s">
        <v>565</v>
      </c>
    </row>
    <row r="50" spans="1:6" s="308" customFormat="1" ht="12" customHeight="1" x14ac:dyDescent="0.2">
      <c r="A50" s="292" t="s">
        <v>252</v>
      </c>
      <c r="B50" s="179" t="s">
        <v>253</v>
      </c>
      <c r="C50" s="171">
        <v>0</v>
      </c>
      <c r="D50" s="171">
        <v>0</v>
      </c>
      <c r="E50" s="155"/>
      <c r="F50" s="350" t="s">
        <v>566</v>
      </c>
    </row>
    <row r="51" spans="1:6" s="308" customFormat="1" ht="12" customHeight="1" x14ac:dyDescent="0.2">
      <c r="A51" s="292" t="s">
        <v>254</v>
      </c>
      <c r="B51" s="179" t="s">
        <v>255</v>
      </c>
      <c r="C51" s="171">
        <v>0</v>
      </c>
      <c r="D51" s="171">
        <v>0</v>
      </c>
      <c r="E51" s="155">
        <v>0</v>
      </c>
      <c r="F51" s="350" t="s">
        <v>567</v>
      </c>
    </row>
    <row r="52" spans="1:6" s="308" customFormat="1" ht="12" customHeight="1" thickBot="1" x14ac:dyDescent="0.25">
      <c r="A52" s="293" t="s">
        <v>256</v>
      </c>
      <c r="B52" s="180" t="s">
        <v>257</v>
      </c>
      <c r="C52" s="172">
        <v>0</v>
      </c>
      <c r="D52" s="172">
        <v>0</v>
      </c>
      <c r="E52" s="156">
        <v>0</v>
      </c>
      <c r="F52" s="350" t="s">
        <v>568</v>
      </c>
    </row>
    <row r="53" spans="1:6" s="308" customFormat="1" ht="12" customHeight="1" thickBot="1" x14ac:dyDescent="0.25">
      <c r="A53" s="142" t="s">
        <v>105</v>
      </c>
      <c r="B53" s="138" t="s">
        <v>258</v>
      </c>
      <c r="C53" s="167">
        <f>SUM(C54:C56)</f>
        <v>0</v>
      </c>
      <c r="D53" s="167">
        <f>SUM(D54:D56)</f>
        <v>0</v>
      </c>
      <c r="E53" s="167">
        <f>SUM(E54:E56)</f>
        <v>0</v>
      </c>
      <c r="F53" s="350" t="s">
        <v>569</v>
      </c>
    </row>
    <row r="54" spans="1:6" s="282" customFormat="1" ht="12" customHeight="1" x14ac:dyDescent="0.2">
      <c r="A54" s="291" t="s">
        <v>61</v>
      </c>
      <c r="B54" s="178" t="s">
        <v>259</v>
      </c>
      <c r="C54" s="169">
        <v>0</v>
      </c>
      <c r="D54" s="169">
        <v>0</v>
      </c>
      <c r="E54" s="153">
        <v>0</v>
      </c>
      <c r="F54" s="350" t="s">
        <v>570</v>
      </c>
    </row>
    <row r="55" spans="1:6" s="282" customFormat="1" ht="12" customHeight="1" x14ac:dyDescent="0.2">
      <c r="A55" s="292" t="s">
        <v>62</v>
      </c>
      <c r="B55" s="179" t="s">
        <v>260</v>
      </c>
      <c r="C55" s="168">
        <v>0</v>
      </c>
      <c r="D55" s="168">
        <v>0</v>
      </c>
      <c r="E55" s="152">
        <v>0</v>
      </c>
      <c r="F55" s="350" t="s">
        <v>571</v>
      </c>
    </row>
    <row r="56" spans="1:6" s="282" customFormat="1" ht="12" customHeight="1" x14ac:dyDescent="0.2">
      <c r="A56" s="292" t="s">
        <v>261</v>
      </c>
      <c r="B56" s="179" t="s">
        <v>262</v>
      </c>
      <c r="C56" s="168"/>
      <c r="D56" s="168">
        <v>0</v>
      </c>
      <c r="E56" s="152">
        <v>0</v>
      </c>
      <c r="F56" s="350" t="s">
        <v>572</v>
      </c>
    </row>
    <row r="57" spans="1:6" s="282" customFormat="1" ht="12" customHeight="1" thickBot="1" x14ac:dyDescent="0.25">
      <c r="A57" s="293" t="s">
        <v>263</v>
      </c>
      <c r="B57" s="180" t="s">
        <v>264</v>
      </c>
      <c r="C57" s="170">
        <v>0</v>
      </c>
      <c r="D57" s="170">
        <v>0</v>
      </c>
      <c r="E57" s="154">
        <v>0</v>
      </c>
      <c r="F57" s="350" t="s">
        <v>573</v>
      </c>
    </row>
    <row r="58" spans="1:6" s="308" customFormat="1" ht="12" customHeight="1" thickBot="1" x14ac:dyDescent="0.25">
      <c r="A58" s="142" t="s">
        <v>12</v>
      </c>
      <c r="B58" s="158" t="s">
        <v>265</v>
      </c>
      <c r="C58" s="167">
        <f>SUM(C59:C61)</f>
        <v>0</v>
      </c>
      <c r="D58" s="167">
        <f>SUM(D59:D61)</f>
        <v>0</v>
      </c>
      <c r="E58" s="167">
        <f>SUM(E59:E61)</f>
        <v>0</v>
      </c>
      <c r="F58" s="350" t="s">
        <v>574</v>
      </c>
    </row>
    <row r="59" spans="1:6" s="308" customFormat="1" ht="12" customHeight="1" x14ac:dyDescent="0.2">
      <c r="A59" s="291" t="s">
        <v>106</v>
      </c>
      <c r="B59" s="178" t="s">
        <v>266</v>
      </c>
      <c r="C59" s="171">
        <v>0</v>
      </c>
      <c r="D59" s="171">
        <v>0</v>
      </c>
      <c r="E59" s="155">
        <v>0</v>
      </c>
      <c r="F59" s="350" t="s">
        <v>575</v>
      </c>
    </row>
    <row r="60" spans="1:6" s="308" customFormat="1" ht="12" customHeight="1" x14ac:dyDescent="0.2">
      <c r="A60" s="292" t="s">
        <v>107</v>
      </c>
      <c r="B60" s="179" t="s">
        <v>441</v>
      </c>
      <c r="C60" s="171">
        <v>0</v>
      </c>
      <c r="D60" s="171">
        <v>0</v>
      </c>
      <c r="E60" s="155">
        <v>0</v>
      </c>
      <c r="F60" s="350" t="s">
        <v>576</v>
      </c>
    </row>
    <row r="61" spans="1:6" s="308" customFormat="1" ht="12" customHeight="1" x14ac:dyDescent="0.2">
      <c r="A61" s="292" t="s">
        <v>126</v>
      </c>
      <c r="B61" s="179" t="s">
        <v>268</v>
      </c>
      <c r="C61" s="171"/>
      <c r="D61" s="171">
        <v>0</v>
      </c>
      <c r="E61" s="155">
        <v>0</v>
      </c>
      <c r="F61" s="350" t="s">
        <v>577</v>
      </c>
    </row>
    <row r="62" spans="1:6" s="308" customFormat="1" ht="12" customHeight="1" thickBot="1" x14ac:dyDescent="0.25">
      <c r="A62" s="293" t="s">
        <v>269</v>
      </c>
      <c r="B62" s="180" t="s">
        <v>270</v>
      </c>
      <c r="C62" s="171">
        <v>0</v>
      </c>
      <c r="D62" s="171">
        <v>0</v>
      </c>
      <c r="E62" s="155">
        <v>0</v>
      </c>
      <c r="F62" s="350" t="s">
        <v>578</v>
      </c>
    </row>
    <row r="63" spans="1:6" s="308" customFormat="1" ht="12" customHeight="1" thickBot="1" x14ac:dyDescent="0.25">
      <c r="A63" s="142" t="s">
        <v>13</v>
      </c>
      <c r="B63" s="138" t="s">
        <v>271</v>
      </c>
      <c r="C63" s="173">
        <f>C8+C15+C22+C29+C36+C47+C53+C58</f>
        <v>52464427</v>
      </c>
      <c r="D63" s="173">
        <f>D8+D15+D22+D29+D36+D47+D53+D58</f>
        <v>80264744</v>
      </c>
      <c r="E63" s="173">
        <f>E8+E15+E22+E29+E36+E47+E53+E58</f>
        <v>67669721</v>
      </c>
      <c r="F63" s="350" t="s">
        <v>579</v>
      </c>
    </row>
    <row r="64" spans="1:6" s="308" customFormat="1" ht="12" customHeight="1" thickBot="1" x14ac:dyDescent="0.2">
      <c r="A64" s="294" t="s">
        <v>439</v>
      </c>
      <c r="B64" s="158" t="s">
        <v>273</v>
      </c>
      <c r="C64" s="173">
        <f>SUM(C65:C67)</f>
        <v>14762753</v>
      </c>
      <c r="D64" s="173">
        <f>SUM(D65:D67)</f>
        <v>10262052</v>
      </c>
      <c r="E64" s="173">
        <f>SUM(E65:E67)</f>
        <v>10262052</v>
      </c>
      <c r="F64" s="350" t="s">
        <v>580</v>
      </c>
    </row>
    <row r="65" spans="1:6" s="308" customFormat="1" ht="12" customHeight="1" x14ac:dyDescent="0.2">
      <c r="A65" s="291" t="s">
        <v>274</v>
      </c>
      <c r="B65" s="178" t="s">
        <v>275</v>
      </c>
      <c r="C65" s="171">
        <v>0</v>
      </c>
      <c r="D65" s="171">
        <v>0</v>
      </c>
      <c r="E65" s="155">
        <v>0</v>
      </c>
      <c r="F65" s="350" t="s">
        <v>581</v>
      </c>
    </row>
    <row r="66" spans="1:6" s="308" customFormat="1" ht="12" customHeight="1" x14ac:dyDescent="0.2">
      <c r="A66" s="292" t="s">
        <v>276</v>
      </c>
      <c r="B66" s="179" t="s">
        <v>277</v>
      </c>
      <c r="C66" s="171">
        <v>0</v>
      </c>
      <c r="D66" s="171">
        <v>10262052</v>
      </c>
      <c r="E66" s="155">
        <v>10262052</v>
      </c>
      <c r="F66" s="350" t="s">
        <v>582</v>
      </c>
    </row>
    <row r="67" spans="1:6" s="308" customFormat="1" ht="12" customHeight="1" thickBot="1" x14ac:dyDescent="0.25">
      <c r="A67" s="293" t="s">
        <v>278</v>
      </c>
      <c r="B67" s="288" t="s">
        <v>279</v>
      </c>
      <c r="C67" s="171">
        <v>14762753</v>
      </c>
      <c r="D67" s="171"/>
      <c r="E67" s="155">
        <v>0</v>
      </c>
      <c r="F67" s="350" t="s">
        <v>583</v>
      </c>
    </row>
    <row r="68" spans="1:6" s="308" customFormat="1" ht="12" customHeight="1" thickBot="1" x14ac:dyDescent="0.2">
      <c r="A68" s="294" t="s">
        <v>280</v>
      </c>
      <c r="B68" s="158" t="s">
        <v>281</v>
      </c>
      <c r="C68" s="167"/>
      <c r="D68" s="167"/>
      <c r="E68" s="151"/>
      <c r="F68" s="350" t="s">
        <v>584</v>
      </c>
    </row>
    <row r="69" spans="1:6" s="308" customFormat="1" ht="12" customHeight="1" x14ac:dyDescent="0.2">
      <c r="A69" s="291" t="s">
        <v>85</v>
      </c>
      <c r="B69" s="178" t="s">
        <v>282</v>
      </c>
      <c r="C69" s="171">
        <v>0</v>
      </c>
      <c r="D69" s="171">
        <v>0</v>
      </c>
      <c r="E69" s="155">
        <v>0</v>
      </c>
      <c r="F69" s="350" t="s">
        <v>585</v>
      </c>
    </row>
    <row r="70" spans="1:6" s="308" customFormat="1" ht="12" customHeight="1" x14ac:dyDescent="0.2">
      <c r="A70" s="292" t="s">
        <v>86</v>
      </c>
      <c r="B70" s="179" t="s">
        <v>283</v>
      </c>
      <c r="C70" s="171">
        <v>0</v>
      </c>
      <c r="D70" s="171">
        <v>0</v>
      </c>
      <c r="E70" s="155">
        <v>0</v>
      </c>
      <c r="F70" s="350" t="s">
        <v>586</v>
      </c>
    </row>
    <row r="71" spans="1:6" s="308" customFormat="1" ht="12" customHeight="1" x14ac:dyDescent="0.2">
      <c r="A71" s="292" t="s">
        <v>284</v>
      </c>
      <c r="B71" s="179" t="s">
        <v>285</v>
      </c>
      <c r="C71" s="171">
        <v>0</v>
      </c>
      <c r="D71" s="171">
        <v>0</v>
      </c>
      <c r="E71" s="155">
        <v>0</v>
      </c>
      <c r="F71" s="350" t="s">
        <v>587</v>
      </c>
    </row>
    <row r="72" spans="1:6" s="308" customFormat="1" ht="12" customHeight="1" thickBot="1" x14ac:dyDescent="0.25">
      <c r="A72" s="293" t="s">
        <v>286</v>
      </c>
      <c r="B72" s="180" t="s">
        <v>287</v>
      </c>
      <c r="C72" s="171">
        <v>0</v>
      </c>
      <c r="D72" s="171">
        <v>0</v>
      </c>
      <c r="E72" s="155">
        <v>0</v>
      </c>
      <c r="F72" s="350" t="s">
        <v>588</v>
      </c>
    </row>
    <row r="73" spans="1:6" s="308" customFormat="1" ht="12" customHeight="1" thickBot="1" x14ac:dyDescent="0.2">
      <c r="A73" s="294" t="s">
        <v>288</v>
      </c>
      <c r="B73" s="158" t="s">
        <v>289</v>
      </c>
      <c r="C73" s="167">
        <f>SUM(C74:C75)</f>
        <v>5217820</v>
      </c>
      <c r="D73" s="167">
        <f>SUM(D74:D75)</f>
        <v>21536484</v>
      </c>
      <c r="E73" s="167">
        <f>SUM(E74:E75)</f>
        <v>21536484</v>
      </c>
      <c r="F73" s="350" t="s">
        <v>589</v>
      </c>
    </row>
    <row r="74" spans="1:6" s="308" customFormat="1" ht="12" customHeight="1" x14ac:dyDescent="0.2">
      <c r="A74" s="291" t="s">
        <v>290</v>
      </c>
      <c r="B74" s="178" t="s">
        <v>291</v>
      </c>
      <c r="C74" s="171">
        <v>5217820</v>
      </c>
      <c r="D74" s="171">
        <v>21536484</v>
      </c>
      <c r="E74" s="155">
        <v>21536484</v>
      </c>
      <c r="F74" s="350" t="s">
        <v>590</v>
      </c>
    </row>
    <row r="75" spans="1:6" s="308" customFormat="1" ht="12" customHeight="1" thickBot="1" x14ac:dyDescent="0.25">
      <c r="A75" s="293" t="s">
        <v>292</v>
      </c>
      <c r="B75" s="180" t="s">
        <v>293</v>
      </c>
      <c r="C75" s="171">
        <v>0</v>
      </c>
      <c r="D75" s="171">
        <v>0</v>
      </c>
      <c r="E75" s="155"/>
      <c r="F75" s="350" t="s">
        <v>591</v>
      </c>
    </row>
    <row r="76" spans="1:6" s="308" customFormat="1" ht="12" customHeight="1" thickBot="1" x14ac:dyDescent="0.2">
      <c r="A76" s="294" t="s">
        <v>294</v>
      </c>
      <c r="B76" s="158" t="s">
        <v>295</v>
      </c>
      <c r="C76" s="167">
        <f>SUM(C77:C79)</f>
        <v>0</v>
      </c>
      <c r="D76" s="167">
        <f>SUM(D77:D79)</f>
        <v>590282</v>
      </c>
      <c r="E76" s="167">
        <f>SUM(E77:E79)</f>
        <v>590282</v>
      </c>
      <c r="F76" s="350" t="s">
        <v>592</v>
      </c>
    </row>
    <row r="77" spans="1:6" s="308" customFormat="1" ht="12" customHeight="1" x14ac:dyDescent="0.2">
      <c r="A77" s="291" t="s">
        <v>296</v>
      </c>
      <c r="B77" s="178" t="s">
        <v>297</v>
      </c>
      <c r="C77" s="171"/>
      <c r="D77" s="171">
        <v>590282</v>
      </c>
      <c r="E77" s="155">
        <v>590282</v>
      </c>
      <c r="F77" s="350" t="s">
        <v>593</v>
      </c>
    </row>
    <row r="78" spans="1:6" s="308" customFormat="1" ht="12" customHeight="1" x14ac:dyDescent="0.2">
      <c r="A78" s="292" t="s">
        <v>298</v>
      </c>
      <c r="B78" s="179" t="s">
        <v>299</v>
      </c>
      <c r="C78" s="171">
        <v>0</v>
      </c>
      <c r="D78" s="171"/>
      <c r="E78" s="155" t="s">
        <v>805</v>
      </c>
      <c r="F78" s="350" t="s">
        <v>594</v>
      </c>
    </row>
    <row r="79" spans="1:6" s="308" customFormat="1" ht="12" customHeight="1" thickBot="1" x14ac:dyDescent="0.25">
      <c r="A79" s="293" t="s">
        <v>300</v>
      </c>
      <c r="B79" s="180" t="s">
        <v>301</v>
      </c>
      <c r="C79" s="171">
        <v>0</v>
      </c>
      <c r="D79" s="171">
        <v>0</v>
      </c>
      <c r="E79" s="155">
        <v>0</v>
      </c>
      <c r="F79" s="350" t="s">
        <v>595</v>
      </c>
    </row>
    <row r="80" spans="1:6" s="308" customFormat="1" ht="12" customHeight="1" thickBot="1" x14ac:dyDescent="0.2">
      <c r="A80" s="294" t="s">
        <v>302</v>
      </c>
      <c r="B80" s="158" t="s">
        <v>303</v>
      </c>
      <c r="C80" s="167"/>
      <c r="D80" s="167"/>
      <c r="E80" s="151"/>
      <c r="F80" s="350" t="s">
        <v>596</v>
      </c>
    </row>
    <row r="81" spans="1:6" s="308" customFormat="1" ht="12" customHeight="1" x14ac:dyDescent="0.2">
      <c r="A81" s="295" t="s">
        <v>304</v>
      </c>
      <c r="B81" s="178" t="s">
        <v>305</v>
      </c>
      <c r="C81" s="171">
        <v>0</v>
      </c>
      <c r="D81" s="171">
        <v>0</v>
      </c>
      <c r="E81" s="155">
        <v>0</v>
      </c>
      <c r="F81" s="350" t="s">
        <v>597</v>
      </c>
    </row>
    <row r="82" spans="1:6" s="308" customFormat="1" ht="12" customHeight="1" x14ac:dyDescent="0.2">
      <c r="A82" s="296" t="s">
        <v>306</v>
      </c>
      <c r="B82" s="179" t="s">
        <v>307</v>
      </c>
      <c r="C82" s="171">
        <v>0</v>
      </c>
      <c r="D82" s="171">
        <v>0</v>
      </c>
      <c r="E82" s="155">
        <v>0</v>
      </c>
      <c r="F82" s="350" t="s">
        <v>598</v>
      </c>
    </row>
    <row r="83" spans="1:6" s="308" customFormat="1" ht="12" customHeight="1" x14ac:dyDescent="0.2">
      <c r="A83" s="296" t="s">
        <v>308</v>
      </c>
      <c r="B83" s="179" t="s">
        <v>309</v>
      </c>
      <c r="C83" s="171">
        <v>0</v>
      </c>
      <c r="D83" s="171">
        <v>0</v>
      </c>
      <c r="E83" s="155">
        <v>0</v>
      </c>
      <c r="F83" s="350" t="s">
        <v>599</v>
      </c>
    </row>
    <row r="84" spans="1:6" s="308" customFormat="1" ht="12" customHeight="1" thickBot="1" x14ac:dyDescent="0.25">
      <c r="A84" s="297" t="s">
        <v>310</v>
      </c>
      <c r="B84" s="180" t="s">
        <v>311</v>
      </c>
      <c r="C84" s="171">
        <v>0</v>
      </c>
      <c r="D84" s="171">
        <v>0</v>
      </c>
      <c r="E84" s="155">
        <v>0</v>
      </c>
      <c r="F84" s="350" t="s">
        <v>600</v>
      </c>
    </row>
    <row r="85" spans="1:6" s="308" customFormat="1" ht="12" customHeight="1" thickBot="1" x14ac:dyDescent="0.2">
      <c r="A85" s="294" t="s">
        <v>312</v>
      </c>
      <c r="B85" s="158" t="s">
        <v>313</v>
      </c>
      <c r="C85" s="191">
        <v>0</v>
      </c>
      <c r="D85" s="191">
        <v>0</v>
      </c>
      <c r="E85" s="192">
        <v>0</v>
      </c>
      <c r="F85" s="350" t="s">
        <v>601</v>
      </c>
    </row>
    <row r="86" spans="1:6" s="308" customFormat="1" ht="12" customHeight="1" thickBot="1" x14ac:dyDescent="0.2">
      <c r="A86" s="294" t="s">
        <v>314</v>
      </c>
      <c r="B86" s="289" t="s">
        <v>315</v>
      </c>
      <c r="C86" s="173">
        <f>C73+C76+C80+C85</f>
        <v>5217820</v>
      </c>
      <c r="D86" s="173">
        <f>D64+D73+D76+D80+D85</f>
        <v>32388818</v>
      </c>
      <c r="E86" s="173">
        <f>E64+E73+E76+E80+E85</f>
        <v>32388818</v>
      </c>
      <c r="F86" s="350" t="s">
        <v>602</v>
      </c>
    </row>
    <row r="87" spans="1:6" s="308" customFormat="1" ht="12" customHeight="1" thickBot="1" x14ac:dyDescent="0.2">
      <c r="A87" s="298" t="s">
        <v>316</v>
      </c>
      <c r="B87" s="290" t="s">
        <v>440</v>
      </c>
      <c r="C87" s="173">
        <f>C86+C63</f>
        <v>57682247</v>
      </c>
      <c r="D87" s="173">
        <f>D86+D63</f>
        <v>112653562</v>
      </c>
      <c r="E87" s="173">
        <f>E86+E63</f>
        <v>100058539</v>
      </c>
      <c r="F87" s="350" t="s">
        <v>603</v>
      </c>
    </row>
    <row r="88" spans="1:6" s="308" customFormat="1" ht="15" customHeight="1" x14ac:dyDescent="0.2">
      <c r="A88" s="274"/>
      <c r="B88" s="275"/>
      <c r="C88" s="280"/>
      <c r="D88" s="280"/>
      <c r="E88" s="280"/>
      <c r="F88" s="351"/>
    </row>
    <row r="89" spans="1:6" ht="13.5" thickBot="1" x14ac:dyDescent="0.25">
      <c r="A89" s="276"/>
      <c r="B89" s="277"/>
      <c r="C89" s="281"/>
      <c r="D89" s="281"/>
      <c r="E89" s="281"/>
    </row>
    <row r="90" spans="1:6" s="307" customFormat="1" ht="16.5" customHeight="1" thickBot="1" x14ac:dyDescent="0.25">
      <c r="A90" s="505" t="s">
        <v>41</v>
      </c>
      <c r="B90" s="506"/>
      <c r="C90" s="506"/>
      <c r="D90" s="506"/>
      <c r="E90" s="507"/>
      <c r="F90" s="350"/>
    </row>
    <row r="91" spans="1:6" s="111" customFormat="1" ht="12" customHeight="1" thickBot="1" x14ac:dyDescent="0.25">
      <c r="A91" s="287" t="s">
        <v>5</v>
      </c>
      <c r="B91" s="141" t="s">
        <v>324</v>
      </c>
      <c r="C91" s="166">
        <f>SUM(C92:C96)</f>
        <v>16457106</v>
      </c>
      <c r="D91" s="166">
        <f>SUM(D92:D96)</f>
        <v>58701357</v>
      </c>
      <c r="E91" s="123">
        <f>SUM(E92:E96)</f>
        <v>54591888</v>
      </c>
      <c r="F91" s="352" t="s">
        <v>524</v>
      </c>
    </row>
    <row r="92" spans="1:6" ht="12" customHeight="1" x14ac:dyDescent="0.2">
      <c r="A92" s="299" t="s">
        <v>63</v>
      </c>
      <c r="B92" s="127" t="s">
        <v>35</v>
      </c>
      <c r="C92" s="36">
        <v>8416700</v>
      </c>
      <c r="D92" s="36">
        <v>16606241</v>
      </c>
      <c r="E92" s="122">
        <v>15687839</v>
      </c>
      <c r="F92" s="352" t="s">
        <v>525</v>
      </c>
    </row>
    <row r="93" spans="1:6" ht="12" customHeight="1" x14ac:dyDescent="0.2">
      <c r="A93" s="292" t="s">
        <v>64</v>
      </c>
      <c r="B93" s="125" t="s">
        <v>108</v>
      </c>
      <c r="C93" s="168">
        <v>1253268</v>
      </c>
      <c r="D93" s="168">
        <v>2058521</v>
      </c>
      <c r="E93" s="152">
        <v>2011321</v>
      </c>
      <c r="F93" s="352" t="s">
        <v>526</v>
      </c>
    </row>
    <row r="94" spans="1:6" ht="12" customHeight="1" x14ac:dyDescent="0.2">
      <c r="A94" s="292" t="s">
        <v>65</v>
      </c>
      <c r="B94" s="125" t="s">
        <v>83</v>
      </c>
      <c r="C94" s="170">
        <v>4815138</v>
      </c>
      <c r="D94" s="170">
        <v>18531616</v>
      </c>
      <c r="E94" s="154">
        <v>16402462</v>
      </c>
      <c r="F94" s="352" t="s">
        <v>527</v>
      </c>
    </row>
    <row r="95" spans="1:6" ht="12" customHeight="1" x14ac:dyDescent="0.2">
      <c r="A95" s="292" t="s">
        <v>66</v>
      </c>
      <c r="B95" s="128" t="s">
        <v>109</v>
      </c>
      <c r="C95" s="170">
        <v>450000</v>
      </c>
      <c r="D95" s="170">
        <v>450000</v>
      </c>
      <c r="E95" s="154">
        <v>320500</v>
      </c>
      <c r="F95" s="352" t="s">
        <v>528</v>
      </c>
    </row>
    <row r="96" spans="1:6" ht="12" customHeight="1" x14ac:dyDescent="0.2">
      <c r="A96" s="292" t="s">
        <v>74</v>
      </c>
      <c r="B96" s="136" t="s">
        <v>110</v>
      </c>
      <c r="C96" s="170">
        <v>1522000</v>
      </c>
      <c r="D96" s="170">
        <v>21054979</v>
      </c>
      <c r="E96" s="154">
        <v>20169766</v>
      </c>
      <c r="F96" s="352" t="s">
        <v>529</v>
      </c>
    </row>
    <row r="97" spans="1:6" ht="12" customHeight="1" x14ac:dyDescent="0.2">
      <c r="A97" s="292" t="s">
        <v>67</v>
      </c>
      <c r="B97" s="125" t="s">
        <v>325</v>
      </c>
      <c r="C97" s="170"/>
      <c r="D97" s="170">
        <v>227720</v>
      </c>
      <c r="E97" s="154">
        <v>216480</v>
      </c>
      <c r="F97" s="352" t="s">
        <v>530</v>
      </c>
    </row>
    <row r="98" spans="1:6" ht="12" customHeight="1" x14ac:dyDescent="0.2">
      <c r="A98" s="292" t="s">
        <v>68</v>
      </c>
      <c r="B98" s="147" t="s">
        <v>627</v>
      </c>
      <c r="C98" s="170"/>
      <c r="D98" s="170">
        <v>227720</v>
      </c>
      <c r="E98" s="154">
        <v>216480</v>
      </c>
      <c r="F98" s="352" t="s">
        <v>531</v>
      </c>
    </row>
    <row r="99" spans="1:6" ht="12" customHeight="1" x14ac:dyDescent="0.2">
      <c r="A99" s="292" t="s">
        <v>75</v>
      </c>
      <c r="B99" s="148" t="s">
        <v>628</v>
      </c>
      <c r="C99" s="170"/>
      <c r="D99" s="170"/>
      <c r="E99" s="154"/>
      <c r="F99" s="352" t="s">
        <v>532</v>
      </c>
    </row>
    <row r="100" spans="1:6" ht="12" customHeight="1" x14ac:dyDescent="0.2">
      <c r="A100" s="292" t="s">
        <v>76</v>
      </c>
      <c r="B100" s="148" t="s">
        <v>326</v>
      </c>
      <c r="C100" s="170"/>
      <c r="D100" s="170"/>
      <c r="E100" s="154"/>
      <c r="F100" s="352" t="s">
        <v>533</v>
      </c>
    </row>
    <row r="101" spans="1:6" ht="12" customHeight="1" x14ac:dyDescent="0.2">
      <c r="A101" s="292" t="s">
        <v>77</v>
      </c>
      <c r="B101" s="147" t="s">
        <v>327</v>
      </c>
      <c r="C101" s="170">
        <v>1522000</v>
      </c>
      <c r="D101" s="170">
        <v>2816419</v>
      </c>
      <c r="E101" s="154">
        <v>1943781</v>
      </c>
      <c r="F101" s="352" t="s">
        <v>534</v>
      </c>
    </row>
    <row r="102" spans="1:6" ht="12" customHeight="1" x14ac:dyDescent="0.2">
      <c r="A102" s="292" t="s">
        <v>78</v>
      </c>
      <c r="B102" s="147" t="s">
        <v>328</v>
      </c>
      <c r="C102" s="170"/>
      <c r="D102" s="170"/>
      <c r="E102" s="154"/>
      <c r="F102" s="352" t="s">
        <v>535</v>
      </c>
    </row>
    <row r="103" spans="1:6" ht="12" customHeight="1" x14ac:dyDescent="0.2">
      <c r="A103" s="292" t="s">
        <v>80</v>
      </c>
      <c r="B103" s="148" t="s">
        <v>329</v>
      </c>
      <c r="C103" s="170"/>
      <c r="D103" s="170"/>
      <c r="E103" s="154"/>
      <c r="F103" s="352" t="s">
        <v>536</v>
      </c>
    </row>
    <row r="104" spans="1:6" ht="12" customHeight="1" x14ac:dyDescent="0.2">
      <c r="A104" s="300" t="s">
        <v>111</v>
      </c>
      <c r="B104" s="149" t="s">
        <v>330</v>
      </c>
      <c r="C104" s="170"/>
      <c r="D104" s="170"/>
      <c r="E104" s="154"/>
      <c r="F104" s="352" t="s">
        <v>537</v>
      </c>
    </row>
    <row r="105" spans="1:6" ht="12" customHeight="1" x14ac:dyDescent="0.2">
      <c r="A105" s="292" t="s">
        <v>331</v>
      </c>
      <c r="B105" s="149" t="s">
        <v>629</v>
      </c>
      <c r="C105" s="170">
        <v>0</v>
      </c>
      <c r="D105" s="170">
        <v>0</v>
      </c>
      <c r="E105" s="154"/>
      <c r="F105" s="352" t="s">
        <v>538</v>
      </c>
    </row>
    <row r="106" spans="1:6" s="111" customFormat="1" ht="12" customHeight="1" thickBot="1" x14ac:dyDescent="0.25">
      <c r="A106" s="301" t="s">
        <v>332</v>
      </c>
      <c r="B106" s="150" t="s">
        <v>333</v>
      </c>
      <c r="C106" s="37">
        <v>0</v>
      </c>
      <c r="D106" s="37">
        <v>18010840</v>
      </c>
      <c r="E106" s="117">
        <v>18009505</v>
      </c>
      <c r="F106" s="352" t="s">
        <v>539</v>
      </c>
    </row>
    <row r="107" spans="1:6" ht="12" customHeight="1" thickBot="1" x14ac:dyDescent="0.25">
      <c r="A107" s="142" t="s">
        <v>6</v>
      </c>
      <c r="B107" s="140" t="s">
        <v>334</v>
      </c>
      <c r="C107" s="167">
        <f>C108+C110</f>
        <v>40861000</v>
      </c>
      <c r="D107" s="167">
        <f>D108+D110</f>
        <v>38825311</v>
      </c>
      <c r="E107" s="151">
        <f>E108+E110</f>
        <v>23856674</v>
      </c>
      <c r="F107" s="352" t="s">
        <v>540</v>
      </c>
    </row>
    <row r="108" spans="1:6" ht="12" customHeight="1" x14ac:dyDescent="0.2">
      <c r="A108" s="291" t="s">
        <v>69</v>
      </c>
      <c r="B108" s="125" t="s">
        <v>125</v>
      </c>
      <c r="C108" s="169">
        <v>40861000</v>
      </c>
      <c r="D108" s="169">
        <v>38825311</v>
      </c>
      <c r="E108" s="153">
        <v>23856674</v>
      </c>
      <c r="F108" s="352"/>
    </row>
    <row r="109" spans="1:6" ht="12" customHeight="1" x14ac:dyDescent="0.2">
      <c r="A109" s="291" t="s">
        <v>70</v>
      </c>
      <c r="B109" s="129" t="s">
        <v>335</v>
      </c>
      <c r="C109" s="169">
        <v>0</v>
      </c>
      <c r="D109" s="169"/>
      <c r="E109" s="153"/>
      <c r="F109" s="352" t="s">
        <v>542</v>
      </c>
    </row>
    <row r="110" spans="1:6" ht="12" customHeight="1" x14ac:dyDescent="0.2">
      <c r="A110" s="291" t="s">
        <v>71</v>
      </c>
      <c r="B110" s="129" t="s">
        <v>112</v>
      </c>
      <c r="C110" s="168">
        <v>0</v>
      </c>
      <c r="D110" s="168">
        <v>0</v>
      </c>
      <c r="E110" s="152">
        <v>0</v>
      </c>
      <c r="F110" s="352" t="s">
        <v>543</v>
      </c>
    </row>
    <row r="111" spans="1:6" ht="12" customHeight="1" x14ac:dyDescent="0.2">
      <c r="A111" s="291" t="s">
        <v>72</v>
      </c>
      <c r="B111" s="129" t="s">
        <v>336</v>
      </c>
      <c r="C111" s="168">
        <v>0</v>
      </c>
      <c r="D111" s="168">
        <v>0</v>
      </c>
      <c r="E111" s="152">
        <v>0</v>
      </c>
      <c r="F111" s="352" t="s">
        <v>544</v>
      </c>
    </row>
    <row r="112" spans="1:6" ht="12" customHeight="1" x14ac:dyDescent="0.2">
      <c r="A112" s="291" t="s">
        <v>73</v>
      </c>
      <c r="B112" s="160" t="s">
        <v>127</v>
      </c>
      <c r="C112" s="168">
        <v>0</v>
      </c>
      <c r="D112" s="168">
        <v>0</v>
      </c>
      <c r="E112" s="152">
        <v>0</v>
      </c>
      <c r="F112" s="352" t="s">
        <v>545</v>
      </c>
    </row>
    <row r="113" spans="1:6" ht="12" customHeight="1" x14ac:dyDescent="0.2">
      <c r="A113" s="291" t="s">
        <v>79</v>
      </c>
      <c r="B113" s="159" t="s">
        <v>337</v>
      </c>
      <c r="C113" s="168">
        <v>0</v>
      </c>
      <c r="D113" s="168">
        <v>0</v>
      </c>
      <c r="E113" s="152">
        <v>0</v>
      </c>
      <c r="F113" s="352" t="s">
        <v>546</v>
      </c>
    </row>
    <row r="114" spans="1:6" ht="12" customHeight="1" x14ac:dyDescent="0.2">
      <c r="A114" s="291" t="s">
        <v>81</v>
      </c>
      <c r="B114" s="174" t="s">
        <v>338</v>
      </c>
      <c r="C114" s="168">
        <v>0</v>
      </c>
      <c r="D114" s="168">
        <v>0</v>
      </c>
      <c r="E114" s="152">
        <v>0</v>
      </c>
      <c r="F114" s="352" t="s">
        <v>547</v>
      </c>
    </row>
    <row r="115" spans="1:6" ht="12" customHeight="1" x14ac:dyDescent="0.2">
      <c r="A115" s="291" t="s">
        <v>113</v>
      </c>
      <c r="B115" s="148" t="s">
        <v>326</v>
      </c>
      <c r="C115" s="168">
        <v>0</v>
      </c>
      <c r="D115" s="168">
        <v>0</v>
      </c>
      <c r="E115" s="152">
        <v>0</v>
      </c>
      <c r="F115" s="352" t="s">
        <v>548</v>
      </c>
    </row>
    <row r="116" spans="1:6" ht="12" customHeight="1" x14ac:dyDescent="0.2">
      <c r="A116" s="291" t="s">
        <v>114</v>
      </c>
      <c r="B116" s="148" t="s">
        <v>339</v>
      </c>
      <c r="C116" s="168">
        <v>0</v>
      </c>
      <c r="D116" s="168">
        <v>0</v>
      </c>
      <c r="E116" s="152">
        <v>0</v>
      </c>
      <c r="F116" s="352" t="s">
        <v>549</v>
      </c>
    </row>
    <row r="117" spans="1:6" ht="12" customHeight="1" x14ac:dyDescent="0.2">
      <c r="A117" s="291" t="s">
        <v>115</v>
      </c>
      <c r="B117" s="148" t="s">
        <v>340</v>
      </c>
      <c r="C117" s="168">
        <v>0</v>
      </c>
      <c r="D117" s="168">
        <v>0</v>
      </c>
      <c r="E117" s="152">
        <v>0</v>
      </c>
      <c r="F117" s="352" t="s">
        <v>550</v>
      </c>
    </row>
    <row r="118" spans="1:6" ht="12" customHeight="1" x14ac:dyDescent="0.2">
      <c r="A118" s="291" t="s">
        <v>341</v>
      </c>
      <c r="B118" s="148" t="s">
        <v>329</v>
      </c>
      <c r="C118" s="168">
        <v>0</v>
      </c>
      <c r="D118" s="168">
        <v>0</v>
      </c>
      <c r="E118" s="152">
        <v>0</v>
      </c>
      <c r="F118" s="352" t="s">
        <v>551</v>
      </c>
    </row>
    <row r="119" spans="1:6" ht="12" customHeight="1" x14ac:dyDescent="0.2">
      <c r="A119" s="291" t="s">
        <v>342</v>
      </c>
      <c r="B119" s="148" t="s">
        <v>343</v>
      </c>
      <c r="C119" s="168">
        <v>0</v>
      </c>
      <c r="D119" s="168">
        <v>0</v>
      </c>
      <c r="E119" s="152">
        <v>0</v>
      </c>
      <c r="F119" s="352" t="s">
        <v>552</v>
      </c>
    </row>
    <row r="120" spans="1:6" ht="12" customHeight="1" thickBot="1" x14ac:dyDescent="0.25">
      <c r="A120" s="300" t="s">
        <v>344</v>
      </c>
      <c r="B120" s="148" t="s">
        <v>345</v>
      </c>
      <c r="C120" s="170">
        <v>0</v>
      </c>
      <c r="D120" s="170">
        <v>0</v>
      </c>
      <c r="E120" s="154">
        <v>0</v>
      </c>
      <c r="F120" s="352" t="s">
        <v>553</v>
      </c>
    </row>
    <row r="121" spans="1:6" ht="12" customHeight="1" thickBot="1" x14ac:dyDescent="0.25">
      <c r="A121" s="142" t="s">
        <v>7</v>
      </c>
      <c r="B121" s="145" t="s">
        <v>346</v>
      </c>
      <c r="C121" s="167">
        <f>SUM(C122:C123)</f>
        <v>0</v>
      </c>
      <c r="D121" s="167">
        <f>SUM(D122:D123)</f>
        <v>0</v>
      </c>
      <c r="E121" s="167">
        <f>SUM(E122:E123)</f>
        <v>0</v>
      </c>
      <c r="F121" s="352" t="s">
        <v>554</v>
      </c>
    </row>
    <row r="122" spans="1:6" ht="12" customHeight="1" x14ac:dyDescent="0.2">
      <c r="A122" s="291" t="s">
        <v>52</v>
      </c>
      <c r="B122" s="126" t="s">
        <v>42</v>
      </c>
      <c r="C122" s="169">
        <v>0</v>
      </c>
      <c r="D122" s="169">
        <v>0</v>
      </c>
      <c r="E122" s="153">
        <v>0</v>
      </c>
      <c r="F122" s="352" t="s">
        <v>555</v>
      </c>
    </row>
    <row r="123" spans="1:6" ht="12" customHeight="1" thickBot="1" x14ac:dyDescent="0.25">
      <c r="A123" s="293" t="s">
        <v>53</v>
      </c>
      <c r="B123" s="129" t="s">
        <v>43</v>
      </c>
      <c r="C123" s="170">
        <v>0</v>
      </c>
      <c r="D123" s="170">
        <v>0</v>
      </c>
      <c r="E123" s="154">
        <v>0</v>
      </c>
      <c r="F123" s="352" t="s">
        <v>556</v>
      </c>
    </row>
    <row r="124" spans="1:6" ht="12" customHeight="1" thickBot="1" x14ac:dyDescent="0.25">
      <c r="A124" s="142" t="s">
        <v>8</v>
      </c>
      <c r="B124" s="145" t="s">
        <v>347</v>
      </c>
      <c r="C124" s="167">
        <f>C107+C91+C121</f>
        <v>57318106</v>
      </c>
      <c r="D124" s="167">
        <f>D107+D91+D121</f>
        <v>97526668</v>
      </c>
      <c r="E124" s="167">
        <f>E107+E91+E121</f>
        <v>78448562</v>
      </c>
      <c r="F124" s="352" t="s">
        <v>557</v>
      </c>
    </row>
    <row r="125" spans="1:6" ht="12" customHeight="1" thickBot="1" x14ac:dyDescent="0.25">
      <c r="A125" s="142" t="s">
        <v>9</v>
      </c>
      <c r="B125" s="145" t="s">
        <v>442</v>
      </c>
      <c r="C125" s="167">
        <f>SUM(C126:C128)</f>
        <v>14762753</v>
      </c>
      <c r="D125" s="167">
        <f>SUM(D126:D128)</f>
        <v>14762753</v>
      </c>
      <c r="E125" s="167">
        <f>SUM(E126:E128)</f>
        <v>10262052</v>
      </c>
      <c r="F125" s="352" t="s">
        <v>558</v>
      </c>
    </row>
    <row r="126" spans="1:6" ht="12" customHeight="1" x14ac:dyDescent="0.2">
      <c r="A126" s="291" t="s">
        <v>56</v>
      </c>
      <c r="B126" s="126" t="s">
        <v>349</v>
      </c>
      <c r="C126" s="168">
        <v>0</v>
      </c>
      <c r="D126" s="168">
        <v>0</v>
      </c>
      <c r="E126" s="152">
        <v>0</v>
      </c>
      <c r="F126" s="352" t="s">
        <v>559</v>
      </c>
    </row>
    <row r="127" spans="1:6" ht="12" customHeight="1" x14ac:dyDescent="0.2">
      <c r="A127" s="291" t="s">
        <v>57</v>
      </c>
      <c r="B127" s="126" t="s">
        <v>350</v>
      </c>
      <c r="C127" s="168">
        <v>0</v>
      </c>
      <c r="D127" s="168">
        <v>10262052</v>
      </c>
      <c r="E127" s="152">
        <v>10262052</v>
      </c>
      <c r="F127" s="352" t="s">
        <v>560</v>
      </c>
    </row>
    <row r="128" spans="1:6" ht="12" customHeight="1" thickBot="1" x14ac:dyDescent="0.25">
      <c r="A128" s="300" t="s">
        <v>58</v>
      </c>
      <c r="B128" s="124" t="s">
        <v>351</v>
      </c>
      <c r="C128" s="168">
        <v>14762753</v>
      </c>
      <c r="D128" s="168">
        <v>4500701</v>
      </c>
      <c r="E128" s="152"/>
      <c r="F128" s="352" t="s">
        <v>561</v>
      </c>
    </row>
    <row r="129" spans="1:11" ht="12" customHeight="1" thickBot="1" x14ac:dyDescent="0.25">
      <c r="A129" s="142" t="s">
        <v>10</v>
      </c>
      <c r="B129" s="145" t="s">
        <v>352</v>
      </c>
      <c r="C129" s="167"/>
      <c r="D129" s="167"/>
      <c r="E129" s="151"/>
      <c r="F129" s="352" t="s">
        <v>562</v>
      </c>
    </row>
    <row r="130" spans="1:11" ht="12" customHeight="1" x14ac:dyDescent="0.2">
      <c r="A130" s="291" t="s">
        <v>59</v>
      </c>
      <c r="B130" s="126" t="s">
        <v>353</v>
      </c>
      <c r="C130" s="168">
        <v>0</v>
      </c>
      <c r="D130" s="168">
        <v>0</v>
      </c>
      <c r="E130" s="152">
        <v>0</v>
      </c>
      <c r="F130" s="352" t="s">
        <v>563</v>
      </c>
    </row>
    <row r="131" spans="1:11" ht="12" customHeight="1" x14ac:dyDescent="0.2">
      <c r="A131" s="291" t="s">
        <v>60</v>
      </c>
      <c r="B131" s="126" t="s">
        <v>354</v>
      </c>
      <c r="C131" s="168">
        <v>0</v>
      </c>
      <c r="D131" s="168">
        <v>0</v>
      </c>
      <c r="E131" s="152">
        <v>0</v>
      </c>
      <c r="F131" s="352" t="s">
        <v>564</v>
      </c>
    </row>
    <row r="132" spans="1:11" ht="12" customHeight="1" x14ac:dyDescent="0.2">
      <c r="A132" s="291" t="s">
        <v>252</v>
      </c>
      <c r="B132" s="126" t="s">
        <v>355</v>
      </c>
      <c r="C132" s="168">
        <v>0</v>
      </c>
      <c r="D132" s="168">
        <v>0</v>
      </c>
      <c r="E132" s="152">
        <v>0</v>
      </c>
      <c r="F132" s="352" t="s">
        <v>565</v>
      </c>
    </row>
    <row r="133" spans="1:11" s="111" customFormat="1" ht="12" customHeight="1" thickBot="1" x14ac:dyDescent="0.25">
      <c r="A133" s="300" t="s">
        <v>254</v>
      </c>
      <c r="B133" s="124" t="s">
        <v>356</v>
      </c>
      <c r="C133" s="168">
        <v>0</v>
      </c>
      <c r="D133" s="168">
        <v>0</v>
      </c>
      <c r="E133" s="152">
        <v>0</v>
      </c>
      <c r="F133" s="352" t="s">
        <v>566</v>
      </c>
    </row>
    <row r="134" spans="1:11" ht="13.5" thickBot="1" x14ac:dyDescent="0.25">
      <c r="A134" s="142" t="s">
        <v>11</v>
      </c>
      <c r="B134" s="145" t="s">
        <v>522</v>
      </c>
      <c r="C134" s="173">
        <f>SUM(C135:C139)</f>
        <v>364141</v>
      </c>
      <c r="D134" s="173">
        <f>SUM(D135:D139)</f>
        <v>364141</v>
      </c>
      <c r="E134" s="173">
        <f>SUM(E135:E139)</f>
        <v>364141</v>
      </c>
      <c r="F134" s="352" t="s">
        <v>567</v>
      </c>
      <c r="K134" s="265"/>
    </row>
    <row r="135" spans="1:11" x14ac:dyDescent="0.2">
      <c r="A135" s="291" t="s">
        <v>61</v>
      </c>
      <c r="B135" s="126" t="s">
        <v>357</v>
      </c>
      <c r="C135" s="168">
        <v>364141</v>
      </c>
      <c r="D135" s="168">
        <v>364141</v>
      </c>
      <c r="E135" s="152">
        <v>364141</v>
      </c>
      <c r="F135" s="352" t="s">
        <v>568</v>
      </c>
    </row>
    <row r="136" spans="1:11" ht="12" customHeight="1" x14ac:dyDescent="0.2">
      <c r="A136" s="291" t="s">
        <v>62</v>
      </c>
      <c r="B136" s="126" t="s">
        <v>358</v>
      </c>
      <c r="C136" s="168"/>
      <c r="D136" s="168"/>
      <c r="E136" s="152"/>
      <c r="F136" s="352" t="s">
        <v>569</v>
      </c>
    </row>
    <row r="137" spans="1:11" s="111" customFormat="1" ht="12" customHeight="1" x14ac:dyDescent="0.2">
      <c r="A137" s="291" t="s">
        <v>261</v>
      </c>
      <c r="B137" s="126" t="s">
        <v>521</v>
      </c>
      <c r="C137" s="168"/>
      <c r="D137" s="168"/>
      <c r="E137" s="152"/>
      <c r="F137" s="352" t="s">
        <v>570</v>
      </c>
    </row>
    <row r="138" spans="1:11" s="111" customFormat="1" ht="12" customHeight="1" x14ac:dyDescent="0.2">
      <c r="A138" s="291" t="s">
        <v>263</v>
      </c>
      <c r="B138" s="126" t="s">
        <v>359</v>
      </c>
      <c r="C138" s="168">
        <v>0</v>
      </c>
      <c r="D138" s="168">
        <v>0</v>
      </c>
      <c r="E138" s="152">
        <v>0</v>
      </c>
      <c r="F138" s="352" t="s">
        <v>571</v>
      </c>
    </row>
    <row r="139" spans="1:11" s="111" customFormat="1" ht="12" customHeight="1" thickBot="1" x14ac:dyDescent="0.25">
      <c r="A139" s="300" t="s">
        <v>520</v>
      </c>
      <c r="B139" s="124" t="s">
        <v>360</v>
      </c>
      <c r="C139" s="168">
        <v>0</v>
      </c>
      <c r="D139" s="168">
        <v>0</v>
      </c>
      <c r="E139" s="152">
        <v>0</v>
      </c>
      <c r="F139" s="352" t="s">
        <v>572</v>
      </c>
    </row>
    <row r="140" spans="1:11" s="111" customFormat="1" ht="12" customHeight="1" thickBot="1" x14ac:dyDescent="0.25">
      <c r="A140" s="142" t="s">
        <v>12</v>
      </c>
      <c r="B140" s="145" t="s">
        <v>443</v>
      </c>
      <c r="C140" s="38"/>
      <c r="D140" s="38"/>
      <c r="E140" s="121"/>
      <c r="F140" s="352" t="s">
        <v>573</v>
      </c>
    </row>
    <row r="141" spans="1:11" s="111" customFormat="1" ht="12" customHeight="1" x14ac:dyDescent="0.2">
      <c r="A141" s="291" t="s">
        <v>106</v>
      </c>
      <c r="B141" s="126" t="s">
        <v>361</v>
      </c>
      <c r="C141" s="168">
        <v>0</v>
      </c>
      <c r="D141" s="168">
        <v>0</v>
      </c>
      <c r="E141" s="152">
        <v>0</v>
      </c>
      <c r="F141" s="352" t="s">
        <v>574</v>
      </c>
    </row>
    <row r="142" spans="1:11" s="111" customFormat="1" ht="12" customHeight="1" x14ac:dyDescent="0.2">
      <c r="A142" s="291" t="s">
        <v>107</v>
      </c>
      <c r="B142" s="126" t="s">
        <v>362</v>
      </c>
      <c r="C142" s="168">
        <v>0</v>
      </c>
      <c r="D142" s="168">
        <v>0</v>
      </c>
      <c r="E142" s="152">
        <v>0</v>
      </c>
      <c r="F142" s="352" t="s">
        <v>575</v>
      </c>
    </row>
    <row r="143" spans="1:11" s="111" customFormat="1" ht="12" customHeight="1" x14ac:dyDescent="0.2">
      <c r="A143" s="291" t="s">
        <v>126</v>
      </c>
      <c r="B143" s="126" t="s">
        <v>363</v>
      </c>
      <c r="C143" s="168">
        <v>0</v>
      </c>
      <c r="D143" s="168">
        <v>0</v>
      </c>
      <c r="E143" s="152">
        <v>0</v>
      </c>
      <c r="F143" s="352" t="s">
        <v>576</v>
      </c>
    </row>
    <row r="144" spans="1:11" ht="12.75" customHeight="1" thickBot="1" x14ac:dyDescent="0.25">
      <c r="A144" s="291" t="s">
        <v>269</v>
      </c>
      <c r="B144" s="126" t="s">
        <v>364</v>
      </c>
      <c r="C144" s="168">
        <v>0</v>
      </c>
      <c r="D144" s="168">
        <v>0</v>
      </c>
      <c r="E144" s="152">
        <v>0</v>
      </c>
      <c r="F144" s="352" t="s">
        <v>577</v>
      </c>
    </row>
    <row r="145" spans="1:6" ht="12" customHeight="1" thickBot="1" x14ac:dyDescent="0.25">
      <c r="A145" s="142" t="s">
        <v>13</v>
      </c>
      <c r="B145" s="145" t="s">
        <v>365</v>
      </c>
      <c r="C145" s="120">
        <f>C125+C134+C140</f>
        <v>15126894</v>
      </c>
      <c r="D145" s="120">
        <f>D125+D134+D140</f>
        <v>15126894</v>
      </c>
      <c r="E145" s="120">
        <f>E125+E134+E140</f>
        <v>10626193</v>
      </c>
      <c r="F145" s="352" t="s">
        <v>578</v>
      </c>
    </row>
    <row r="146" spans="1:6" ht="15" customHeight="1" thickBot="1" x14ac:dyDescent="0.25">
      <c r="A146" s="302" t="s">
        <v>14</v>
      </c>
      <c r="B146" s="163" t="s">
        <v>366</v>
      </c>
      <c r="C146" s="120">
        <f>C145+C124</f>
        <v>72445000</v>
      </c>
      <c r="D146" s="120">
        <f>D145+D124</f>
        <v>112653562</v>
      </c>
      <c r="E146" s="120">
        <f>E145+E124</f>
        <v>89074755</v>
      </c>
      <c r="F146" s="352" t="s">
        <v>579</v>
      </c>
    </row>
    <row r="147" spans="1:6" x14ac:dyDescent="0.2">
      <c r="A147" s="24"/>
      <c r="B147" s="25"/>
      <c r="C147" s="26"/>
      <c r="D147" s="26"/>
      <c r="E147" s="26"/>
    </row>
    <row r="148" spans="1:6" ht="15" customHeight="1" x14ac:dyDescent="0.2">
      <c r="A148" s="344"/>
      <c r="B148" s="21"/>
      <c r="C148" s="21"/>
      <c r="D148" s="21"/>
      <c r="E148" s="21"/>
      <c r="F148" s="21"/>
    </row>
    <row r="149" spans="1:6" ht="14.25" customHeight="1" x14ac:dyDescent="0.2">
      <c r="A149" s="344"/>
      <c r="B149" s="21"/>
      <c r="C149" s="21"/>
      <c r="D149" s="21"/>
      <c r="E149" s="21"/>
      <c r="F149" s="21"/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>
    <oddHeader xml:space="preserve">&amp;CFiad Község Önkormányzata
</oddHeader>
  </headerFooter>
  <rowBreaks count="1" manualBreakCount="1">
    <brk id="88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24"/>
  <sheetViews>
    <sheetView zoomScaleNormal="100" zoomScaleSheetLayoutView="130" workbookViewId="0">
      <selection activeCell="J2" sqref="J2"/>
    </sheetView>
  </sheetViews>
  <sheetFormatPr defaultRowHeight="12.75" x14ac:dyDescent="0.2"/>
  <cols>
    <col min="1" max="1" width="48.1640625" style="4" customWidth="1"/>
    <col min="2" max="3" width="15.83203125" style="3" customWidth="1"/>
    <col min="4" max="4" width="0.1640625" style="3" customWidth="1"/>
    <col min="5" max="7" width="15.83203125" style="3" customWidth="1"/>
    <col min="8" max="8" width="4.1640625" style="3" customWidth="1"/>
    <col min="9" max="9" width="13.83203125" style="3" customWidth="1"/>
    <col min="10" max="16384" width="9.33203125" style="3"/>
  </cols>
  <sheetData>
    <row r="1" spans="1:8" ht="24.75" customHeight="1" x14ac:dyDescent="0.2">
      <c r="A1" s="515" t="s">
        <v>1</v>
      </c>
      <c r="B1" s="515"/>
      <c r="C1" s="515"/>
      <c r="D1" s="515"/>
      <c r="E1" s="515"/>
      <c r="F1" s="515"/>
      <c r="G1" s="515"/>
      <c r="H1" s="514" t="s">
        <v>817</v>
      </c>
    </row>
    <row r="2" spans="1:8" ht="27" customHeight="1" thickBot="1" x14ac:dyDescent="0.3">
      <c r="A2" s="356"/>
      <c r="B2" s="8" t="s">
        <v>787</v>
      </c>
      <c r="C2" s="8"/>
      <c r="D2" s="8"/>
      <c r="E2" s="8"/>
      <c r="F2" s="516" t="s">
        <v>631</v>
      </c>
      <c r="G2" s="516"/>
      <c r="H2" s="514"/>
    </row>
    <row r="3" spans="1:8" s="5" customFormat="1" ht="48.75" customHeight="1" thickBot="1" x14ac:dyDescent="0.25">
      <c r="A3" s="18" t="s">
        <v>50</v>
      </c>
      <c r="B3" s="19" t="s">
        <v>48</v>
      </c>
      <c r="C3" s="19" t="s">
        <v>49</v>
      </c>
      <c r="D3" s="19"/>
      <c r="E3" s="19" t="s">
        <v>812</v>
      </c>
      <c r="F3" s="43" t="s">
        <v>813</v>
      </c>
      <c r="G3" s="42" t="s">
        <v>797</v>
      </c>
      <c r="H3" s="514"/>
    </row>
    <row r="4" spans="1:8" s="8" customFormat="1" ht="15" customHeight="1" thickBot="1" x14ac:dyDescent="0.25">
      <c r="A4" s="223" t="s">
        <v>318</v>
      </c>
      <c r="B4" s="224" t="s">
        <v>319</v>
      </c>
      <c r="C4" s="224" t="s">
        <v>320</v>
      </c>
      <c r="D4" s="224"/>
      <c r="E4" s="224" t="s">
        <v>322</v>
      </c>
      <c r="F4" s="31" t="s">
        <v>390</v>
      </c>
      <c r="G4" s="225" t="s">
        <v>436</v>
      </c>
      <c r="H4" s="514"/>
    </row>
    <row r="5" spans="1:8" ht="15.95" customHeight="1" x14ac:dyDescent="0.2">
      <c r="A5" s="14"/>
      <c r="B5" s="1"/>
      <c r="C5" s="109"/>
      <c r="D5" s="1"/>
      <c r="E5" s="1"/>
      <c r="F5" s="32"/>
      <c r="G5" s="465"/>
      <c r="H5" s="514"/>
    </row>
    <row r="6" spans="1:8" ht="15.95" customHeight="1" x14ac:dyDescent="0.2">
      <c r="A6" s="14"/>
      <c r="B6" s="1"/>
      <c r="C6" s="109"/>
      <c r="D6" s="1"/>
      <c r="E6" s="1"/>
      <c r="F6" s="32"/>
      <c r="G6" s="33"/>
      <c r="H6" s="514"/>
    </row>
    <row r="7" spans="1:8" ht="15.95" customHeight="1" x14ac:dyDescent="0.2">
      <c r="A7" s="14"/>
      <c r="B7" s="1"/>
      <c r="C7" s="109"/>
      <c r="D7" s="1"/>
      <c r="E7" s="1"/>
      <c r="F7" s="32"/>
      <c r="G7" s="33"/>
      <c r="H7" s="514"/>
    </row>
    <row r="8" spans="1:8" ht="15.95" customHeight="1" x14ac:dyDescent="0.2">
      <c r="A8" s="14"/>
      <c r="B8" s="1">
        <v>0</v>
      </c>
      <c r="C8" s="109"/>
      <c r="D8" s="1"/>
      <c r="E8" s="1"/>
      <c r="F8" s="32">
        <v>0</v>
      </c>
      <c r="G8" s="33">
        <f t="shared" ref="G8:G23" si="0">+D8+F8</f>
        <v>0</v>
      </c>
      <c r="H8" s="514"/>
    </row>
    <row r="9" spans="1:8" ht="15.95" customHeight="1" x14ac:dyDescent="0.2">
      <c r="A9" s="14"/>
      <c r="B9" s="1">
        <v>0</v>
      </c>
      <c r="C9" s="109"/>
      <c r="D9" s="1"/>
      <c r="E9" s="1"/>
      <c r="F9" s="32">
        <v>0</v>
      </c>
      <c r="G9" s="33">
        <f t="shared" si="0"/>
        <v>0</v>
      </c>
      <c r="H9" s="514"/>
    </row>
    <row r="10" spans="1:8" ht="15.95" customHeight="1" x14ac:dyDescent="0.2">
      <c r="A10" s="14"/>
      <c r="B10" s="1"/>
      <c r="C10" s="109"/>
      <c r="D10" s="1"/>
      <c r="E10" s="1"/>
      <c r="F10" s="32"/>
      <c r="G10" s="33">
        <f t="shared" si="0"/>
        <v>0</v>
      </c>
      <c r="H10" s="514"/>
    </row>
    <row r="11" spans="1:8" ht="15.95" customHeight="1" x14ac:dyDescent="0.2">
      <c r="A11" s="14"/>
      <c r="B11" s="1"/>
      <c r="C11" s="109"/>
      <c r="D11" s="1"/>
      <c r="E11" s="1"/>
      <c r="F11" s="32"/>
      <c r="G11" s="33">
        <f t="shared" si="0"/>
        <v>0</v>
      </c>
      <c r="H11" s="514"/>
    </row>
    <row r="12" spans="1:8" ht="15.95" customHeight="1" x14ac:dyDescent="0.2">
      <c r="A12" s="14"/>
      <c r="B12" s="1"/>
      <c r="C12" s="109"/>
      <c r="D12" s="1"/>
      <c r="E12" s="1"/>
      <c r="F12" s="32"/>
      <c r="G12" s="33">
        <f t="shared" si="0"/>
        <v>0</v>
      </c>
      <c r="H12" s="514"/>
    </row>
    <row r="13" spans="1:8" ht="15.95" customHeight="1" x14ac:dyDescent="0.2">
      <c r="A13" s="14"/>
      <c r="B13" s="1"/>
      <c r="C13" s="109"/>
      <c r="D13" s="1"/>
      <c r="E13" s="1"/>
      <c r="F13" s="32"/>
      <c r="G13" s="33">
        <f t="shared" si="0"/>
        <v>0</v>
      </c>
      <c r="H13" s="514"/>
    </row>
    <row r="14" spans="1:8" ht="15.95" customHeight="1" x14ac:dyDescent="0.2">
      <c r="A14" s="14"/>
      <c r="B14" s="1"/>
      <c r="C14" s="109"/>
      <c r="D14" s="1"/>
      <c r="E14" s="1"/>
      <c r="F14" s="32"/>
      <c r="G14" s="33">
        <f t="shared" si="0"/>
        <v>0</v>
      </c>
      <c r="H14" s="514"/>
    </row>
    <row r="15" spans="1:8" ht="15.95" customHeight="1" x14ac:dyDescent="0.2">
      <c r="A15" s="14"/>
      <c r="B15" s="1"/>
      <c r="C15" s="109"/>
      <c r="D15" s="1"/>
      <c r="E15" s="1"/>
      <c r="F15" s="32"/>
      <c r="G15" s="33">
        <f t="shared" si="0"/>
        <v>0</v>
      </c>
      <c r="H15" s="514"/>
    </row>
    <row r="16" spans="1:8" ht="15.95" customHeight="1" x14ac:dyDescent="0.2">
      <c r="A16" s="14"/>
      <c r="B16" s="1"/>
      <c r="C16" s="109"/>
      <c r="D16" s="1"/>
      <c r="E16" s="1"/>
      <c r="F16" s="32"/>
      <c r="G16" s="33">
        <f t="shared" si="0"/>
        <v>0</v>
      </c>
      <c r="H16" s="514"/>
    </row>
    <row r="17" spans="1:8" ht="15.95" customHeight="1" x14ac:dyDescent="0.2">
      <c r="A17" s="14"/>
      <c r="B17" s="1"/>
      <c r="C17" s="109"/>
      <c r="D17" s="1"/>
      <c r="E17" s="1"/>
      <c r="F17" s="32"/>
      <c r="G17" s="33">
        <f t="shared" si="0"/>
        <v>0</v>
      </c>
      <c r="H17" s="514"/>
    </row>
    <row r="18" spans="1:8" ht="15.95" customHeight="1" x14ac:dyDescent="0.2">
      <c r="A18" s="14"/>
      <c r="B18" s="1"/>
      <c r="C18" s="109"/>
      <c r="D18" s="1"/>
      <c r="E18" s="1"/>
      <c r="F18" s="32"/>
      <c r="G18" s="33">
        <f t="shared" si="0"/>
        <v>0</v>
      </c>
      <c r="H18" s="514"/>
    </row>
    <row r="19" spans="1:8" ht="15.95" customHeight="1" x14ac:dyDescent="0.2">
      <c r="A19" s="14"/>
      <c r="B19" s="1"/>
      <c r="C19" s="109"/>
      <c r="D19" s="1"/>
      <c r="E19" s="1"/>
      <c r="F19" s="32"/>
      <c r="G19" s="33">
        <f t="shared" si="0"/>
        <v>0</v>
      </c>
      <c r="H19" s="514"/>
    </row>
    <row r="20" spans="1:8" ht="15.95" customHeight="1" x14ac:dyDescent="0.2">
      <c r="A20" s="14"/>
      <c r="B20" s="1"/>
      <c r="C20" s="109"/>
      <c r="D20" s="1"/>
      <c r="E20" s="1"/>
      <c r="F20" s="32"/>
      <c r="G20" s="33">
        <f t="shared" si="0"/>
        <v>0</v>
      </c>
      <c r="H20" s="514"/>
    </row>
    <row r="21" spans="1:8" ht="15.95" customHeight="1" x14ac:dyDescent="0.2">
      <c r="A21" s="14"/>
      <c r="B21" s="1"/>
      <c r="C21" s="109"/>
      <c r="D21" s="1"/>
      <c r="E21" s="1"/>
      <c r="F21" s="32"/>
      <c r="G21" s="33">
        <f t="shared" si="0"/>
        <v>0</v>
      </c>
      <c r="H21" s="514"/>
    </row>
    <row r="22" spans="1:8" ht="15.95" customHeight="1" x14ac:dyDescent="0.2">
      <c r="A22" s="14"/>
      <c r="B22" s="1"/>
      <c r="C22" s="109"/>
      <c r="D22" s="1"/>
      <c r="E22" s="1"/>
      <c r="F22" s="32"/>
      <c r="G22" s="33">
        <f t="shared" si="0"/>
        <v>0</v>
      </c>
      <c r="H22" s="514"/>
    </row>
    <row r="23" spans="1:8" ht="15.95" customHeight="1" thickBot="1" x14ac:dyDescent="0.25">
      <c r="A23" s="15"/>
      <c r="B23" s="2"/>
      <c r="C23" s="110"/>
      <c r="D23" s="2"/>
      <c r="E23" s="2"/>
      <c r="F23" s="34"/>
      <c r="G23" s="33">
        <f t="shared" si="0"/>
        <v>0</v>
      </c>
      <c r="H23" s="514"/>
    </row>
    <row r="24" spans="1:8" s="13" customFormat="1" ht="18" customHeight="1" thickBot="1" x14ac:dyDescent="0.25">
      <c r="A24" s="20" t="s">
        <v>46</v>
      </c>
      <c r="B24" s="11">
        <f>SUM(B5:B23)</f>
        <v>0</v>
      </c>
      <c r="C24" s="16"/>
      <c r="D24" s="11">
        <f>SUM(D5:D23)</f>
        <v>0</v>
      </c>
      <c r="E24" s="11">
        <f>SUM(E5:E23)</f>
        <v>0</v>
      </c>
      <c r="F24" s="11">
        <f>SUM(F5:F23)</f>
        <v>0</v>
      </c>
      <c r="G24" s="12">
        <f>SUM(G5:G23)</f>
        <v>0</v>
      </c>
      <c r="H24" s="514"/>
    </row>
  </sheetData>
  <mergeCells count="3">
    <mergeCell ref="H1:H24"/>
    <mergeCell ref="A1:G1"/>
    <mergeCell ref="F2:G2"/>
  </mergeCells>
  <phoneticPr fontId="0" type="noConversion"/>
  <printOptions horizontalCentered="1"/>
  <pageMargins left="0.25" right="0.25" top="0.75" bottom="0.75" header="0.3" footer="0.3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I34"/>
  <sheetViews>
    <sheetView zoomScaleNormal="100" workbookViewId="0">
      <selection activeCell="F26" sqref="F26"/>
    </sheetView>
  </sheetViews>
  <sheetFormatPr defaultRowHeight="12.75" x14ac:dyDescent="0.2"/>
  <cols>
    <col min="1" max="1" width="39.6640625" style="4" customWidth="1"/>
    <col min="2" max="2" width="15.6640625" style="3" customWidth="1"/>
    <col min="3" max="3" width="15.5" style="3" customWidth="1"/>
    <col min="4" max="4" width="0.33203125" style="3" customWidth="1"/>
    <col min="5" max="7" width="15.6640625" style="3" customWidth="1"/>
    <col min="8" max="8" width="5.1640625" style="3" customWidth="1"/>
    <col min="9" max="16384" width="9.33203125" style="3"/>
  </cols>
  <sheetData>
    <row r="1" spans="1:9" ht="18" customHeight="1" x14ac:dyDescent="0.2">
      <c r="A1" s="515" t="s">
        <v>0</v>
      </c>
      <c r="B1" s="515"/>
      <c r="C1" s="515"/>
      <c r="D1" s="515"/>
      <c r="E1" s="515"/>
      <c r="F1" s="515"/>
      <c r="G1" s="515"/>
      <c r="H1" s="517" t="s">
        <v>818</v>
      </c>
    </row>
    <row r="2" spans="1:9" ht="28.5" customHeight="1" thickBot="1" x14ac:dyDescent="0.3">
      <c r="A2" s="356"/>
      <c r="B2" s="8"/>
      <c r="C2" s="8"/>
      <c r="D2" s="8"/>
      <c r="E2" s="8"/>
      <c r="F2" s="516" t="s">
        <v>631</v>
      </c>
      <c r="G2" s="516"/>
      <c r="H2" s="517"/>
    </row>
    <row r="3" spans="1:9" s="5" customFormat="1" ht="50.25" customHeight="1" thickBot="1" x14ac:dyDescent="0.25">
      <c r="A3" s="18" t="s">
        <v>47</v>
      </c>
      <c r="B3" s="19" t="s">
        <v>48</v>
      </c>
      <c r="C3" s="19" t="s">
        <v>49</v>
      </c>
      <c r="D3" s="19"/>
      <c r="E3" s="19" t="s">
        <v>814</v>
      </c>
      <c r="F3" s="43" t="s">
        <v>815</v>
      </c>
      <c r="G3" s="42" t="str">
        <f>+CONCATENATE("Összes teljesítés 2020. 12.31-ig. dec. 31-ig")</f>
        <v>Összes teljesítés 2020. 12.31-ig. dec. 31-ig</v>
      </c>
      <c r="H3" s="517"/>
      <c r="I3" s="3"/>
    </row>
    <row r="4" spans="1:9" s="8" customFormat="1" ht="12" customHeight="1" thickBot="1" x14ac:dyDescent="0.25">
      <c r="A4" s="223" t="s">
        <v>318</v>
      </c>
      <c r="B4" s="224" t="s">
        <v>319</v>
      </c>
      <c r="C4" s="224" t="s">
        <v>320</v>
      </c>
      <c r="D4" s="224"/>
      <c r="E4" s="224" t="s">
        <v>322</v>
      </c>
      <c r="F4" s="31" t="s">
        <v>390</v>
      </c>
      <c r="G4" s="225" t="s">
        <v>436</v>
      </c>
      <c r="H4" s="517"/>
    </row>
    <row r="5" spans="1:9" ht="53.25" customHeight="1" x14ac:dyDescent="0.2">
      <c r="A5" s="6" t="s">
        <v>853</v>
      </c>
      <c r="B5" s="1">
        <v>11341359</v>
      </c>
      <c r="C5" s="9">
        <v>2020</v>
      </c>
      <c r="D5" s="1">
        <v>394325</v>
      </c>
      <c r="E5" s="1">
        <v>11341359</v>
      </c>
      <c r="F5" s="32">
        <v>1944343</v>
      </c>
      <c r="G5" s="33">
        <v>1944343</v>
      </c>
      <c r="H5" s="517"/>
    </row>
    <row r="6" spans="1:9" ht="26.25" customHeight="1" x14ac:dyDescent="0.2">
      <c r="A6" s="6" t="s">
        <v>854</v>
      </c>
      <c r="B6" s="1">
        <v>11387164</v>
      </c>
      <c r="C6" s="9">
        <v>2020</v>
      </c>
      <c r="D6" s="1">
        <v>16</v>
      </c>
      <c r="E6" s="1">
        <v>11387164</v>
      </c>
      <c r="F6" s="32">
        <v>9430653</v>
      </c>
      <c r="G6" s="33">
        <v>9430653</v>
      </c>
      <c r="H6" s="517"/>
    </row>
    <row r="7" spans="1:9" ht="27.75" customHeight="1" x14ac:dyDescent="0.2">
      <c r="A7" s="6" t="s">
        <v>855</v>
      </c>
      <c r="B7" s="1">
        <v>6299212</v>
      </c>
      <c r="C7" s="9">
        <v>2020</v>
      </c>
      <c r="D7" s="1">
        <v>33</v>
      </c>
      <c r="E7" s="1">
        <v>6299212</v>
      </c>
      <c r="F7" s="32">
        <v>6299212</v>
      </c>
      <c r="G7" s="33">
        <v>6299212</v>
      </c>
      <c r="H7" s="517"/>
    </row>
    <row r="8" spans="1:9" ht="24.75" customHeight="1" x14ac:dyDescent="0.2">
      <c r="A8" s="6" t="s">
        <v>856</v>
      </c>
      <c r="B8" s="1">
        <v>91323</v>
      </c>
      <c r="C8" s="9">
        <v>2020</v>
      </c>
      <c r="D8" s="1">
        <v>91323</v>
      </c>
      <c r="E8" s="1">
        <v>91323</v>
      </c>
      <c r="F8" s="32">
        <v>91323</v>
      </c>
      <c r="G8" s="33">
        <v>91323</v>
      </c>
      <c r="H8" s="517"/>
    </row>
    <row r="9" spans="1:9" ht="15.95" customHeight="1" x14ac:dyDescent="0.2">
      <c r="A9" s="6" t="s">
        <v>857</v>
      </c>
      <c r="B9" s="1">
        <v>829922</v>
      </c>
      <c r="C9" s="9">
        <v>2020</v>
      </c>
      <c r="D9" s="1"/>
      <c r="E9" s="1">
        <v>829922</v>
      </c>
      <c r="F9" s="32">
        <v>829922</v>
      </c>
      <c r="G9" s="33">
        <v>829922</v>
      </c>
      <c r="H9" s="517"/>
    </row>
    <row r="10" spans="1:9" ht="15.95" customHeight="1" x14ac:dyDescent="0.2">
      <c r="A10" s="6" t="s">
        <v>858</v>
      </c>
      <c r="B10" s="1">
        <v>189331</v>
      </c>
      <c r="C10" s="9">
        <v>2020</v>
      </c>
      <c r="D10" s="1"/>
      <c r="E10" s="1">
        <v>189231</v>
      </c>
      <c r="F10" s="32">
        <v>189231</v>
      </c>
      <c r="G10" s="33">
        <v>189231</v>
      </c>
      <c r="H10" s="517"/>
    </row>
    <row r="11" spans="1:9" ht="25.5" customHeight="1" x14ac:dyDescent="0.2">
      <c r="A11" s="6"/>
      <c r="B11" s="1"/>
      <c r="C11" s="9"/>
      <c r="D11" s="1"/>
      <c r="E11" s="1"/>
      <c r="F11" s="32"/>
      <c r="G11" s="33"/>
      <c r="H11" s="517"/>
    </row>
    <row r="12" spans="1:9" ht="24" customHeight="1" x14ac:dyDescent="0.2">
      <c r="A12" s="6"/>
      <c r="B12" s="1"/>
      <c r="C12" s="9"/>
      <c r="D12" s="1"/>
      <c r="E12" s="1"/>
      <c r="F12" s="32"/>
      <c r="G12" s="33"/>
      <c r="H12" s="517"/>
    </row>
    <row r="13" spans="1:9" ht="15.95" customHeight="1" x14ac:dyDescent="0.2">
      <c r="A13" s="6"/>
      <c r="B13" s="1"/>
      <c r="C13" s="9"/>
      <c r="D13" s="1"/>
      <c r="E13" s="1"/>
      <c r="F13" s="32"/>
      <c r="G13" s="33"/>
      <c r="H13" s="517"/>
    </row>
    <row r="14" spans="1:9" ht="15.95" customHeight="1" x14ac:dyDescent="0.2">
      <c r="A14" s="6"/>
      <c r="B14" s="1"/>
      <c r="C14" s="9"/>
      <c r="D14" s="1"/>
      <c r="E14" s="1"/>
      <c r="F14" s="32"/>
      <c r="G14" s="33"/>
      <c r="H14" s="517"/>
    </row>
    <row r="15" spans="1:9" ht="15.95" customHeight="1" x14ac:dyDescent="0.2">
      <c r="A15" s="6"/>
      <c r="B15" s="1"/>
      <c r="C15" s="9"/>
      <c r="D15" s="1"/>
      <c r="E15" s="1"/>
      <c r="F15" s="32"/>
      <c r="G15" s="33"/>
      <c r="H15" s="517"/>
    </row>
    <row r="16" spans="1:9" ht="22.5" customHeight="1" x14ac:dyDescent="0.2">
      <c r="A16" s="6"/>
      <c r="B16" s="1"/>
      <c r="C16" s="9"/>
      <c r="D16" s="1"/>
      <c r="E16" s="1"/>
      <c r="F16" s="32"/>
      <c r="G16" s="33"/>
      <c r="H16" s="517"/>
    </row>
    <row r="17" spans="1:8" ht="28.5" customHeight="1" x14ac:dyDescent="0.2">
      <c r="A17" s="6"/>
      <c r="B17" s="1"/>
      <c r="C17" s="9"/>
      <c r="D17" s="1"/>
      <c r="E17" s="1"/>
      <c r="F17" s="32"/>
      <c r="G17" s="33"/>
      <c r="H17" s="517"/>
    </row>
    <row r="18" spans="1:8" ht="15.95" customHeight="1" x14ac:dyDescent="0.2">
      <c r="A18" s="6"/>
      <c r="B18" s="1"/>
      <c r="C18" s="9"/>
      <c r="D18" s="1"/>
      <c r="E18" s="1"/>
      <c r="F18" s="32"/>
      <c r="G18" s="33"/>
      <c r="H18" s="517"/>
    </row>
    <row r="19" spans="1:8" ht="15.95" customHeight="1" x14ac:dyDescent="0.2">
      <c r="A19" s="6"/>
      <c r="C19" s="9"/>
      <c r="D19" s="1"/>
      <c r="E19" s="1"/>
      <c r="F19" s="1"/>
      <c r="G19" s="33"/>
      <c r="H19" s="517"/>
    </row>
    <row r="20" spans="1:8" ht="21" customHeight="1" x14ac:dyDescent="0.2">
      <c r="A20" s="6"/>
      <c r="C20" s="9"/>
      <c r="D20" s="1"/>
      <c r="E20" s="1"/>
      <c r="F20" s="1"/>
      <c r="G20" s="33"/>
      <c r="H20" s="517"/>
    </row>
    <row r="21" spans="1:8" ht="15.95" customHeight="1" x14ac:dyDescent="0.2">
      <c r="A21" s="6"/>
      <c r="C21" s="9"/>
      <c r="D21" s="1"/>
      <c r="E21" s="1"/>
      <c r="F21" s="1"/>
      <c r="G21" s="33"/>
      <c r="H21" s="517"/>
    </row>
    <row r="22" spans="1:8" ht="24" customHeight="1" x14ac:dyDescent="0.2">
      <c r="A22" s="6"/>
      <c r="C22" s="9"/>
      <c r="D22" s="1"/>
      <c r="E22" s="1"/>
      <c r="F22" s="1"/>
      <c r="G22" s="33"/>
      <c r="H22" s="517"/>
    </row>
    <row r="23" spans="1:8" ht="15.95" customHeight="1" x14ac:dyDescent="0.2">
      <c r="A23" s="6"/>
      <c r="C23" s="9"/>
      <c r="D23" s="2"/>
      <c r="E23" s="2"/>
      <c r="F23" s="2"/>
      <c r="G23" s="33"/>
      <c r="H23" s="517"/>
    </row>
    <row r="24" spans="1:8" ht="15.95" customHeight="1" thickBot="1" x14ac:dyDescent="0.25">
      <c r="A24" s="6"/>
      <c r="C24" s="9"/>
      <c r="D24" s="440"/>
      <c r="E24" s="440"/>
      <c r="F24" s="440"/>
      <c r="G24" s="33"/>
      <c r="H24" s="517"/>
    </row>
    <row r="25" spans="1:8" s="13" customFormat="1" ht="18" customHeight="1" thickBot="1" x14ac:dyDescent="0.25">
      <c r="A25" s="20"/>
      <c r="B25" s="11">
        <f>SUM(B5:B10)</f>
        <v>30138311</v>
      </c>
      <c r="C25" s="16"/>
      <c r="D25" s="11"/>
      <c r="E25" s="11">
        <f>SUM(E5:E10)</f>
        <v>30138211</v>
      </c>
      <c r="F25" s="11">
        <f>SUM(F5:F24)</f>
        <v>18784684</v>
      </c>
      <c r="G25" s="12">
        <f>SUM(F25)</f>
        <v>18784684</v>
      </c>
      <c r="H25" s="517"/>
    </row>
    <row r="26" spans="1:8" x14ac:dyDescent="0.2">
      <c r="F26" s="13"/>
      <c r="G26" s="13"/>
      <c r="H26" s="339"/>
    </row>
    <row r="27" spans="1:8" x14ac:dyDescent="0.2">
      <c r="H27" s="339"/>
    </row>
    <row r="28" spans="1:8" x14ac:dyDescent="0.2">
      <c r="H28" s="339"/>
    </row>
    <row r="29" spans="1:8" x14ac:dyDescent="0.2">
      <c r="H29" s="339"/>
    </row>
    <row r="30" spans="1:8" x14ac:dyDescent="0.2">
      <c r="H30" s="339"/>
    </row>
    <row r="31" spans="1:8" x14ac:dyDescent="0.2">
      <c r="H31" s="339"/>
    </row>
    <row r="32" spans="1:8" x14ac:dyDescent="0.2">
      <c r="H32" s="339"/>
    </row>
    <row r="33" spans="8:8" x14ac:dyDescent="0.2">
      <c r="H33" s="339"/>
    </row>
    <row r="34" spans="8:8" x14ac:dyDescent="0.2">
      <c r="H34" s="339"/>
    </row>
  </sheetData>
  <mergeCells count="3">
    <mergeCell ref="H1:H25"/>
    <mergeCell ref="A1:G1"/>
    <mergeCell ref="F2:G2"/>
  </mergeCells>
  <phoneticPr fontId="0" type="noConversion"/>
  <printOptions horizontalCentered="1"/>
  <pageMargins left="0.25" right="0.25" top="0.75" bottom="0.75" header="0.3" footer="0.3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32"/>
  <sheetViews>
    <sheetView zoomScaleNormal="100" zoomScaleSheetLayoutView="100" workbookViewId="0">
      <selection activeCell="I19" sqref="I19"/>
    </sheetView>
  </sheetViews>
  <sheetFormatPr defaultRowHeight="12.75" x14ac:dyDescent="0.2"/>
  <cols>
    <col min="1" max="1" width="6.83203125" style="8" customWidth="1"/>
    <col min="2" max="2" width="55.1640625" style="17" customWidth="1"/>
    <col min="3" max="5" width="16.33203125" style="8" customWidth="1"/>
    <col min="6" max="6" width="55.1640625" style="8" customWidth="1"/>
    <col min="7" max="9" width="16.33203125" style="8" customWidth="1"/>
    <col min="10" max="10" width="4.83203125" style="8" customWidth="1"/>
    <col min="11" max="11" width="9.33203125" style="344" hidden="1" customWidth="1"/>
    <col min="12" max="16384" width="9.33203125" style="8"/>
  </cols>
  <sheetData>
    <row r="1" spans="1:11" ht="39.75" customHeight="1" x14ac:dyDescent="0.2">
      <c r="B1" s="204" t="s">
        <v>92</v>
      </c>
      <c r="C1" s="205"/>
      <c r="D1" s="205"/>
      <c r="E1" s="205"/>
      <c r="F1" s="205"/>
      <c r="G1" s="205"/>
      <c r="H1" s="205"/>
      <c r="I1" s="205"/>
      <c r="J1" s="518" t="s">
        <v>852</v>
      </c>
    </row>
    <row r="2" spans="1:11" ht="14.25" thickBot="1" x14ac:dyDescent="0.25">
      <c r="G2" s="22"/>
      <c r="H2" s="22"/>
      <c r="I2" s="22" t="s">
        <v>634</v>
      </c>
      <c r="J2" s="518"/>
    </row>
    <row r="3" spans="1:11" ht="18" customHeight="1" thickBot="1" x14ac:dyDescent="0.25">
      <c r="A3" s="519" t="s">
        <v>51</v>
      </c>
      <c r="B3" s="232" t="s">
        <v>40</v>
      </c>
      <c r="C3" s="233"/>
      <c r="D3" s="233"/>
      <c r="E3" s="233"/>
      <c r="F3" s="232" t="s">
        <v>41</v>
      </c>
      <c r="G3" s="234"/>
      <c r="H3" s="234"/>
      <c r="I3" s="234"/>
      <c r="J3" s="518"/>
    </row>
    <row r="4" spans="1:11" s="206" customFormat="1" ht="35.25" customHeight="1" thickBot="1" x14ac:dyDescent="0.25">
      <c r="A4" s="520"/>
      <c r="B4" s="18" t="s">
        <v>44</v>
      </c>
      <c r="C4" s="19" t="s">
        <v>816</v>
      </c>
      <c r="D4" s="194" t="s">
        <v>814</v>
      </c>
      <c r="E4" s="19" t="s">
        <v>813</v>
      </c>
      <c r="F4" s="18" t="s">
        <v>44</v>
      </c>
      <c r="G4" s="19" t="str">
        <f>+C4</f>
        <v>2020. évi eredeti előirányzat</v>
      </c>
      <c r="H4" s="194" t="str">
        <f>+D4</f>
        <v>2020. évi módosított előirányzat</v>
      </c>
      <c r="I4" s="222" t="str">
        <f>+E4</f>
        <v>2020. évi teljesítés</v>
      </c>
      <c r="J4" s="518"/>
      <c r="K4" s="345"/>
    </row>
    <row r="5" spans="1:11" s="207" customFormat="1" ht="12" customHeight="1" thickBot="1" x14ac:dyDescent="0.25">
      <c r="A5" s="235" t="s">
        <v>318</v>
      </c>
      <c r="B5" s="236" t="s">
        <v>319</v>
      </c>
      <c r="C5" s="237" t="s">
        <v>320</v>
      </c>
      <c r="D5" s="237" t="s">
        <v>321</v>
      </c>
      <c r="E5" s="237" t="s">
        <v>322</v>
      </c>
      <c r="F5" s="236" t="s">
        <v>390</v>
      </c>
      <c r="G5" s="237" t="s">
        <v>391</v>
      </c>
      <c r="H5" s="237" t="s">
        <v>392</v>
      </c>
      <c r="I5" s="238" t="s">
        <v>393</v>
      </c>
      <c r="J5" s="518"/>
      <c r="K5" s="346"/>
    </row>
    <row r="6" spans="1:11" ht="15" customHeight="1" x14ac:dyDescent="0.2">
      <c r="A6" s="208" t="s">
        <v>5</v>
      </c>
      <c r="B6" s="209" t="s">
        <v>367</v>
      </c>
      <c r="C6" s="441">
        <v>9103522</v>
      </c>
      <c r="D6" s="441">
        <v>11325540</v>
      </c>
      <c r="E6" s="441">
        <v>11325540</v>
      </c>
      <c r="F6" s="209" t="s">
        <v>45</v>
      </c>
      <c r="G6" s="36">
        <v>8416700</v>
      </c>
      <c r="H6" s="36">
        <v>16606241</v>
      </c>
      <c r="I6" s="122">
        <v>15687839</v>
      </c>
      <c r="J6" s="518"/>
      <c r="K6" s="344" t="s">
        <v>524</v>
      </c>
    </row>
    <row r="7" spans="1:11" ht="15" customHeight="1" x14ac:dyDescent="0.2">
      <c r="A7" s="210" t="s">
        <v>6</v>
      </c>
      <c r="B7" s="211" t="s">
        <v>368</v>
      </c>
      <c r="C7" s="442">
        <v>0</v>
      </c>
      <c r="D7" s="442">
        <v>25019033</v>
      </c>
      <c r="E7" s="443">
        <v>49930899</v>
      </c>
      <c r="F7" s="211" t="s">
        <v>108</v>
      </c>
      <c r="G7" s="168">
        <v>1253268</v>
      </c>
      <c r="H7" s="168">
        <v>2058521</v>
      </c>
      <c r="I7" s="152">
        <v>2011321</v>
      </c>
      <c r="J7" s="518"/>
      <c r="K7" s="344" t="s">
        <v>525</v>
      </c>
    </row>
    <row r="8" spans="1:11" ht="15" customHeight="1" x14ac:dyDescent="0.2">
      <c r="A8" s="210" t="s">
        <v>7</v>
      </c>
      <c r="B8" s="444" t="s">
        <v>632</v>
      </c>
      <c r="C8" s="195"/>
      <c r="D8" s="195">
        <v>0</v>
      </c>
      <c r="E8" s="195">
        <v>0</v>
      </c>
      <c r="F8" s="211" t="s">
        <v>130</v>
      </c>
      <c r="G8" s="170">
        <v>4815138</v>
      </c>
      <c r="H8" s="170">
        <v>18531616</v>
      </c>
      <c r="I8" s="154">
        <v>16402462</v>
      </c>
      <c r="J8" s="518"/>
      <c r="K8" s="344" t="s">
        <v>526</v>
      </c>
    </row>
    <row r="9" spans="1:11" ht="15" customHeight="1" x14ac:dyDescent="0.2">
      <c r="A9" s="210" t="s">
        <v>8</v>
      </c>
      <c r="B9" s="211" t="s">
        <v>99</v>
      </c>
      <c r="C9" s="442">
        <v>2900000</v>
      </c>
      <c r="D9" s="442">
        <v>1966397</v>
      </c>
      <c r="E9" s="443">
        <v>3920478</v>
      </c>
      <c r="F9" s="211" t="s">
        <v>109</v>
      </c>
      <c r="G9" s="170">
        <v>450000</v>
      </c>
      <c r="H9" s="170">
        <v>450000</v>
      </c>
      <c r="I9" s="154">
        <v>320500</v>
      </c>
      <c r="J9" s="518"/>
      <c r="K9" s="344" t="s">
        <v>527</v>
      </c>
    </row>
    <row r="10" spans="1:11" ht="15" customHeight="1" x14ac:dyDescent="0.2">
      <c r="A10" s="210" t="s">
        <v>9</v>
      </c>
      <c r="B10" s="212" t="s">
        <v>369</v>
      </c>
      <c r="C10" s="442"/>
      <c r="D10" s="442">
        <v>0</v>
      </c>
      <c r="E10" s="443">
        <v>0</v>
      </c>
      <c r="F10" s="211" t="s">
        <v>610</v>
      </c>
      <c r="G10" s="170">
        <v>1522000</v>
      </c>
      <c r="H10" s="170">
        <v>2816419</v>
      </c>
      <c r="I10" s="154">
        <v>1943781</v>
      </c>
      <c r="J10" s="518"/>
      <c r="K10" s="344" t="s">
        <v>528</v>
      </c>
    </row>
    <row r="11" spans="1:11" ht="15" customHeight="1" x14ac:dyDescent="0.2">
      <c r="A11" s="210" t="s">
        <v>10</v>
      </c>
      <c r="B11" s="444" t="s">
        <v>444</v>
      </c>
      <c r="C11" s="195"/>
      <c r="D11" s="195"/>
      <c r="E11" s="227">
        <v>0</v>
      </c>
      <c r="F11" s="211" t="s">
        <v>36</v>
      </c>
      <c r="G11" s="169">
        <v>0</v>
      </c>
      <c r="H11" s="169">
        <v>0</v>
      </c>
      <c r="I11" s="154">
        <v>0</v>
      </c>
      <c r="J11" s="518"/>
      <c r="K11" s="344" t="s">
        <v>529</v>
      </c>
    </row>
    <row r="12" spans="1:11" ht="15" customHeight="1" x14ac:dyDescent="0.2">
      <c r="A12" s="210" t="s">
        <v>11</v>
      </c>
      <c r="B12" s="211" t="s">
        <v>248</v>
      </c>
      <c r="C12" s="195">
        <v>999905</v>
      </c>
      <c r="D12" s="195">
        <v>2492774</v>
      </c>
      <c r="E12" s="227">
        <v>2492804</v>
      </c>
      <c r="F12" s="6" t="s">
        <v>609</v>
      </c>
      <c r="G12" s="170">
        <v>0</v>
      </c>
      <c r="H12" s="170">
        <v>18010840</v>
      </c>
      <c r="I12" s="154">
        <v>18009505</v>
      </c>
      <c r="J12" s="518"/>
      <c r="K12" s="344" t="s">
        <v>530</v>
      </c>
    </row>
    <row r="13" spans="1:11" ht="15" customHeight="1" x14ac:dyDescent="0.2">
      <c r="A13" s="210" t="s">
        <v>12</v>
      </c>
      <c r="B13" s="178" t="s">
        <v>612</v>
      </c>
      <c r="C13" s="197"/>
      <c r="D13" s="197"/>
      <c r="E13" s="202"/>
      <c r="F13" s="6" t="s">
        <v>612</v>
      </c>
      <c r="G13" s="197"/>
      <c r="H13" s="197">
        <v>227720</v>
      </c>
      <c r="I13" s="202">
        <v>216480</v>
      </c>
      <c r="J13" s="518"/>
    </row>
    <row r="14" spans="1:11" ht="15" customHeight="1" x14ac:dyDescent="0.2">
      <c r="A14" s="210" t="s">
        <v>13</v>
      </c>
      <c r="B14" s="221"/>
      <c r="C14" s="198"/>
      <c r="D14" s="198"/>
      <c r="E14" s="198"/>
      <c r="F14" s="6" t="s">
        <v>125</v>
      </c>
      <c r="G14" s="197"/>
      <c r="H14" s="169">
        <v>0</v>
      </c>
      <c r="I14" s="153">
        <v>0</v>
      </c>
      <c r="J14" s="518"/>
    </row>
    <row r="15" spans="1:11" ht="15" customHeight="1" x14ac:dyDescent="0.2">
      <c r="A15" s="210" t="s">
        <v>14</v>
      </c>
      <c r="B15" s="6"/>
      <c r="C15" s="197"/>
      <c r="D15" s="197"/>
      <c r="E15" s="197"/>
      <c r="F15" s="6" t="s">
        <v>112</v>
      </c>
      <c r="G15" s="197"/>
      <c r="H15" s="168"/>
      <c r="I15" s="152"/>
      <c r="J15" s="518"/>
    </row>
    <row r="16" spans="1:11" ht="15" customHeight="1" x14ac:dyDescent="0.2">
      <c r="A16" s="210" t="s">
        <v>15</v>
      </c>
      <c r="B16" s="6"/>
      <c r="C16" s="197"/>
      <c r="D16" s="197"/>
      <c r="E16" s="197"/>
      <c r="F16" s="6"/>
      <c r="G16" s="197"/>
      <c r="H16" s="197"/>
      <c r="I16" s="202"/>
      <c r="J16" s="518"/>
    </row>
    <row r="17" spans="1:11" ht="15" customHeight="1" thickBot="1" x14ac:dyDescent="0.25">
      <c r="A17" s="210" t="s">
        <v>16</v>
      </c>
      <c r="B17" s="10"/>
      <c r="C17" s="199"/>
      <c r="D17" s="199"/>
      <c r="E17" s="199"/>
      <c r="F17" s="6"/>
      <c r="G17" s="199"/>
      <c r="H17" s="199"/>
      <c r="I17" s="203"/>
      <c r="J17" s="518"/>
    </row>
    <row r="18" spans="1:11" ht="17.25" customHeight="1" thickBot="1" x14ac:dyDescent="0.25">
      <c r="A18" s="213" t="s">
        <v>17</v>
      </c>
      <c r="B18" s="196" t="s">
        <v>370</v>
      </c>
      <c r="C18" s="200">
        <f>+C6+C7+C9+C10+C12+C13+C14+C15+C16+C17+C11</f>
        <v>13003427</v>
      </c>
      <c r="D18" s="200">
        <f>+D6+D7+D9+D10+D12+D13+D14+D15+D16+D17+D11+D8</f>
        <v>40803744</v>
      </c>
      <c r="E18" s="200">
        <f>+E6+E7+E9+E10+E12+E13+E14+E15+E16+E17+E11+E8</f>
        <v>67669721</v>
      </c>
      <c r="F18" s="196" t="s">
        <v>377</v>
      </c>
      <c r="G18" s="200">
        <f>SUM(G6:G17)</f>
        <v>16457106</v>
      </c>
      <c r="H18" s="200">
        <f>SUM(H6:H17)</f>
        <v>58701357</v>
      </c>
      <c r="I18" s="200">
        <f>SUM(I6:I17)</f>
        <v>54591888</v>
      </c>
      <c r="J18" s="518"/>
      <c r="K18" s="344" t="s">
        <v>531</v>
      </c>
    </row>
    <row r="19" spans="1:11" ht="15" customHeight="1" x14ac:dyDescent="0.2">
      <c r="A19" s="214" t="s">
        <v>18</v>
      </c>
      <c r="B19" s="215" t="s">
        <v>371</v>
      </c>
      <c r="C19" s="23">
        <v>3817820</v>
      </c>
      <c r="D19" s="23">
        <v>17671472</v>
      </c>
      <c r="E19" s="23"/>
      <c r="F19" s="216" t="s">
        <v>116</v>
      </c>
      <c r="G19" s="201"/>
      <c r="H19" s="201"/>
      <c r="I19" s="201"/>
      <c r="J19" s="518"/>
      <c r="K19" s="344" t="s">
        <v>532</v>
      </c>
    </row>
    <row r="20" spans="1:11" ht="15" customHeight="1" x14ac:dyDescent="0.2">
      <c r="A20" s="217" t="s">
        <v>19</v>
      </c>
      <c r="B20" s="216" t="s">
        <v>123</v>
      </c>
      <c r="C20" s="171">
        <v>3817820</v>
      </c>
      <c r="D20" s="171">
        <v>17671472</v>
      </c>
      <c r="E20" s="155">
        <v>0</v>
      </c>
      <c r="F20" s="216" t="s">
        <v>378</v>
      </c>
      <c r="G20" s="195"/>
      <c r="H20" s="195"/>
      <c r="I20" s="195"/>
      <c r="J20" s="518"/>
      <c r="K20" s="344" t="s">
        <v>533</v>
      </c>
    </row>
    <row r="21" spans="1:11" ht="15" customHeight="1" x14ac:dyDescent="0.2">
      <c r="A21" s="217"/>
      <c r="B21" s="452" t="s">
        <v>788</v>
      </c>
      <c r="C21" s="453"/>
      <c r="D21" s="453"/>
      <c r="E21" s="453"/>
      <c r="F21" s="216"/>
      <c r="G21" s="195"/>
      <c r="H21" s="195"/>
      <c r="I21" s="195"/>
      <c r="J21" s="518"/>
    </row>
    <row r="22" spans="1:11" ht="15" customHeight="1" x14ac:dyDescent="0.2">
      <c r="A22" s="217" t="s">
        <v>20</v>
      </c>
      <c r="B22" s="216" t="s">
        <v>124</v>
      </c>
      <c r="C22" s="195"/>
      <c r="D22" s="195"/>
      <c r="E22" s="195"/>
      <c r="F22" s="216" t="s">
        <v>90</v>
      </c>
      <c r="G22" s="195">
        <v>14762753</v>
      </c>
      <c r="H22" s="195">
        <v>10262052</v>
      </c>
      <c r="I22" s="195">
        <v>10262052</v>
      </c>
      <c r="J22" s="518"/>
      <c r="K22" s="344" t="s">
        <v>534</v>
      </c>
    </row>
    <row r="23" spans="1:11" ht="15" customHeight="1" x14ac:dyDescent="0.2">
      <c r="A23" s="217" t="s">
        <v>21</v>
      </c>
      <c r="B23" s="216" t="s">
        <v>128</v>
      </c>
      <c r="C23" s="195"/>
      <c r="D23" s="195"/>
      <c r="E23" s="195"/>
      <c r="F23" s="216" t="s">
        <v>91</v>
      </c>
      <c r="G23" s="195"/>
      <c r="H23" s="195"/>
      <c r="I23" s="195"/>
      <c r="J23" s="518"/>
      <c r="K23" s="344" t="s">
        <v>535</v>
      </c>
    </row>
    <row r="24" spans="1:11" ht="15" customHeight="1" x14ac:dyDescent="0.2">
      <c r="A24" s="217" t="s">
        <v>22</v>
      </c>
      <c r="B24" s="216" t="s">
        <v>129</v>
      </c>
      <c r="C24" s="195"/>
      <c r="D24" s="195"/>
      <c r="E24" s="195"/>
      <c r="F24" s="215" t="s">
        <v>131</v>
      </c>
      <c r="G24" s="195"/>
      <c r="H24" s="195"/>
      <c r="I24" s="195"/>
      <c r="J24" s="518"/>
      <c r="K24" s="344" t="s">
        <v>536</v>
      </c>
    </row>
    <row r="25" spans="1:11" ht="15" customHeight="1" x14ac:dyDescent="0.2">
      <c r="A25" s="217" t="s">
        <v>23</v>
      </c>
      <c r="B25" s="216" t="s">
        <v>372</v>
      </c>
      <c r="C25" s="218">
        <v>14762753</v>
      </c>
      <c r="D25" s="447">
        <v>10262052</v>
      </c>
      <c r="E25" s="218">
        <f>+E26+E27</f>
        <v>0</v>
      </c>
      <c r="F25" s="216" t="s">
        <v>117</v>
      </c>
      <c r="G25" s="195"/>
      <c r="H25" s="195"/>
      <c r="I25" s="195"/>
      <c r="J25" s="518"/>
      <c r="K25" s="344" t="s">
        <v>537</v>
      </c>
    </row>
    <row r="26" spans="1:11" ht="15" customHeight="1" x14ac:dyDescent="0.2">
      <c r="A26" s="214" t="s">
        <v>24</v>
      </c>
      <c r="B26" s="215" t="s">
        <v>373</v>
      </c>
      <c r="C26" s="201">
        <v>14762753</v>
      </c>
      <c r="D26" s="201">
        <v>10262052</v>
      </c>
      <c r="E26" s="201"/>
      <c r="F26" s="209" t="s">
        <v>118</v>
      </c>
      <c r="G26" s="201"/>
      <c r="H26" s="201"/>
      <c r="I26" s="201"/>
      <c r="J26" s="518"/>
      <c r="K26" s="344" t="s">
        <v>538</v>
      </c>
    </row>
    <row r="27" spans="1:11" ht="15" customHeight="1" x14ac:dyDescent="0.2">
      <c r="A27" s="217" t="s">
        <v>25</v>
      </c>
      <c r="B27" s="216" t="s">
        <v>374</v>
      </c>
      <c r="C27" s="195"/>
      <c r="D27" s="195"/>
      <c r="E27" s="195"/>
      <c r="F27" s="216" t="s">
        <v>358</v>
      </c>
      <c r="G27" s="195">
        <v>364141</v>
      </c>
      <c r="H27" s="168">
        <v>364141</v>
      </c>
      <c r="I27" s="152">
        <v>364141</v>
      </c>
      <c r="J27" s="518"/>
      <c r="K27" s="344" t="s">
        <v>539</v>
      </c>
    </row>
    <row r="28" spans="1:11" ht="15" customHeight="1" thickBot="1" x14ac:dyDescent="0.25">
      <c r="A28" s="217" t="s">
        <v>26</v>
      </c>
      <c r="B28" s="215" t="s">
        <v>297</v>
      </c>
      <c r="C28" s="171"/>
      <c r="D28" s="171">
        <v>590282</v>
      </c>
      <c r="E28" s="155">
        <v>590282</v>
      </c>
      <c r="F28" s="454" t="s">
        <v>611</v>
      </c>
      <c r="G28" s="201"/>
      <c r="H28" s="201"/>
      <c r="I28" s="201"/>
      <c r="J28" s="518"/>
    </row>
    <row r="29" spans="1:11" ht="17.25" customHeight="1" thickBot="1" x14ac:dyDescent="0.25">
      <c r="A29" s="217" t="s">
        <v>27</v>
      </c>
      <c r="B29" s="196" t="s">
        <v>375</v>
      </c>
      <c r="C29" s="200">
        <f>C19+C25+C28</f>
        <v>18580573</v>
      </c>
      <c r="D29" s="200">
        <f>D25+D28+D19</f>
        <v>28523806</v>
      </c>
      <c r="E29" s="200">
        <f>SUM(E19:E28)</f>
        <v>590282</v>
      </c>
      <c r="F29" s="196" t="s">
        <v>379</v>
      </c>
      <c r="G29" s="200">
        <f>SUM(G19:G28)</f>
        <v>15126894</v>
      </c>
      <c r="H29" s="200">
        <f>SUM(H19:H28)</f>
        <v>10626193</v>
      </c>
      <c r="I29" s="200">
        <f>SUM(I19:I28)</f>
        <v>10626193</v>
      </c>
      <c r="J29" s="518"/>
      <c r="K29" s="344" t="s">
        <v>540</v>
      </c>
    </row>
    <row r="30" spans="1:11" ht="17.25" customHeight="1" thickBot="1" x14ac:dyDescent="0.25">
      <c r="A30" s="217" t="s">
        <v>28</v>
      </c>
      <c r="B30" s="219" t="s">
        <v>376</v>
      </c>
      <c r="C30" s="39">
        <f>+C18+C29</f>
        <v>31584000</v>
      </c>
      <c r="D30" s="39">
        <f>+D18+D29</f>
        <v>69327550</v>
      </c>
      <c r="E30" s="220">
        <f>+E18+E29</f>
        <v>68260003</v>
      </c>
      <c r="F30" s="219" t="s">
        <v>380</v>
      </c>
      <c r="G30" s="39">
        <f>+G18+G29</f>
        <v>31584000</v>
      </c>
      <c r="H30" s="39">
        <f>+H18+H29</f>
        <v>69327550</v>
      </c>
      <c r="I30" s="39">
        <f>+I18+I29</f>
        <v>65218081</v>
      </c>
      <c r="J30" s="518"/>
      <c r="K30" s="344" t="s">
        <v>541</v>
      </c>
    </row>
    <row r="31" spans="1:11" ht="17.25" customHeight="1" thickBot="1" x14ac:dyDescent="0.25">
      <c r="A31" s="217" t="s">
        <v>29</v>
      </c>
      <c r="B31" s="219" t="s">
        <v>94</v>
      </c>
      <c r="C31" s="39"/>
      <c r="D31" s="39"/>
      <c r="E31" s="220"/>
      <c r="F31" s="219" t="s">
        <v>95</v>
      </c>
      <c r="G31" s="39" t="str">
        <f>IF(C18-G18&gt;0,C18-G18,"-")</f>
        <v>-</v>
      </c>
      <c r="H31" s="39" t="str">
        <f>IF(D18-H18&gt;0,D18-H18,"-")</f>
        <v>-</v>
      </c>
      <c r="I31" s="39">
        <f>IF(E18-I18&gt;0,E18-I18,"-")</f>
        <v>13077833</v>
      </c>
      <c r="J31" s="518"/>
      <c r="K31" s="344" t="s">
        <v>542</v>
      </c>
    </row>
    <row r="32" spans="1:11" ht="17.25" customHeight="1" thickBot="1" x14ac:dyDescent="0.25">
      <c r="A32" s="217" t="s">
        <v>30</v>
      </c>
      <c r="B32" s="219" t="s">
        <v>132</v>
      </c>
      <c r="C32" s="39"/>
      <c r="D32" s="39"/>
      <c r="E32" s="220"/>
      <c r="F32" s="219" t="s">
        <v>133</v>
      </c>
      <c r="G32" s="39" t="str">
        <f>IF(C30-G30&gt;0,C30-G30,"-")</f>
        <v>-</v>
      </c>
      <c r="H32" s="39" t="str">
        <f>IF(D30-H30&gt;0,D30-H30,"-")</f>
        <v>-</v>
      </c>
      <c r="I32" s="39">
        <f>IF(E30-I30&gt;0,E30-I30,"-")</f>
        <v>3041922</v>
      </c>
      <c r="J32" s="518"/>
      <c r="K32" s="344" t="s">
        <v>543</v>
      </c>
    </row>
  </sheetData>
  <mergeCells count="2">
    <mergeCell ref="J1:J32"/>
    <mergeCell ref="A3:A4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33"/>
  <sheetViews>
    <sheetView view="pageBreakPreview" zoomScale="115" zoomScaleNormal="100" zoomScaleSheetLayoutView="115" workbookViewId="0">
      <selection activeCell="E20" sqref="E20"/>
    </sheetView>
  </sheetViews>
  <sheetFormatPr defaultRowHeight="12.75" x14ac:dyDescent="0.2"/>
  <cols>
    <col min="1" max="1" width="6.83203125" style="8" customWidth="1"/>
    <col min="2" max="2" width="49" style="17" customWidth="1"/>
    <col min="3" max="5" width="16.33203125" style="8" customWidth="1"/>
    <col min="6" max="6" width="51.1640625" style="8" customWidth="1"/>
    <col min="7" max="9" width="16.33203125" style="8" customWidth="1"/>
    <col min="10" max="10" width="4.83203125" style="8" customWidth="1"/>
    <col min="11" max="11" width="0" style="344" hidden="1" customWidth="1"/>
    <col min="12" max="16384" width="9.33203125" style="8"/>
  </cols>
  <sheetData>
    <row r="1" spans="1:11" ht="39.75" customHeight="1" x14ac:dyDescent="0.2">
      <c r="B1" s="204" t="s">
        <v>93</v>
      </c>
      <c r="C1" s="205"/>
      <c r="D1" s="205"/>
      <c r="E1" s="205"/>
      <c r="F1" s="205"/>
      <c r="G1" s="205"/>
      <c r="H1" s="205"/>
      <c r="I1" s="205"/>
      <c r="J1" s="521" t="str">
        <f>+CONCATENATE("5.sz. melléklet a 3/2021.(V.28.) önkormányzati rendelethez")</f>
        <v>5.sz. melléklet a 3/2021.(V.28.) önkormányzati rendelethez</v>
      </c>
    </row>
    <row r="2" spans="1:11" ht="14.25" thickBot="1" x14ac:dyDescent="0.25">
      <c r="G2" s="22"/>
      <c r="H2" s="22"/>
      <c r="I2" s="22" t="s">
        <v>634</v>
      </c>
      <c r="J2" s="521"/>
    </row>
    <row r="3" spans="1:11" ht="24" customHeight="1" thickBot="1" x14ac:dyDescent="0.25">
      <c r="A3" s="522" t="s">
        <v>51</v>
      </c>
      <c r="B3" s="232" t="s">
        <v>40</v>
      </c>
      <c r="C3" s="233"/>
      <c r="D3" s="233"/>
      <c r="E3" s="233"/>
      <c r="F3" s="232" t="s">
        <v>41</v>
      </c>
      <c r="G3" s="234"/>
      <c r="H3" s="234"/>
      <c r="I3" s="234"/>
      <c r="J3" s="521"/>
    </row>
    <row r="4" spans="1:11" s="206" customFormat="1" ht="35.25" customHeight="1" thickBot="1" x14ac:dyDescent="0.25">
      <c r="A4" s="523"/>
      <c r="B4" s="18" t="s">
        <v>44</v>
      </c>
      <c r="C4" s="19" t="str">
        <f>+'4.sz.melléklet'!C4</f>
        <v>2020. évi eredeti előirányzat</v>
      </c>
      <c r="D4" s="194" t="str">
        <f>+'4.sz.melléklet'!D4</f>
        <v>2020. évi módosított előirányzat</v>
      </c>
      <c r="E4" s="19" t="str">
        <f>+'4.sz.melléklet'!E4</f>
        <v>2020. évi teljesítés</v>
      </c>
      <c r="F4" s="18" t="s">
        <v>44</v>
      </c>
      <c r="G4" s="19" t="str">
        <f>+'4.sz.melléklet'!C4</f>
        <v>2020. évi eredeti előirányzat</v>
      </c>
      <c r="H4" s="194" t="str">
        <f>+'4.sz.melléklet'!D4</f>
        <v>2020. évi módosított előirányzat</v>
      </c>
      <c r="I4" s="222" t="str">
        <f>+'4.sz.melléklet'!E4</f>
        <v>2020. évi teljesítés</v>
      </c>
      <c r="J4" s="521"/>
      <c r="K4" s="345"/>
    </row>
    <row r="5" spans="1:11" s="206" customFormat="1" ht="13.5" thickBot="1" x14ac:dyDescent="0.25">
      <c r="A5" s="235" t="s">
        <v>318</v>
      </c>
      <c r="B5" s="236" t="s">
        <v>319</v>
      </c>
      <c r="C5" s="237" t="s">
        <v>320</v>
      </c>
      <c r="D5" s="237" t="s">
        <v>321</v>
      </c>
      <c r="E5" s="237" t="s">
        <v>322</v>
      </c>
      <c r="F5" s="236" t="s">
        <v>390</v>
      </c>
      <c r="G5" s="237" t="s">
        <v>391</v>
      </c>
      <c r="H5" s="237" t="s">
        <v>392</v>
      </c>
      <c r="I5" s="238" t="s">
        <v>393</v>
      </c>
      <c r="J5" s="521"/>
      <c r="K5" s="346"/>
    </row>
    <row r="6" spans="1:11" ht="12.95" customHeight="1" x14ac:dyDescent="0.2">
      <c r="A6" s="208" t="s">
        <v>5</v>
      </c>
      <c r="B6" s="209" t="s">
        <v>381</v>
      </c>
      <c r="C6" s="8">
        <v>39461000</v>
      </c>
      <c r="D6" s="153">
        <v>39461000</v>
      </c>
      <c r="E6" s="169">
        <v>0</v>
      </c>
      <c r="F6" s="209" t="s">
        <v>125</v>
      </c>
      <c r="G6" s="169">
        <v>40861000</v>
      </c>
      <c r="H6" s="153">
        <v>38825311</v>
      </c>
      <c r="I6" s="169">
        <v>23856674</v>
      </c>
      <c r="J6" s="521"/>
      <c r="K6" s="344" t="s">
        <v>524</v>
      </c>
    </row>
    <row r="7" spans="1:11" x14ac:dyDescent="0.2">
      <c r="A7" s="210" t="s">
        <v>6</v>
      </c>
      <c r="B7" s="211" t="s">
        <v>382</v>
      </c>
      <c r="C7" s="197"/>
      <c r="D7" s="197"/>
      <c r="E7" s="197"/>
      <c r="F7" s="211" t="s">
        <v>394</v>
      </c>
      <c r="G7" s="197">
        <v>0</v>
      </c>
      <c r="H7" s="197"/>
      <c r="I7" s="202"/>
      <c r="J7" s="521"/>
      <c r="K7" s="344" t="s">
        <v>525</v>
      </c>
    </row>
    <row r="8" spans="1:11" ht="12.95" customHeight="1" x14ac:dyDescent="0.2">
      <c r="A8" s="210" t="s">
        <v>7</v>
      </c>
      <c r="B8" s="211" t="s">
        <v>383</v>
      </c>
      <c r="C8" s="197"/>
      <c r="D8" s="197"/>
      <c r="E8" s="197"/>
      <c r="F8" s="211" t="s">
        <v>112</v>
      </c>
      <c r="G8" s="168">
        <v>0</v>
      </c>
      <c r="H8" s="168">
        <v>0</v>
      </c>
      <c r="I8" s="152">
        <v>0</v>
      </c>
      <c r="J8" s="521"/>
      <c r="K8" s="344" t="s">
        <v>526</v>
      </c>
    </row>
    <row r="9" spans="1:11" ht="12.95" customHeight="1" x14ac:dyDescent="0.2">
      <c r="A9" s="210" t="s">
        <v>8</v>
      </c>
      <c r="B9" s="211" t="s">
        <v>384</v>
      </c>
      <c r="C9" s="171"/>
      <c r="D9" s="171">
        <v>0</v>
      </c>
      <c r="E9" s="155">
        <v>0</v>
      </c>
      <c r="F9" s="211" t="s">
        <v>395</v>
      </c>
      <c r="G9" s="197"/>
      <c r="H9" s="197"/>
      <c r="I9" s="202"/>
      <c r="J9" s="521"/>
      <c r="K9" s="344" t="s">
        <v>527</v>
      </c>
    </row>
    <row r="10" spans="1:11" ht="12.75" customHeight="1" x14ac:dyDescent="0.2">
      <c r="A10" s="210" t="s">
        <v>9</v>
      </c>
      <c r="B10" s="211" t="s">
        <v>385</v>
      </c>
      <c r="C10" s="197"/>
      <c r="D10" s="197"/>
      <c r="E10" s="197"/>
      <c r="F10" s="211" t="s">
        <v>127</v>
      </c>
      <c r="G10" s="197"/>
      <c r="H10" s="197"/>
      <c r="I10" s="202"/>
      <c r="J10" s="521"/>
      <c r="K10" s="344" t="s">
        <v>528</v>
      </c>
    </row>
    <row r="11" spans="1:11" ht="12.95" customHeight="1" x14ac:dyDescent="0.2">
      <c r="A11" s="210" t="s">
        <v>10</v>
      </c>
      <c r="B11" s="211" t="s">
        <v>386</v>
      </c>
      <c r="C11" s="198"/>
      <c r="D11" s="198"/>
      <c r="E11" s="198"/>
      <c r="F11" s="253"/>
      <c r="G11" s="197"/>
      <c r="H11" s="197"/>
      <c r="I11" s="202"/>
      <c r="J11" s="521"/>
      <c r="K11" s="344" t="s">
        <v>529</v>
      </c>
    </row>
    <row r="12" spans="1:11" ht="12.95" customHeight="1" x14ac:dyDescent="0.2">
      <c r="A12" s="210" t="s">
        <v>11</v>
      </c>
      <c r="B12" s="6"/>
      <c r="C12" s="197"/>
      <c r="D12" s="197"/>
      <c r="E12" s="197"/>
      <c r="F12" s="253"/>
      <c r="G12" s="197"/>
      <c r="H12" s="197"/>
      <c r="I12" s="202"/>
      <c r="J12" s="521"/>
    </row>
    <row r="13" spans="1:11" ht="12.95" customHeight="1" x14ac:dyDescent="0.2">
      <c r="A13" s="210" t="s">
        <v>12</v>
      </c>
      <c r="B13" s="6"/>
      <c r="C13" s="197"/>
      <c r="D13" s="197"/>
      <c r="E13" s="197"/>
      <c r="F13" s="254"/>
      <c r="G13" s="197"/>
      <c r="H13" s="197"/>
      <c r="I13" s="202"/>
      <c r="J13" s="521"/>
    </row>
    <row r="14" spans="1:11" ht="12.95" customHeight="1" x14ac:dyDescent="0.2">
      <c r="A14" s="210" t="s">
        <v>13</v>
      </c>
      <c r="B14" s="251"/>
      <c r="C14" s="198"/>
      <c r="D14" s="198"/>
      <c r="E14" s="198"/>
      <c r="F14" s="253"/>
      <c r="G14" s="197"/>
      <c r="H14" s="197"/>
      <c r="I14" s="202"/>
      <c r="J14" s="521"/>
    </row>
    <row r="15" spans="1:11" x14ac:dyDescent="0.2">
      <c r="A15" s="210" t="s">
        <v>14</v>
      </c>
      <c r="B15" s="6"/>
      <c r="C15" s="198"/>
      <c r="D15" s="198"/>
      <c r="E15" s="198"/>
      <c r="F15" s="253"/>
      <c r="G15" s="197"/>
      <c r="H15" s="197"/>
      <c r="I15" s="202"/>
      <c r="J15" s="521"/>
    </row>
    <row r="16" spans="1:11" ht="12.95" customHeight="1" thickBot="1" x14ac:dyDescent="0.25">
      <c r="A16" s="248" t="s">
        <v>15</v>
      </c>
      <c r="B16" s="252"/>
      <c r="C16" s="250"/>
      <c r="D16" s="44"/>
      <c r="E16" s="47"/>
      <c r="F16" s="249" t="s">
        <v>36</v>
      </c>
      <c r="G16" s="197"/>
      <c r="H16" s="197"/>
      <c r="I16" s="202"/>
      <c r="J16" s="521"/>
    </row>
    <row r="17" spans="1:11" ht="15.95" customHeight="1" thickBot="1" x14ac:dyDescent="0.25">
      <c r="A17" s="213" t="s">
        <v>16</v>
      </c>
      <c r="B17" s="196" t="s">
        <v>387</v>
      </c>
      <c r="C17" s="200">
        <f>+C6+C8+C9+C11+C12+C13+C14+C15+C16</f>
        <v>39461000</v>
      </c>
      <c r="D17" s="200">
        <f>+D6+D8+D9+D11+D12+D13+D14+D15+D16</f>
        <v>39461000</v>
      </c>
      <c r="E17" s="200">
        <f>+E6+E8+E9+E11+E12+E13+E14+E15+E16</f>
        <v>0</v>
      </c>
      <c r="F17" s="196" t="s">
        <v>396</v>
      </c>
      <c r="G17" s="200">
        <f>+G6+G8+G10+G11+G12+G13+G14+G15+G16</f>
        <v>40861000</v>
      </c>
      <c r="H17" s="200">
        <f>+H6+H8+H10+H11+H12+H13+H14+H15+H16</f>
        <v>38825311</v>
      </c>
      <c r="I17" s="231">
        <f>+I6+I8+I10+I11+I12+I13+I14+I15+I16</f>
        <v>23856674</v>
      </c>
      <c r="J17" s="521"/>
      <c r="K17" s="344" t="s">
        <v>530</v>
      </c>
    </row>
    <row r="18" spans="1:11" ht="12.95" customHeight="1" x14ac:dyDescent="0.2">
      <c r="A18" s="208" t="s">
        <v>17</v>
      </c>
      <c r="B18" s="240" t="s">
        <v>145</v>
      </c>
      <c r="C18" s="247">
        <v>1400000</v>
      </c>
      <c r="D18" s="247">
        <v>3865012</v>
      </c>
      <c r="E18" s="247">
        <f>+E19+E20+E21+E22+E23</f>
        <v>0</v>
      </c>
      <c r="F18" s="216" t="s">
        <v>116</v>
      </c>
      <c r="G18" s="41"/>
      <c r="H18" s="41"/>
      <c r="I18" s="226"/>
      <c r="J18" s="521"/>
      <c r="K18" s="344" t="s">
        <v>531</v>
      </c>
    </row>
    <row r="19" spans="1:11" ht="12.95" customHeight="1" x14ac:dyDescent="0.2">
      <c r="A19" s="210" t="s">
        <v>18</v>
      </c>
      <c r="B19" s="241" t="s">
        <v>134</v>
      </c>
      <c r="C19" s="195">
        <v>1400000</v>
      </c>
      <c r="D19" s="195">
        <v>3865012</v>
      </c>
      <c r="E19" s="195">
        <v>0</v>
      </c>
      <c r="F19" s="216" t="s">
        <v>119</v>
      </c>
      <c r="G19" s="195"/>
      <c r="H19" s="195"/>
      <c r="I19" s="227"/>
      <c r="J19" s="521"/>
      <c r="K19" s="344" t="s">
        <v>532</v>
      </c>
    </row>
    <row r="20" spans="1:11" ht="12.95" customHeight="1" x14ac:dyDescent="0.2">
      <c r="A20" s="208" t="s">
        <v>19</v>
      </c>
      <c r="B20" s="241" t="s">
        <v>135</v>
      </c>
      <c r="C20" s="195"/>
      <c r="D20" s="195"/>
      <c r="E20" s="195"/>
      <c r="F20" s="216" t="s">
        <v>90</v>
      </c>
      <c r="G20" s="195"/>
      <c r="H20" s="195">
        <v>4500701</v>
      </c>
      <c r="I20" s="227"/>
      <c r="J20" s="521"/>
      <c r="K20" s="344" t="s">
        <v>533</v>
      </c>
    </row>
    <row r="21" spans="1:11" ht="12.95" customHeight="1" x14ac:dyDescent="0.2">
      <c r="A21" s="210" t="s">
        <v>20</v>
      </c>
      <c r="B21" s="241" t="s">
        <v>136</v>
      </c>
      <c r="C21" s="195"/>
      <c r="D21" s="195"/>
      <c r="E21" s="195"/>
      <c r="F21" s="216" t="s">
        <v>91</v>
      </c>
      <c r="G21" s="195"/>
      <c r="H21" s="195"/>
      <c r="I21" s="227"/>
      <c r="J21" s="521"/>
      <c r="K21" s="344" t="s">
        <v>534</v>
      </c>
    </row>
    <row r="22" spans="1:11" ht="12.95" customHeight="1" x14ac:dyDescent="0.2">
      <c r="A22" s="208" t="s">
        <v>21</v>
      </c>
      <c r="B22" s="241" t="s">
        <v>137</v>
      </c>
      <c r="C22" s="195"/>
      <c r="D22" s="195"/>
      <c r="E22" s="195"/>
      <c r="F22" s="215" t="s">
        <v>131</v>
      </c>
      <c r="G22" s="195"/>
      <c r="H22" s="195"/>
      <c r="I22" s="227"/>
      <c r="J22" s="521"/>
      <c r="K22" s="344" t="s">
        <v>535</v>
      </c>
    </row>
    <row r="23" spans="1:11" ht="12.95" customHeight="1" x14ac:dyDescent="0.2">
      <c r="A23" s="210" t="s">
        <v>22</v>
      </c>
      <c r="B23" s="242" t="s">
        <v>138</v>
      </c>
      <c r="C23" s="195"/>
      <c r="D23" s="195"/>
      <c r="E23" s="195"/>
      <c r="F23" s="216" t="s">
        <v>120</v>
      </c>
      <c r="G23" s="195"/>
      <c r="H23" s="195"/>
      <c r="I23" s="227"/>
      <c r="J23" s="521"/>
      <c r="K23" s="344" t="s">
        <v>536</v>
      </c>
    </row>
    <row r="24" spans="1:11" ht="12.95" customHeight="1" x14ac:dyDescent="0.2">
      <c r="A24" s="208" t="s">
        <v>23</v>
      </c>
      <c r="B24" s="243" t="s">
        <v>139</v>
      </c>
      <c r="C24" s="218">
        <f>+C25+C26+C27+C28+C29</f>
        <v>0</v>
      </c>
      <c r="D24" s="218">
        <f>+D25+D26+D27+D28+D29</f>
        <v>0</v>
      </c>
      <c r="E24" s="218">
        <f>+E25+E26+E27+E28+E29</f>
        <v>0</v>
      </c>
      <c r="F24" s="244" t="s">
        <v>118</v>
      </c>
      <c r="G24" s="195"/>
      <c r="H24" s="195"/>
      <c r="I24" s="227"/>
      <c r="J24" s="521"/>
      <c r="K24" s="344" t="s">
        <v>537</v>
      </c>
    </row>
    <row r="25" spans="1:11" ht="12.95" customHeight="1" x14ac:dyDescent="0.2">
      <c r="A25" s="210" t="s">
        <v>24</v>
      </c>
      <c r="B25" s="242" t="s">
        <v>140</v>
      </c>
      <c r="C25" s="195"/>
      <c r="D25" s="195"/>
      <c r="E25" s="195"/>
      <c r="F25" s="244" t="s">
        <v>397</v>
      </c>
      <c r="G25" s="195"/>
      <c r="H25" s="195"/>
      <c r="I25" s="227"/>
      <c r="J25" s="521"/>
      <c r="K25" s="344" t="s">
        <v>538</v>
      </c>
    </row>
    <row r="26" spans="1:11" ht="12.95" customHeight="1" x14ac:dyDescent="0.2">
      <c r="A26" s="208" t="s">
        <v>25</v>
      </c>
      <c r="B26" s="242" t="s">
        <v>141</v>
      </c>
      <c r="C26" s="195"/>
      <c r="D26" s="195"/>
      <c r="E26" s="195"/>
      <c r="F26" s="239"/>
      <c r="G26" s="195"/>
      <c r="H26" s="195"/>
      <c r="I26" s="227"/>
      <c r="J26" s="521"/>
      <c r="K26" s="344" t="s">
        <v>539</v>
      </c>
    </row>
    <row r="27" spans="1:11" ht="12.95" customHeight="1" x14ac:dyDescent="0.2">
      <c r="A27" s="210" t="s">
        <v>26</v>
      </c>
      <c r="B27" s="241" t="s">
        <v>142</v>
      </c>
      <c r="C27" s="195"/>
      <c r="D27" s="195"/>
      <c r="E27" s="195"/>
      <c r="F27" s="228"/>
      <c r="G27" s="195"/>
      <c r="H27" s="195"/>
      <c r="I27" s="227"/>
      <c r="J27" s="521"/>
      <c r="K27" s="344" t="s">
        <v>540</v>
      </c>
    </row>
    <row r="28" spans="1:11" ht="12.95" customHeight="1" x14ac:dyDescent="0.2">
      <c r="A28" s="208" t="s">
        <v>27</v>
      </c>
      <c r="B28" s="245" t="s">
        <v>143</v>
      </c>
      <c r="C28" s="195"/>
      <c r="D28" s="195"/>
      <c r="E28" s="195"/>
      <c r="F28" s="6"/>
      <c r="G28" s="195"/>
      <c r="H28" s="195"/>
      <c r="I28" s="227"/>
      <c r="J28" s="521"/>
      <c r="K28" s="344" t="s">
        <v>541</v>
      </c>
    </row>
    <row r="29" spans="1:11" ht="12.95" customHeight="1" thickBot="1" x14ac:dyDescent="0.25">
      <c r="A29" s="210" t="s">
        <v>28</v>
      </c>
      <c r="B29" s="246" t="s">
        <v>144</v>
      </c>
      <c r="C29" s="195"/>
      <c r="D29" s="195"/>
      <c r="E29" s="195"/>
      <c r="F29" s="228"/>
      <c r="G29" s="195"/>
      <c r="H29" s="195"/>
      <c r="I29" s="227"/>
      <c r="J29" s="521"/>
      <c r="K29" s="344" t="s">
        <v>542</v>
      </c>
    </row>
    <row r="30" spans="1:11" ht="16.5" customHeight="1" thickBot="1" x14ac:dyDescent="0.25">
      <c r="A30" s="213" t="s">
        <v>29</v>
      </c>
      <c r="B30" s="196" t="s">
        <v>388</v>
      </c>
      <c r="C30" s="200">
        <f>+C18+C24</f>
        <v>1400000</v>
      </c>
      <c r="D30" s="200">
        <f>+D18+D24</f>
        <v>3865012</v>
      </c>
      <c r="E30" s="200">
        <f>+E18+E24</f>
        <v>0</v>
      </c>
      <c r="F30" s="196" t="s">
        <v>399</v>
      </c>
      <c r="G30" s="200">
        <f>SUM(G18:G29)</f>
        <v>0</v>
      </c>
      <c r="H30" s="200">
        <f>SUM(H18:H29)</f>
        <v>4500701</v>
      </c>
      <c r="I30" s="231">
        <f>SUM(I18:I29)</f>
        <v>0</v>
      </c>
      <c r="J30" s="521"/>
      <c r="K30" s="344" t="s">
        <v>543</v>
      </c>
    </row>
    <row r="31" spans="1:11" ht="16.5" customHeight="1" thickBot="1" x14ac:dyDescent="0.25">
      <c r="A31" s="213" t="s">
        <v>30</v>
      </c>
      <c r="B31" s="219" t="s">
        <v>389</v>
      </c>
      <c r="C31" s="39">
        <f>+C17+C30</f>
        <v>40861000</v>
      </c>
      <c r="D31" s="39">
        <f>+D17+D30</f>
        <v>43326012</v>
      </c>
      <c r="E31" s="220">
        <f>+E17+E30</f>
        <v>0</v>
      </c>
      <c r="F31" s="219" t="s">
        <v>398</v>
      </c>
      <c r="G31" s="39">
        <f>+G17+G30</f>
        <v>40861000</v>
      </c>
      <c r="H31" s="39">
        <f>+H17+H30</f>
        <v>43326012</v>
      </c>
      <c r="I31" s="40">
        <f>+I17+I30</f>
        <v>23856674</v>
      </c>
      <c r="J31" s="521"/>
      <c r="K31" s="344" t="s">
        <v>544</v>
      </c>
    </row>
    <row r="32" spans="1:11" ht="16.5" customHeight="1" thickBot="1" x14ac:dyDescent="0.25">
      <c r="A32" s="213" t="s">
        <v>31</v>
      </c>
      <c r="B32" s="219" t="s">
        <v>94</v>
      </c>
      <c r="C32" s="39">
        <f>IF(C17-G17&lt;0,G17-C17,"-")</f>
        <v>1400000</v>
      </c>
      <c r="D32" s="39"/>
      <c r="E32" s="220"/>
      <c r="F32" s="219" t="s">
        <v>95</v>
      </c>
      <c r="G32" s="39" t="str">
        <f>IF(C17-G17&gt;0,C17-G17,"-")</f>
        <v>-</v>
      </c>
      <c r="H32" s="39">
        <f>IF(D17-H17&gt;0,D17-H17,"-")</f>
        <v>635689</v>
      </c>
      <c r="I32" s="40" t="str">
        <f>IF(E17-I17&gt;0,E17-I17,"-")</f>
        <v>-</v>
      </c>
      <c r="J32" s="521"/>
      <c r="K32" s="344" t="s">
        <v>545</v>
      </c>
    </row>
    <row r="33" spans="1:11" ht="16.5" customHeight="1" thickBot="1" x14ac:dyDescent="0.25">
      <c r="A33" s="213" t="s">
        <v>32</v>
      </c>
      <c r="B33" s="219" t="s">
        <v>132</v>
      </c>
      <c r="C33" s="39" t="str">
        <f>IF(C26-G26&lt;0,G26-C26,"-")</f>
        <v>-</v>
      </c>
      <c r="D33" s="39" t="str">
        <f>IF(D26-H26&lt;0,H26-D26,"-")</f>
        <v>-</v>
      </c>
      <c r="E33" s="220" t="str">
        <f>IF(E26-I26&lt;0,I26-E26,"-")</f>
        <v>-</v>
      </c>
      <c r="F33" s="219" t="s">
        <v>133</v>
      </c>
      <c r="G33" s="39" t="str">
        <f>IF(C26-G26&gt;0,C26-G26,"-")</f>
        <v>-</v>
      </c>
      <c r="H33" s="39" t="str">
        <f>IF(D26-H26&gt;0,D26-H26,"-")</f>
        <v>-</v>
      </c>
      <c r="I33" s="40" t="str">
        <f>IF(E26-I26&gt;0,E26-I26,"-")</f>
        <v>-</v>
      </c>
      <c r="J33" s="521"/>
      <c r="K33" s="344" t="s">
        <v>546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74"/>
  <sheetViews>
    <sheetView zoomScaleNormal="100" zoomScaleSheetLayoutView="120" workbookViewId="0">
      <selection sqref="A1:E1"/>
    </sheetView>
  </sheetViews>
  <sheetFormatPr defaultColWidth="12" defaultRowHeight="15.75" x14ac:dyDescent="0.25"/>
  <cols>
    <col min="1" max="1" width="67.1640625" style="309" customWidth="1"/>
    <col min="2" max="2" width="6.1640625" style="310" customWidth="1"/>
    <col min="3" max="4" width="12.1640625" style="309" customWidth="1"/>
    <col min="5" max="5" width="12.1640625" style="334" customWidth="1"/>
    <col min="6" max="16384" width="12" style="309"/>
  </cols>
  <sheetData>
    <row r="1" spans="1:5" x14ac:dyDescent="0.25">
      <c r="A1" s="534" t="s">
        <v>819</v>
      </c>
      <c r="B1" s="534"/>
      <c r="C1" s="534"/>
      <c r="D1" s="534"/>
      <c r="E1" s="534"/>
    </row>
    <row r="2" spans="1:5" ht="49.5" customHeight="1" x14ac:dyDescent="0.25">
      <c r="A2" s="539" t="str">
        <f>+CONCATENATE("VAGYONKIMUTATÁS",CHAR(10),"a könyvviteli mérlegben értékkel szereplő eszközökről 2020")</f>
        <v>VAGYONKIMUTATÁS
a könyvviteli mérlegben értékkel szereplő eszközökről 2020</v>
      </c>
      <c r="B2" s="540"/>
      <c r="C2" s="540"/>
      <c r="D2" s="540"/>
      <c r="E2" s="540"/>
    </row>
    <row r="3" spans="1:5" ht="16.5" thickBot="1" x14ac:dyDescent="0.3">
      <c r="C3" s="535" t="s">
        <v>631</v>
      </c>
      <c r="D3" s="535"/>
      <c r="E3" s="535"/>
    </row>
    <row r="4" spans="1:5" ht="15.75" customHeight="1" x14ac:dyDescent="0.25">
      <c r="A4" s="536" t="s">
        <v>155</v>
      </c>
      <c r="B4" s="526" t="s">
        <v>156</v>
      </c>
      <c r="C4" s="532" t="s">
        <v>613</v>
      </c>
      <c r="D4" s="532" t="s">
        <v>614</v>
      </c>
      <c r="E4" s="530" t="s">
        <v>615</v>
      </c>
    </row>
    <row r="5" spans="1:5" ht="11.25" customHeight="1" x14ac:dyDescent="0.25">
      <c r="A5" s="537"/>
      <c r="B5" s="527"/>
      <c r="C5" s="533"/>
      <c r="D5" s="533"/>
      <c r="E5" s="531"/>
    </row>
    <row r="6" spans="1:5" x14ac:dyDescent="0.25">
      <c r="A6" s="538"/>
      <c r="B6" s="528"/>
      <c r="C6" s="524" t="s">
        <v>157</v>
      </c>
      <c r="D6" s="524"/>
      <c r="E6" s="525"/>
    </row>
    <row r="7" spans="1:5" s="314" customFormat="1" ht="16.5" thickBot="1" x14ac:dyDescent="0.25">
      <c r="A7" s="311" t="s">
        <v>506</v>
      </c>
      <c r="B7" s="312" t="s">
        <v>319</v>
      </c>
      <c r="C7" s="312" t="s">
        <v>320</v>
      </c>
      <c r="D7" s="312" t="s">
        <v>321</v>
      </c>
      <c r="E7" s="313" t="s">
        <v>322</v>
      </c>
    </row>
    <row r="8" spans="1:5" s="319" customFormat="1" x14ac:dyDescent="0.2">
      <c r="A8" s="315" t="s">
        <v>445</v>
      </c>
      <c r="B8" s="316" t="s">
        <v>158</v>
      </c>
      <c r="C8" s="318"/>
      <c r="D8" s="317"/>
      <c r="E8" s="318"/>
    </row>
    <row r="9" spans="1:5" s="319" customFormat="1" x14ac:dyDescent="0.2">
      <c r="A9" s="320" t="s">
        <v>446</v>
      </c>
      <c r="B9" s="79" t="s">
        <v>159</v>
      </c>
      <c r="C9" s="322">
        <v>165877304</v>
      </c>
      <c r="D9" s="321"/>
      <c r="E9" s="322">
        <v>165877304</v>
      </c>
    </row>
    <row r="10" spans="1:5" s="319" customFormat="1" x14ac:dyDescent="0.2">
      <c r="A10" s="320" t="s">
        <v>447</v>
      </c>
      <c r="B10" s="79" t="s">
        <v>160</v>
      </c>
      <c r="C10" s="322">
        <v>156071359</v>
      </c>
      <c r="D10" s="321">
        <v>0</v>
      </c>
      <c r="E10" s="322">
        <v>53936653</v>
      </c>
    </row>
    <row r="11" spans="1:5" s="319" customFormat="1" x14ac:dyDescent="0.2">
      <c r="A11" s="323" t="s">
        <v>448</v>
      </c>
      <c r="B11" s="79" t="s">
        <v>161</v>
      </c>
      <c r="C11" s="324">
        <v>156071359</v>
      </c>
      <c r="D11" s="70"/>
      <c r="E11" s="324">
        <v>53936653</v>
      </c>
    </row>
    <row r="12" spans="1:5" s="319" customFormat="1" ht="26.25" customHeight="1" x14ac:dyDescent="0.2">
      <c r="A12" s="323" t="s">
        <v>449</v>
      </c>
      <c r="B12" s="79" t="s">
        <v>162</v>
      </c>
      <c r="C12" s="69"/>
      <c r="D12" s="68"/>
      <c r="E12" s="69"/>
    </row>
    <row r="13" spans="1:5" s="319" customFormat="1" ht="22.5" x14ac:dyDescent="0.2">
      <c r="A13" s="323" t="s">
        <v>450</v>
      </c>
      <c r="B13" s="79" t="s">
        <v>163</v>
      </c>
      <c r="C13" s="69"/>
      <c r="D13" s="68"/>
      <c r="E13" s="69"/>
    </row>
    <row r="14" spans="1:5" s="319" customFormat="1" x14ac:dyDescent="0.2">
      <c r="A14" s="323" t="s">
        <v>451</v>
      </c>
      <c r="B14" s="79" t="s">
        <v>164</v>
      </c>
      <c r="C14" s="69"/>
      <c r="D14" s="68"/>
      <c r="E14" s="69"/>
    </row>
    <row r="15" spans="1:5" s="319" customFormat="1" x14ac:dyDescent="0.2">
      <c r="A15" s="320" t="s">
        <v>452</v>
      </c>
      <c r="B15" s="79" t="s">
        <v>165</v>
      </c>
      <c r="C15" s="439">
        <v>32752351</v>
      </c>
      <c r="D15" s="438">
        <v>0</v>
      </c>
      <c r="E15" s="439">
        <v>38555422</v>
      </c>
    </row>
    <row r="16" spans="1:5" s="319" customFormat="1" x14ac:dyDescent="0.2">
      <c r="A16" s="323" t="s">
        <v>453</v>
      </c>
      <c r="B16" s="79" t="s">
        <v>166</v>
      </c>
      <c r="C16" s="69"/>
      <c r="D16" s="68"/>
      <c r="E16" s="69"/>
    </row>
    <row r="17" spans="1:5" s="319" customFormat="1" ht="22.5" x14ac:dyDescent="0.2">
      <c r="A17" s="323" t="s">
        <v>454</v>
      </c>
      <c r="B17" s="79" t="s">
        <v>14</v>
      </c>
      <c r="C17" s="69"/>
      <c r="D17" s="68"/>
      <c r="E17" s="69"/>
    </row>
    <row r="18" spans="1:5" s="319" customFormat="1" x14ac:dyDescent="0.2">
      <c r="A18" s="323" t="s">
        <v>455</v>
      </c>
      <c r="B18" s="79" t="s">
        <v>15</v>
      </c>
      <c r="C18" s="69"/>
      <c r="D18" s="68"/>
      <c r="E18" s="69"/>
    </row>
    <row r="19" spans="1:5" s="319" customFormat="1" x14ac:dyDescent="0.2">
      <c r="A19" s="323" t="s">
        <v>456</v>
      </c>
      <c r="B19" s="79" t="s">
        <v>16</v>
      </c>
      <c r="C19" s="69">
        <v>32752351</v>
      </c>
      <c r="D19" s="68"/>
      <c r="E19" s="69">
        <v>38555422</v>
      </c>
    </row>
    <row r="20" spans="1:5" s="319" customFormat="1" x14ac:dyDescent="0.2">
      <c r="A20" s="320" t="s">
        <v>457</v>
      </c>
      <c r="B20" s="79" t="s">
        <v>17</v>
      </c>
      <c r="C20" s="326"/>
      <c r="D20" s="325"/>
      <c r="E20" s="326"/>
    </row>
    <row r="21" spans="1:5" s="319" customFormat="1" x14ac:dyDescent="0.2">
      <c r="A21" s="323" t="s">
        <v>458</v>
      </c>
      <c r="B21" s="79" t="s">
        <v>18</v>
      </c>
      <c r="C21" s="69"/>
      <c r="D21" s="68"/>
      <c r="E21" s="69"/>
    </row>
    <row r="22" spans="1:5" s="319" customFormat="1" x14ac:dyDescent="0.2">
      <c r="A22" s="323" t="s">
        <v>459</v>
      </c>
      <c r="B22" s="79" t="s">
        <v>19</v>
      </c>
      <c r="C22" s="69"/>
      <c r="D22" s="68"/>
      <c r="E22" s="69"/>
    </row>
    <row r="23" spans="1:5" s="319" customFormat="1" x14ac:dyDescent="0.2">
      <c r="A23" s="323" t="s">
        <v>460</v>
      </c>
      <c r="B23" s="79" t="s">
        <v>20</v>
      </c>
      <c r="C23" s="69"/>
      <c r="D23" s="68"/>
      <c r="E23" s="69"/>
    </row>
    <row r="24" spans="1:5" s="319" customFormat="1" x14ac:dyDescent="0.2">
      <c r="A24" s="323" t="s">
        <v>461</v>
      </c>
      <c r="B24" s="79" t="s">
        <v>21</v>
      </c>
      <c r="C24" s="69"/>
      <c r="D24" s="68"/>
      <c r="E24" s="69"/>
    </row>
    <row r="25" spans="1:5" s="319" customFormat="1" x14ac:dyDescent="0.2">
      <c r="A25" s="320" t="s">
        <v>462</v>
      </c>
      <c r="B25" s="79" t="s">
        <v>22</v>
      </c>
      <c r="C25" s="439">
        <v>0</v>
      </c>
      <c r="D25" s="438">
        <v>0</v>
      </c>
      <c r="E25" s="439">
        <v>13871831</v>
      </c>
    </row>
    <row r="26" spans="1:5" s="319" customFormat="1" x14ac:dyDescent="0.2">
      <c r="A26" s="323" t="s">
        <v>463</v>
      </c>
      <c r="B26" s="79" t="s">
        <v>23</v>
      </c>
      <c r="C26" s="69"/>
      <c r="D26" s="68"/>
      <c r="E26" s="69"/>
    </row>
    <row r="27" spans="1:5" s="319" customFormat="1" x14ac:dyDescent="0.2">
      <c r="A27" s="323" t="s">
        <v>464</v>
      </c>
      <c r="B27" s="79" t="s">
        <v>24</v>
      </c>
      <c r="C27" s="69"/>
      <c r="D27" s="68"/>
      <c r="E27" s="69"/>
    </row>
    <row r="28" spans="1:5" s="319" customFormat="1" x14ac:dyDescent="0.2">
      <c r="A28" s="323" t="s">
        <v>465</v>
      </c>
      <c r="B28" s="79" t="s">
        <v>25</v>
      </c>
      <c r="C28" s="69"/>
      <c r="D28" s="68"/>
      <c r="E28" s="69"/>
    </row>
    <row r="29" spans="1:5" s="319" customFormat="1" x14ac:dyDescent="0.2">
      <c r="A29" s="323" t="s">
        <v>466</v>
      </c>
      <c r="B29" s="79" t="s">
        <v>26</v>
      </c>
      <c r="C29" s="69"/>
      <c r="D29" s="68"/>
      <c r="E29" s="69">
        <v>13871831</v>
      </c>
    </row>
    <row r="30" spans="1:5" s="319" customFormat="1" x14ac:dyDescent="0.2">
      <c r="A30" s="320" t="s">
        <v>467</v>
      </c>
      <c r="B30" s="79" t="s">
        <v>27</v>
      </c>
      <c r="C30" s="326">
        <f>+C31+C32+C33+C34</f>
        <v>0</v>
      </c>
      <c r="D30" s="325">
        <f>+D31+D32+D33+D34</f>
        <v>0</v>
      </c>
      <c r="E30" s="326">
        <f>+E31+E32+E33+E34</f>
        <v>0</v>
      </c>
    </row>
    <row r="31" spans="1:5" s="319" customFormat="1" x14ac:dyDescent="0.2">
      <c r="A31" s="323" t="s">
        <v>468</v>
      </c>
      <c r="B31" s="79" t="s">
        <v>28</v>
      </c>
      <c r="C31" s="69"/>
      <c r="D31" s="68"/>
      <c r="E31" s="69"/>
    </row>
    <row r="32" spans="1:5" s="319" customFormat="1" ht="22.5" x14ac:dyDescent="0.2">
      <c r="A32" s="323" t="s">
        <v>469</v>
      </c>
      <c r="B32" s="79" t="s">
        <v>29</v>
      </c>
      <c r="C32" s="69"/>
      <c r="D32" s="68"/>
      <c r="E32" s="69"/>
    </row>
    <row r="33" spans="1:5" s="319" customFormat="1" x14ac:dyDescent="0.2">
      <c r="A33" s="323" t="s">
        <v>470</v>
      </c>
      <c r="B33" s="79" t="s">
        <v>30</v>
      </c>
      <c r="C33" s="69"/>
      <c r="D33" s="68"/>
      <c r="E33" s="69"/>
    </row>
    <row r="34" spans="1:5" s="319" customFormat="1" x14ac:dyDescent="0.2">
      <c r="A34" s="323" t="s">
        <v>471</v>
      </c>
      <c r="B34" s="79" t="s">
        <v>31</v>
      </c>
      <c r="C34" s="69"/>
      <c r="D34" s="68"/>
      <c r="E34" s="69"/>
    </row>
    <row r="35" spans="1:5" s="319" customFormat="1" x14ac:dyDescent="0.2">
      <c r="A35" s="320" t="s">
        <v>472</v>
      </c>
      <c r="B35" s="79" t="s">
        <v>32</v>
      </c>
      <c r="C35" s="326"/>
      <c r="D35" s="325"/>
      <c r="E35" s="326"/>
    </row>
    <row r="36" spans="1:5" s="319" customFormat="1" x14ac:dyDescent="0.2">
      <c r="A36" s="320" t="s">
        <v>473</v>
      </c>
      <c r="B36" s="79" t="s">
        <v>33</v>
      </c>
      <c r="C36" s="326"/>
      <c r="D36" s="325"/>
      <c r="E36" s="326"/>
    </row>
    <row r="37" spans="1:5" s="319" customFormat="1" x14ac:dyDescent="0.2">
      <c r="A37" s="323" t="s">
        <v>474</v>
      </c>
      <c r="B37" s="79" t="s">
        <v>82</v>
      </c>
      <c r="C37" s="69"/>
      <c r="D37" s="68"/>
      <c r="E37" s="69"/>
    </row>
    <row r="38" spans="1:5" s="319" customFormat="1" x14ac:dyDescent="0.2">
      <c r="A38" s="323" t="s">
        <v>475</v>
      </c>
      <c r="B38" s="79" t="s">
        <v>150</v>
      </c>
      <c r="C38" s="69"/>
      <c r="D38" s="68"/>
      <c r="E38" s="69"/>
    </row>
    <row r="39" spans="1:5" s="319" customFormat="1" x14ac:dyDescent="0.2">
      <c r="A39" s="323" t="s">
        <v>476</v>
      </c>
      <c r="B39" s="79" t="s">
        <v>153</v>
      </c>
      <c r="C39" s="69"/>
      <c r="D39" s="68">
        <v>0</v>
      </c>
      <c r="E39" s="69"/>
    </row>
    <row r="40" spans="1:5" s="319" customFormat="1" x14ac:dyDescent="0.2">
      <c r="A40" s="323" t="s">
        <v>477</v>
      </c>
      <c r="B40" s="79" t="s">
        <v>154</v>
      </c>
      <c r="C40" s="69"/>
      <c r="D40" s="68"/>
      <c r="E40" s="69"/>
    </row>
    <row r="41" spans="1:5" s="319" customFormat="1" x14ac:dyDescent="0.2">
      <c r="A41" s="320" t="s">
        <v>478</v>
      </c>
      <c r="B41" s="79" t="s">
        <v>167</v>
      </c>
      <c r="C41" s="326">
        <f>+C42+C43+C44+C45</f>
        <v>0</v>
      </c>
      <c r="D41" s="325">
        <f>+D42+D43+D44+D45</f>
        <v>0</v>
      </c>
      <c r="E41" s="326">
        <f>+E42+E43+E44+E45</f>
        <v>0</v>
      </c>
    </row>
    <row r="42" spans="1:5" s="319" customFormat="1" x14ac:dyDescent="0.2">
      <c r="A42" s="323" t="s">
        <v>479</v>
      </c>
      <c r="B42" s="79" t="s">
        <v>168</v>
      </c>
      <c r="C42" s="69"/>
      <c r="D42" s="68"/>
      <c r="E42" s="69"/>
    </row>
    <row r="43" spans="1:5" s="319" customFormat="1" ht="22.5" x14ac:dyDescent="0.2">
      <c r="A43" s="323" t="s">
        <v>480</v>
      </c>
      <c r="B43" s="79" t="s">
        <v>169</v>
      </c>
      <c r="C43" s="69"/>
      <c r="D43" s="68"/>
      <c r="E43" s="69"/>
    </row>
    <row r="44" spans="1:5" s="319" customFormat="1" x14ac:dyDescent="0.2">
      <c r="A44" s="323" t="s">
        <v>481</v>
      </c>
      <c r="B44" s="79" t="s">
        <v>170</v>
      </c>
      <c r="C44" s="69"/>
      <c r="D44" s="68"/>
      <c r="E44" s="69"/>
    </row>
    <row r="45" spans="1:5" s="319" customFormat="1" x14ac:dyDescent="0.2">
      <c r="A45" s="323" t="s">
        <v>482</v>
      </c>
      <c r="B45" s="79" t="s">
        <v>171</v>
      </c>
      <c r="C45" s="69"/>
      <c r="D45" s="68"/>
      <c r="E45" s="69"/>
    </row>
    <row r="46" spans="1:5" s="319" customFormat="1" x14ac:dyDescent="0.2">
      <c r="A46" s="320" t="s">
        <v>483</v>
      </c>
      <c r="B46" s="79" t="s">
        <v>172</v>
      </c>
      <c r="C46" s="326">
        <f>+C47+C48+C49+C50</f>
        <v>0</v>
      </c>
      <c r="D46" s="325">
        <f>+D47+D48+D49+D50</f>
        <v>0</v>
      </c>
      <c r="E46" s="326">
        <f>+E47+E48+E49+E50</f>
        <v>0</v>
      </c>
    </row>
    <row r="47" spans="1:5" s="319" customFormat="1" x14ac:dyDescent="0.2">
      <c r="A47" s="323" t="s">
        <v>484</v>
      </c>
      <c r="B47" s="79" t="s">
        <v>173</v>
      </c>
      <c r="C47" s="69"/>
      <c r="D47" s="68"/>
      <c r="E47" s="69"/>
    </row>
    <row r="48" spans="1:5" s="319" customFormat="1" ht="22.5" x14ac:dyDescent="0.2">
      <c r="A48" s="323" t="s">
        <v>485</v>
      </c>
      <c r="B48" s="79" t="s">
        <v>174</v>
      </c>
      <c r="C48" s="69"/>
      <c r="D48" s="68"/>
      <c r="E48" s="69"/>
    </row>
    <row r="49" spans="1:5" s="319" customFormat="1" x14ac:dyDescent="0.2">
      <c r="A49" s="323" t="s">
        <v>486</v>
      </c>
      <c r="B49" s="79" t="s">
        <v>175</v>
      </c>
      <c r="C49" s="69"/>
      <c r="D49" s="68"/>
      <c r="E49" s="69"/>
    </row>
    <row r="50" spans="1:5" s="319" customFormat="1" x14ac:dyDescent="0.2">
      <c r="A50" s="323" t="s">
        <v>487</v>
      </c>
      <c r="B50" s="79" t="s">
        <v>176</v>
      </c>
      <c r="C50" s="69"/>
      <c r="D50" s="68"/>
      <c r="E50" s="69"/>
    </row>
    <row r="51" spans="1:5" s="319" customFormat="1" x14ac:dyDescent="0.2">
      <c r="A51" s="320" t="s">
        <v>488</v>
      </c>
      <c r="B51" s="79" t="s">
        <v>177</v>
      </c>
      <c r="C51" s="69">
        <v>9805945</v>
      </c>
      <c r="D51" s="68">
        <v>0</v>
      </c>
      <c r="E51" s="69">
        <v>8201195</v>
      </c>
    </row>
    <row r="52" spans="1:5" s="319" customFormat="1" ht="21" x14ac:dyDescent="0.2">
      <c r="A52" s="320" t="s">
        <v>489</v>
      </c>
      <c r="B52" s="79" t="s">
        <v>178</v>
      </c>
      <c r="C52" s="326">
        <v>165877304</v>
      </c>
      <c r="D52" s="325">
        <v>0</v>
      </c>
      <c r="E52" s="326">
        <v>114565101</v>
      </c>
    </row>
    <row r="53" spans="1:5" s="319" customFormat="1" x14ac:dyDescent="0.2">
      <c r="A53" s="320" t="s">
        <v>490</v>
      </c>
      <c r="B53" s="79" t="s">
        <v>179</v>
      </c>
      <c r="C53" s="69"/>
      <c r="D53" s="68"/>
      <c r="E53" s="69"/>
    </row>
    <row r="54" spans="1:5" s="319" customFormat="1" x14ac:dyDescent="0.2">
      <c r="A54" s="320" t="s">
        <v>491</v>
      </c>
      <c r="B54" s="79" t="s">
        <v>180</v>
      </c>
      <c r="C54" s="69"/>
      <c r="D54" s="68"/>
      <c r="E54" s="69"/>
    </row>
    <row r="55" spans="1:5" s="319" customFormat="1" x14ac:dyDescent="0.2">
      <c r="A55" s="320" t="s">
        <v>492</v>
      </c>
      <c r="B55" s="79" t="s">
        <v>181</v>
      </c>
      <c r="C55" s="326">
        <f>+C53+C54</f>
        <v>0</v>
      </c>
      <c r="D55" s="325">
        <f>+D53+D54</f>
        <v>0</v>
      </c>
      <c r="E55" s="326">
        <f>+E53+E54</f>
        <v>0</v>
      </c>
    </row>
    <row r="56" spans="1:5" s="319" customFormat="1" x14ac:dyDescent="0.2">
      <c r="A56" s="320" t="s">
        <v>493</v>
      </c>
      <c r="B56" s="79" t="s">
        <v>182</v>
      </c>
      <c r="C56" s="69"/>
      <c r="D56" s="68"/>
      <c r="E56" s="69"/>
    </row>
    <row r="57" spans="1:5" s="319" customFormat="1" x14ac:dyDescent="0.2">
      <c r="A57" s="320" t="s">
        <v>494</v>
      </c>
      <c r="B57" s="79" t="s">
        <v>183</v>
      </c>
      <c r="C57" s="69">
        <v>0</v>
      </c>
      <c r="D57" s="68">
        <v>0</v>
      </c>
      <c r="E57" s="69">
        <v>0</v>
      </c>
    </row>
    <row r="58" spans="1:5" s="319" customFormat="1" x14ac:dyDescent="0.2">
      <c r="A58" s="320" t="s">
        <v>495</v>
      </c>
      <c r="B58" s="79" t="s">
        <v>184</v>
      </c>
      <c r="C58" s="69">
        <v>20172394</v>
      </c>
      <c r="D58" s="68">
        <v>0</v>
      </c>
      <c r="E58" s="69">
        <v>9592759</v>
      </c>
    </row>
    <row r="59" spans="1:5" s="319" customFormat="1" x14ac:dyDescent="0.2">
      <c r="A59" s="320" t="s">
        <v>496</v>
      </c>
      <c r="B59" s="79" t="s">
        <v>185</v>
      </c>
      <c r="C59" s="69"/>
      <c r="D59" s="68"/>
      <c r="E59" s="69"/>
    </row>
    <row r="60" spans="1:5" s="319" customFormat="1" x14ac:dyDescent="0.2">
      <c r="A60" s="320" t="s">
        <v>497</v>
      </c>
      <c r="B60" s="79" t="s">
        <v>186</v>
      </c>
      <c r="C60" s="326"/>
      <c r="D60" s="325"/>
      <c r="E60" s="326"/>
    </row>
    <row r="61" spans="1:5" s="319" customFormat="1" x14ac:dyDescent="0.2">
      <c r="A61" s="320" t="s">
        <v>498</v>
      </c>
      <c r="B61" s="79" t="s">
        <v>187</v>
      </c>
      <c r="C61" s="69">
        <v>2736344</v>
      </c>
      <c r="D61" s="68"/>
      <c r="E61" s="69">
        <v>2774465</v>
      </c>
    </row>
    <row r="62" spans="1:5" s="319" customFormat="1" x14ac:dyDescent="0.2">
      <c r="A62" s="320" t="s">
        <v>499</v>
      </c>
      <c r="B62" s="79" t="s">
        <v>188</v>
      </c>
      <c r="C62" s="69">
        <v>0</v>
      </c>
      <c r="D62" s="68">
        <v>0</v>
      </c>
      <c r="E62" s="69">
        <v>0</v>
      </c>
    </row>
    <row r="63" spans="1:5" s="319" customFormat="1" x14ac:dyDescent="0.2">
      <c r="A63" s="320" t="s">
        <v>500</v>
      </c>
      <c r="B63" s="79" t="s">
        <v>189</v>
      </c>
      <c r="C63" s="69">
        <v>1451540</v>
      </c>
      <c r="D63" s="68"/>
      <c r="E63" s="69">
        <v>1411540</v>
      </c>
    </row>
    <row r="64" spans="1:5" s="319" customFormat="1" x14ac:dyDescent="0.2">
      <c r="A64" s="320" t="s">
        <v>501</v>
      </c>
      <c r="B64" s="79" t="s">
        <v>190</v>
      </c>
      <c r="C64" s="326">
        <v>4187884</v>
      </c>
      <c r="D64" s="325">
        <v>0</v>
      </c>
      <c r="E64" s="326">
        <v>4186005</v>
      </c>
    </row>
    <row r="65" spans="1:5" s="319" customFormat="1" x14ac:dyDescent="0.2">
      <c r="A65" s="320" t="s">
        <v>502</v>
      </c>
      <c r="B65" s="79" t="s">
        <v>191</v>
      </c>
      <c r="C65" s="69"/>
      <c r="D65" s="68"/>
      <c r="E65" s="69"/>
    </row>
    <row r="66" spans="1:5" s="319" customFormat="1" ht="21" x14ac:dyDescent="0.2">
      <c r="A66" s="320" t="s">
        <v>616</v>
      </c>
      <c r="B66" s="79" t="s">
        <v>192</v>
      </c>
      <c r="C66" s="69"/>
      <c r="D66" s="68"/>
      <c r="E66" s="69"/>
    </row>
    <row r="67" spans="1:5" s="319" customFormat="1" x14ac:dyDescent="0.2">
      <c r="A67" s="320" t="s">
        <v>503</v>
      </c>
      <c r="B67" s="79" t="s">
        <v>193</v>
      </c>
      <c r="C67" s="326">
        <v>0</v>
      </c>
      <c r="D67" s="325"/>
      <c r="E67" s="326">
        <v>0</v>
      </c>
    </row>
    <row r="68" spans="1:5" s="319" customFormat="1" x14ac:dyDescent="0.2">
      <c r="A68" s="320" t="s">
        <v>504</v>
      </c>
      <c r="B68" s="79" t="s">
        <v>194</v>
      </c>
      <c r="C68" s="69"/>
      <c r="D68" s="68"/>
      <c r="E68" s="69"/>
    </row>
    <row r="69" spans="1:5" s="319" customFormat="1" ht="16.5" thickBot="1" x14ac:dyDescent="0.25">
      <c r="A69" s="327" t="s">
        <v>505</v>
      </c>
      <c r="B69" s="83" t="s">
        <v>195</v>
      </c>
      <c r="C69" s="329">
        <v>190237582</v>
      </c>
      <c r="D69" s="328">
        <v>0</v>
      </c>
      <c r="E69" s="329">
        <v>134906535</v>
      </c>
    </row>
    <row r="70" spans="1:5" x14ac:dyDescent="0.25">
      <c r="A70" s="330"/>
      <c r="C70" s="331"/>
      <c r="D70" s="331"/>
      <c r="E70" s="332"/>
    </row>
    <row r="71" spans="1:5" x14ac:dyDescent="0.25">
      <c r="A71" s="330"/>
      <c r="C71" s="331"/>
      <c r="D71" s="331"/>
      <c r="E71" s="332"/>
    </row>
    <row r="72" spans="1:5" x14ac:dyDescent="0.25">
      <c r="A72" s="333"/>
      <c r="C72" s="331"/>
      <c r="D72" s="331"/>
      <c r="E72" s="332"/>
    </row>
    <row r="73" spans="1:5" x14ac:dyDescent="0.25">
      <c r="A73" s="529"/>
      <c r="B73" s="529"/>
      <c r="C73" s="529"/>
      <c r="D73" s="529"/>
      <c r="E73" s="529"/>
    </row>
    <row r="74" spans="1:5" x14ac:dyDescent="0.25">
      <c r="A74" s="529"/>
      <c r="B74" s="529"/>
      <c r="C74" s="529"/>
      <c r="D74" s="529"/>
      <c r="E74" s="529"/>
    </row>
  </sheetData>
  <mergeCells count="11">
    <mergeCell ref="A74:E74"/>
    <mergeCell ref="C3:E3"/>
    <mergeCell ref="A4:A6"/>
    <mergeCell ref="C4:C5"/>
    <mergeCell ref="A2:E2"/>
    <mergeCell ref="C6:E6"/>
    <mergeCell ref="B4:B6"/>
    <mergeCell ref="A73:E73"/>
    <mergeCell ref="E4:E5"/>
    <mergeCell ref="D4:D5"/>
    <mergeCell ref="A1:E1"/>
  </mergeCells>
  <phoneticPr fontId="0" type="noConversion"/>
  <printOptions horizontalCentered="1"/>
  <pageMargins left="0.78740157480314965" right="0.82677165354330717" top="1.1023622047244095" bottom="0.98425196850393704" header="0.51181102362204722" footer="0.51181102362204722"/>
  <pageSetup paperSize="9" scale="52" orientation="portrait" r:id="rId1"/>
  <headerFooter alignWithMargins="0">
    <oddHeader>&amp;L&amp;"Times New Roman,Félkövér dőlt"............................................Önkormányzat&amp;R&amp;"Times New Roman,Félkövér dőlt"7.1. tájékoztató tábla a ……/2016. (……) önkormányzati rendelethez</oddHeader>
    <oddFooter>&amp;C&amp;P</oddFooter>
  </headerFooter>
  <rowBreaks count="1" manualBreakCount="1">
    <brk id="45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ELLENŐRZÉS-1.sz.2.1.sz.2.2.sz.</vt:lpstr>
      <vt:lpstr>ÖSSZEFÜGGÉSEK</vt:lpstr>
      <vt:lpstr>Önk.</vt:lpstr>
      <vt:lpstr>1.sz. melléklet</vt:lpstr>
      <vt:lpstr>2.sz.melléklet</vt:lpstr>
      <vt:lpstr>3.sz.melléklet</vt:lpstr>
      <vt:lpstr>4.sz.melléklet</vt:lpstr>
      <vt:lpstr>5.sz.melléklet</vt:lpstr>
      <vt:lpstr>6.sz.melléklet</vt:lpstr>
      <vt:lpstr>6.1.sz.melléklet</vt:lpstr>
      <vt:lpstr>7.sz.melléklet</vt:lpstr>
      <vt:lpstr>8.sz.melléklet</vt:lpstr>
      <vt:lpstr>9.sz.melléklet</vt:lpstr>
      <vt:lpstr>10.sz.melléklet</vt:lpstr>
      <vt:lpstr>11.sz.melléklet</vt:lpstr>
      <vt:lpstr>12.sz.melléklet</vt:lpstr>
      <vt:lpstr>'1.sz. melléklet'!Nyomtatási_cím</vt:lpstr>
      <vt:lpstr>'6.sz.melléklet'!Nyomtatási_cím</vt:lpstr>
      <vt:lpstr>'4.sz.melléklet'!Nyomtatási_terület</vt:lpstr>
      <vt:lpstr>Önk.!Nyomtatási_terület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w7_3</dc:creator>
  <cp:lastModifiedBy>jegyzo</cp:lastModifiedBy>
  <cp:lastPrinted>2021-05-30T17:24:53Z</cp:lastPrinted>
  <dcterms:created xsi:type="dcterms:W3CDTF">2015-04-13T09:14:38Z</dcterms:created>
  <dcterms:modified xsi:type="dcterms:W3CDTF">2021-05-31T11:36:05Z</dcterms:modified>
</cp:coreProperties>
</file>