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gw2k12\Files\Szerkesztoseg\Adatminoseg\Jogtar.CD\Szerződéses különadatbázisok\5kerület\ÉRKEZETT\2021\0602\Kész\"/>
    </mc:Choice>
  </mc:AlternateContent>
  <xr:revisionPtr revIDLastSave="0" documentId="8_{DB99557D-41BA-4C14-90B1-7FDE31E0F35A}" xr6:coauthVersionLast="45" xr6:coauthVersionMax="45" xr10:uidLastSave="{00000000-0000-0000-0000-000000000000}"/>
  <bookViews>
    <workbookView xWindow="-120" yWindow="-120" windowWidth="20700" windowHeight="11160"/>
  </bookViews>
  <sheets>
    <sheet name="1.sz.mell.2020. ZÁRSZÁMADÁS" sheetId="10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8" i="10" l="1"/>
  <c r="G39" i="10"/>
  <c r="F84" i="10"/>
  <c r="F36" i="10"/>
  <c r="G26" i="10"/>
  <c r="H26" i="10"/>
  <c r="G24" i="10"/>
  <c r="H24" i="10"/>
  <c r="G23" i="10"/>
  <c r="E93" i="10"/>
  <c r="H21" i="10"/>
  <c r="H20" i="10"/>
  <c r="H18" i="10"/>
  <c r="F98" i="10"/>
  <c r="F97" i="10"/>
  <c r="K10" i="10"/>
  <c r="K55" i="10"/>
  <c r="J55" i="10"/>
  <c r="K76" i="10"/>
  <c r="L76" i="10"/>
  <c r="J76" i="10"/>
  <c r="E29" i="10"/>
  <c r="E27" i="10"/>
  <c r="E22" i="10"/>
  <c r="E30" i="10"/>
  <c r="K57" i="10"/>
  <c r="J57" i="10"/>
  <c r="C40" i="10"/>
  <c r="C48" i="10"/>
  <c r="C22" i="10"/>
  <c r="C30" i="10"/>
  <c r="D27" i="10"/>
  <c r="D22" i="10"/>
  <c r="D30" i="10"/>
  <c r="M19" i="10"/>
  <c r="J19" i="10"/>
  <c r="E40" i="10"/>
  <c r="E48" i="10"/>
  <c r="D46" i="10"/>
  <c r="D40" i="10"/>
  <c r="D48" i="10"/>
  <c r="C86" i="10"/>
  <c r="D86" i="10"/>
  <c r="C90" i="10"/>
  <c r="D90" i="10"/>
  <c r="C84" i="10"/>
  <c r="D84" i="10"/>
  <c r="C77" i="10"/>
  <c r="C64" i="10"/>
  <c r="D64" i="10"/>
  <c r="C57" i="10"/>
  <c r="C36" i="10"/>
  <c r="D36" i="10"/>
  <c r="C16" i="10"/>
  <c r="F46" i="10"/>
  <c r="F40" i="10"/>
  <c r="F48" i="10"/>
  <c r="F27" i="10"/>
  <c r="F22" i="10"/>
  <c r="F30" i="10"/>
  <c r="G18" i="10"/>
  <c r="E86" i="10"/>
  <c r="F90" i="10"/>
  <c r="E90" i="10"/>
  <c r="E84" i="10"/>
  <c r="E77" i="10"/>
  <c r="E64" i="10"/>
  <c r="E57" i="10"/>
  <c r="E36" i="10"/>
  <c r="E16" i="10"/>
  <c r="D77" i="10"/>
  <c r="D57" i="10"/>
  <c r="D16" i="10"/>
  <c r="F86" i="10"/>
  <c r="J27" i="10"/>
  <c r="M27" i="10"/>
  <c r="M25" i="10"/>
  <c r="F77" i="10"/>
  <c r="J25" i="10"/>
  <c r="F64" i="10"/>
  <c r="M24" i="10"/>
  <c r="F57" i="10"/>
  <c r="J24" i="10"/>
  <c r="J17" i="10"/>
  <c r="F16" i="10"/>
  <c r="J16" i="10"/>
  <c r="G16" i="10"/>
  <c r="G30" i="10"/>
  <c r="M26" i="10"/>
  <c r="M28" i="10"/>
  <c r="F95" i="10"/>
  <c r="C49" i="10"/>
  <c r="D31" i="10"/>
  <c r="E49" i="10"/>
  <c r="C85" i="10"/>
  <c r="C88" i="10"/>
  <c r="H48" i="10"/>
  <c r="I48" i="10"/>
  <c r="G20" i="10"/>
  <c r="J18" i="10"/>
  <c r="J20" i="10"/>
  <c r="J31" i="10"/>
  <c r="D89" i="10"/>
  <c r="D92" i="10"/>
  <c r="J26" i="10"/>
  <c r="J28" i="10"/>
  <c r="G48" i="10"/>
  <c r="E85" i="10"/>
  <c r="G31" i="10"/>
  <c r="G32" i="10"/>
  <c r="E89" i="10"/>
  <c r="D49" i="10"/>
  <c r="C89" i="10"/>
  <c r="C92" i="10"/>
  <c r="K88" i="10"/>
  <c r="F89" i="10"/>
  <c r="F92" i="10"/>
  <c r="D85" i="10"/>
  <c r="D88" i="10"/>
  <c r="F94" i="10"/>
  <c r="M16" i="10"/>
  <c r="F85" i="10"/>
  <c r="F88" i="10"/>
  <c r="F49" i="10"/>
  <c r="M17" i="10"/>
  <c r="C31" i="10"/>
  <c r="F31" i="10"/>
  <c r="E31" i="10"/>
  <c r="E88" i="10"/>
  <c r="K89" i="10"/>
  <c r="L89" i="10"/>
  <c r="E92" i="10"/>
  <c r="O28" i="10"/>
  <c r="G88" i="10"/>
  <c r="M18" i="10"/>
  <c r="M20" i="10"/>
  <c r="M31" i="10"/>
  <c r="O20" i="10"/>
  <c r="O30" i="10"/>
</calcChain>
</file>

<file path=xl/sharedStrings.xml><?xml version="1.0" encoding="utf-8"?>
<sst xmlns="http://schemas.openxmlformats.org/spreadsheetml/2006/main" count="123" uniqueCount="95">
  <si>
    <t>1.számú melléklet</t>
  </si>
  <si>
    <t>működési, felhalmozási kiadásainak, bevételeinek mérlegszerű bemutatása</t>
  </si>
  <si>
    <t>Megnevezés</t>
  </si>
  <si>
    <t xml:space="preserve">I. </t>
  </si>
  <si>
    <t xml:space="preserve">MŰKÖDÉSI KÖLTSÉGVETÉSI BEVÉTELEK </t>
  </si>
  <si>
    <t>Működési célú átvett pénzeszköz</t>
  </si>
  <si>
    <t>II.</t>
  </si>
  <si>
    <t xml:space="preserve"> MŰKÖDÉSI KÖLTSÉGVETÉSI KIADÁSOK   </t>
  </si>
  <si>
    <t>Személyi juttatások</t>
  </si>
  <si>
    <t>Dologi kiadások</t>
  </si>
  <si>
    <t>Ellátottak pénzbeli juttatása</t>
  </si>
  <si>
    <t>Egyéb működési célú kiadások</t>
  </si>
  <si>
    <t>III.</t>
  </si>
  <si>
    <t xml:space="preserve">FELHALMOZÁSI KÖLTSÉGVETÉSI BEVÉTELEK </t>
  </si>
  <si>
    <t>Felhalmozási bevételek</t>
  </si>
  <si>
    <t>Felhalmozási célú átvett pénzeszközök</t>
  </si>
  <si>
    <t>IV.</t>
  </si>
  <si>
    <t>Egyéb felhalmozási kiadások</t>
  </si>
  <si>
    <t>Közhatalmi bevételek</t>
  </si>
  <si>
    <t>Beruházások</t>
  </si>
  <si>
    <t>Hosszú lejáratú hitel felvétele</t>
  </si>
  <si>
    <t>Rövid lejáratú hitel felvétele</t>
  </si>
  <si>
    <t>Kölcsön felvétele</t>
  </si>
  <si>
    <t>Költségvetési maradvány</t>
  </si>
  <si>
    <t>Irányító szervi támogatásként folyósított támogatás</t>
  </si>
  <si>
    <t>Befektetési vagy forgatási célú hitelviszonyt megtestesítő értékpapír kibocsátása,értékesítése</t>
  </si>
  <si>
    <t>Hosszú lejáratú hitel tőkeösszegének törlesztése</t>
  </si>
  <si>
    <t>Rövid lejáratú hitel tőkeösszegének törlesztése</t>
  </si>
  <si>
    <t>Kölcsön tőkeösszegének törlesztése</t>
  </si>
  <si>
    <t>Irányító szervi támogatásként folyósított támogatás kiutalása</t>
  </si>
  <si>
    <t xml:space="preserve">FELHALMOZÁSI KÖLTSÉGVETÉSI  KIADÁSOK  </t>
  </si>
  <si>
    <t>Működési bevételek</t>
  </si>
  <si>
    <t>Működési célú támogatások  Áh-n belülről</t>
  </si>
  <si>
    <t>Működési költségvetési bevételek összesen (I.+…+IV.)</t>
  </si>
  <si>
    <t>V.</t>
  </si>
  <si>
    <t>Munkaadókat terhelő járulékok és szociális hozzájárulási adó</t>
  </si>
  <si>
    <t xml:space="preserve">  Elvonások és befizetések</t>
  </si>
  <si>
    <t xml:space="preserve">  Egyéb működési célú támogatások Áh-on belülre</t>
  </si>
  <si>
    <t xml:space="preserve">  Működési célú visszatér.támog.,kölcsönök nyújtása Áh-on kívülre</t>
  </si>
  <si>
    <t xml:space="preserve">  Egyéb működési célú támogatások Áh-on kívülre</t>
  </si>
  <si>
    <t xml:space="preserve">  Tartalékok</t>
  </si>
  <si>
    <t xml:space="preserve">       Általános tartalék</t>
  </si>
  <si>
    <t xml:space="preserve">       Céltartalék</t>
  </si>
  <si>
    <t>Működési költségvetési kiadások öszesen (I.+…V.)</t>
  </si>
  <si>
    <t>A.</t>
  </si>
  <si>
    <t>B.</t>
  </si>
  <si>
    <t>Működési költségvetési egyenleg (A.-B.)</t>
  </si>
  <si>
    <t>Felhalmozási célú támogatások Áh-on belülről</t>
  </si>
  <si>
    <t>VI.</t>
  </si>
  <si>
    <t>VII.</t>
  </si>
  <si>
    <t>Felhalmozási költségvetési bevételek összesen (V.+…VII.)</t>
  </si>
  <si>
    <t>C.</t>
  </si>
  <si>
    <t>VIII.</t>
  </si>
  <si>
    <t xml:space="preserve">  Egyéb felhalmozási célú támogatások Áh-on belülre</t>
  </si>
  <si>
    <t xml:space="preserve">  Egyéb felhalmozási célú támogatások Áh-on kívülre</t>
  </si>
  <si>
    <t xml:space="preserve">  Lakástámogatás</t>
  </si>
  <si>
    <t>D.</t>
  </si>
  <si>
    <t>Felhalmozási költségvetési kiadások összesen (VI.+…VIII.)</t>
  </si>
  <si>
    <t>Felhalmozási költségvetési egyenleg (C.-D.)</t>
  </si>
  <si>
    <t>E.</t>
  </si>
  <si>
    <t xml:space="preserve">Működési finanszírozási bevételek összesen </t>
  </si>
  <si>
    <t>F.</t>
  </si>
  <si>
    <t xml:space="preserve">Működési finanszírozási kiadások összesen </t>
  </si>
  <si>
    <t>G.</t>
  </si>
  <si>
    <t xml:space="preserve">Felhalmozási finanszírozási bevételek összesen </t>
  </si>
  <si>
    <t>Befektetési vagy forgatási célú hitelviszonyt megtestesítő értékpapír vásárlása, a vételárban elismert kamat kivételével</t>
  </si>
  <si>
    <t>H.</t>
  </si>
  <si>
    <t>Felhalmozási finanszírozási kiadások összesen</t>
  </si>
  <si>
    <t>KIADÁSOK ÖSSZESEN (B.+ D.+ F.+ H.)</t>
  </si>
  <si>
    <t>Irányító szervi támogatás miatti korrekció</t>
  </si>
  <si>
    <t>KORRIGÁLT KIADÁSOK ÖSSZESEN</t>
  </si>
  <si>
    <t>BEVÉTELEK ÖSSZESEN (A.+ C.+ E.+ G.)</t>
  </si>
  <si>
    <t>KORRIGÁLT BEVÉTELEK ÖSSZESEN</t>
  </si>
  <si>
    <t>Parkolási tevékenység továbbszámlázott bevétele és kiadása miatti korrekció</t>
  </si>
  <si>
    <t>Felújítások</t>
  </si>
  <si>
    <t xml:space="preserve">  Pénzügyi befektetések</t>
  </si>
  <si>
    <t xml:space="preserve">  Felhalmozási célú visszatér.támog.,kölcsönök nyújt.Áh-on kívülre</t>
  </si>
  <si>
    <t>ÁH-n belüli megelőlegezések visszafizetése</t>
  </si>
  <si>
    <t xml:space="preserve">ÁH-n belüli megelőlegezések </t>
  </si>
  <si>
    <t>Pénzeszközök betétként elhelyezése</t>
  </si>
  <si>
    <t>Belföldi értékpapír beváltása</t>
  </si>
  <si>
    <t>ezer Ft-ban</t>
  </si>
  <si>
    <t>2019.évi tény</t>
  </si>
  <si>
    <t>kv.bevétel</t>
  </si>
  <si>
    <t>bevétel</t>
  </si>
  <si>
    <t>kiadás</t>
  </si>
  <si>
    <t>Befektetési vagy forgatási célú hitelviszonyt megtestesítő értékpapír vásárlása</t>
  </si>
  <si>
    <t xml:space="preserve">Belváros-Lipótváros Önkormányzata 2020. évi                     </t>
  </si>
  <si>
    <t>2020.évi eredeti ei.</t>
  </si>
  <si>
    <t>2020.évi mód.ei.</t>
  </si>
  <si>
    <t>2020.évi tény</t>
  </si>
  <si>
    <t>Költségvetési bevételek parkolás nélkül</t>
  </si>
  <si>
    <t>Finanszírozási bevételek</t>
  </si>
  <si>
    <t xml:space="preserve"> </t>
  </si>
  <si>
    <t>Tartalékok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</si>
</sst>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_-* #,##0.00\ _F_t_-;\-* #,##0.00\ _F_t_-;_-* &quot;-&quot;??\ _F_t_-;_-@_-"/>
    <numFmt numFmtId="167" formatCode="_-* #,##0\ _F_t_-;\-* #,##0\ _F_t_-;_-* &quot;-&quot;??\ _F_t_-;_-@_-"/>
    <numFmt numFmtId="170" formatCode="0.0%"/>
  </numFmts>
  <fonts count="5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5" fontId="2" fillId="0" borderId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2" fillId="0" borderId="0" applyFill="0" applyBorder="0" applyAlignment="0" applyProtection="0"/>
  </cellStyleXfs>
  <cellXfs count="86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3" fontId="4" fillId="0" borderId="9" xfId="0" applyNumberFormat="1" applyFont="1" applyFill="1" applyBorder="1" applyAlignment="1">
      <alignment horizontal="right" vertical="center" wrapText="1"/>
    </xf>
    <xf numFmtId="3" fontId="4" fillId="0" borderId="9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3" fontId="4" fillId="0" borderId="12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horizontal="right" vertical="center"/>
    </xf>
    <xf numFmtId="3" fontId="4" fillId="0" borderId="10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/>
    </xf>
    <xf numFmtId="3" fontId="4" fillId="0" borderId="12" xfId="0" applyNumberFormat="1" applyFont="1" applyFill="1" applyBorder="1" applyAlignment="1">
      <alignment horizontal="right" vertical="center"/>
    </xf>
    <xf numFmtId="3" fontId="4" fillId="0" borderId="16" xfId="0" applyNumberFormat="1" applyFont="1" applyFill="1" applyBorder="1" applyAlignment="1">
      <alignment vertical="center"/>
    </xf>
    <xf numFmtId="0" fontId="4" fillId="0" borderId="17" xfId="0" applyFont="1" applyFill="1" applyBorder="1" applyAlignment="1">
      <alignment horizontal="left" vertical="center"/>
    </xf>
    <xf numFmtId="3" fontId="4" fillId="0" borderId="18" xfId="0" applyNumberFormat="1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left" vertical="center"/>
    </xf>
    <xf numFmtId="3" fontId="4" fillId="0" borderId="13" xfId="0" applyNumberFormat="1" applyFont="1" applyFill="1" applyBorder="1" applyAlignment="1">
      <alignment vertical="center"/>
    </xf>
    <xf numFmtId="0" fontId="4" fillId="0" borderId="20" xfId="0" applyFont="1" applyFill="1" applyBorder="1" applyAlignment="1">
      <alignment horizontal="left"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/>
    </xf>
    <xf numFmtId="3" fontId="4" fillId="0" borderId="4" xfId="0" applyNumberFormat="1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left" vertical="center"/>
    </xf>
    <xf numFmtId="3" fontId="4" fillId="0" borderId="23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3" fontId="4" fillId="0" borderId="0" xfId="0" applyNumberFormat="1" applyFont="1" applyFill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3" fontId="4" fillId="0" borderId="5" xfId="0" applyNumberFormat="1" applyFont="1" applyFill="1" applyBorder="1" applyAlignment="1">
      <alignment horizontal="right" vertical="center"/>
    </xf>
    <xf numFmtId="3" fontId="4" fillId="0" borderId="14" xfId="0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vertical="center" wrapText="1"/>
    </xf>
    <xf numFmtId="3" fontId="4" fillId="0" borderId="10" xfId="0" applyNumberFormat="1" applyFont="1" applyFill="1" applyBorder="1" applyAlignment="1">
      <alignment horizontal="right" vertical="center" wrapText="1"/>
    </xf>
    <xf numFmtId="3" fontId="4" fillId="0" borderId="14" xfId="0" applyNumberFormat="1" applyFont="1" applyFill="1" applyBorder="1" applyAlignment="1">
      <alignment horizontal="right" vertical="center" wrapText="1"/>
    </xf>
    <xf numFmtId="3" fontId="4" fillId="0" borderId="16" xfId="0" applyNumberFormat="1" applyFont="1" applyFill="1" applyBorder="1" applyAlignment="1">
      <alignment horizontal="right" vertical="center" wrapText="1"/>
    </xf>
    <xf numFmtId="3" fontId="4" fillId="0" borderId="6" xfId="0" applyNumberFormat="1" applyFont="1" applyFill="1" applyBorder="1" applyAlignment="1">
      <alignment horizontal="right" vertical="center" wrapText="1"/>
    </xf>
    <xf numFmtId="170" fontId="4" fillId="0" borderId="0" xfId="4" applyNumberFormat="1" applyFont="1" applyFill="1" applyAlignment="1">
      <alignment vertical="center"/>
    </xf>
    <xf numFmtId="10" fontId="4" fillId="0" borderId="0" xfId="4" applyNumberFormat="1" applyFont="1" applyFill="1" applyAlignment="1">
      <alignment vertical="center"/>
    </xf>
    <xf numFmtId="167" fontId="4" fillId="0" borderId="0" xfId="1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3" fontId="4" fillId="0" borderId="33" xfId="0" applyNumberFormat="1" applyFont="1" applyFill="1" applyBorder="1" applyAlignment="1">
      <alignment horizontal="center" vertical="center" wrapText="1"/>
    </xf>
    <xf numFmtId="3" fontId="4" fillId="0" borderId="34" xfId="0" applyNumberFormat="1" applyFont="1" applyFill="1" applyBorder="1" applyAlignment="1">
      <alignment horizontal="center" vertical="center" wrapText="1"/>
    </xf>
    <xf numFmtId="3" fontId="4" fillId="0" borderId="3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3" fontId="4" fillId="0" borderId="24" xfId="0" applyNumberFormat="1" applyFont="1" applyFill="1" applyBorder="1" applyAlignment="1">
      <alignment horizontal="center" vertical="center" wrapText="1"/>
    </xf>
    <xf numFmtId="3" fontId="4" fillId="0" borderId="25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6">
    <cellStyle name="Ezres" xfId="1" builtinId="3"/>
    <cellStyle name="Ezres 2" xfId="2"/>
    <cellStyle name="Normál" xfId="0" builtinId="0"/>
    <cellStyle name="Normál 2" xfId="3"/>
    <cellStyle name="Százalék" xfId="4" builtinId="5"/>
    <cellStyle name="Százalék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fender-my.sharepoint.com/personal/flender_eva_efenderbt_hu/Documents/K&#246;nyvvizsg&#225;lati%20anyagok/EFENDER%20Bt/V.%20ker&#252;let/2020/M&#243;dos&#237;t&#225;sok/5.%20m&#243;dos&#237;t&#225;s/1.%20sz.%20mell&#233;klet%20m&#233;rleg%202020.&#233;vi%20V.m&#243;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9">
          <cell r="E19">
            <v>223749</v>
          </cell>
        </row>
        <row r="20">
          <cell r="E20">
            <v>302775</v>
          </cell>
        </row>
        <row r="22">
          <cell r="E22">
            <v>887705</v>
          </cell>
        </row>
        <row r="87">
          <cell r="E87">
            <v>38149907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98"/>
  <sheetViews>
    <sheetView tabSelected="1" topLeftCell="A73" zoomScale="80" zoomScaleNormal="80" workbookViewId="0">
      <selection activeCell="J35" sqref="J35"/>
    </sheetView>
  </sheetViews>
  <sheetFormatPr defaultRowHeight="15.75" x14ac:dyDescent="0.2"/>
  <cols>
    <col min="1" max="1" width="5.140625" style="22" customWidth="1"/>
    <col min="2" max="2" width="69.42578125" style="23" customWidth="1"/>
    <col min="3" max="3" width="14.28515625" style="58" bestFit="1" customWidth="1"/>
    <col min="4" max="4" width="12.7109375" style="53" customWidth="1"/>
    <col min="5" max="5" width="13" style="23" bestFit="1" customWidth="1"/>
    <col min="6" max="6" width="14.28515625" style="53" bestFit="1" customWidth="1"/>
    <col min="7" max="7" width="12.28515625" style="23" bestFit="1" customWidth="1"/>
    <col min="8" max="8" width="17.85546875" style="23" customWidth="1"/>
    <col min="9" max="9" width="12.28515625" style="23" customWidth="1"/>
    <col min="10" max="10" width="12.28515625" style="23" bestFit="1" customWidth="1"/>
    <col min="11" max="11" width="12.28515625" style="23" customWidth="1"/>
    <col min="12" max="13" width="12.28515625" style="23" bestFit="1" customWidth="1"/>
    <col min="14" max="14" width="9.140625" style="23"/>
    <col min="15" max="15" width="13.85546875" style="23" customWidth="1"/>
    <col min="16" max="16384" width="9.140625" style="23"/>
  </cols>
  <sheetData>
    <row r="2" spans="1:13" ht="14.25" customHeight="1" x14ac:dyDescent="0.2">
      <c r="D2" s="23"/>
      <c r="E2" s="73" t="s">
        <v>0</v>
      </c>
      <c r="F2" s="73"/>
    </row>
    <row r="3" spans="1:13" ht="14.25" customHeight="1" x14ac:dyDescent="0.2">
      <c r="D3" s="23"/>
      <c r="E3" s="22"/>
      <c r="F3" s="22"/>
    </row>
    <row r="4" spans="1:13" ht="15.75" customHeight="1" x14ac:dyDescent="0.2">
      <c r="A4" s="69" t="s">
        <v>87</v>
      </c>
      <c r="B4" s="69"/>
      <c r="C4" s="69"/>
      <c r="D4" s="69"/>
      <c r="E4" s="69"/>
      <c r="F4" s="69"/>
    </row>
    <row r="5" spans="1:13" ht="23.25" customHeight="1" x14ac:dyDescent="0.2">
      <c r="A5" s="69" t="s">
        <v>1</v>
      </c>
      <c r="B5" s="69"/>
      <c r="C5" s="69"/>
      <c r="D5" s="69"/>
      <c r="E5" s="69"/>
      <c r="F5" s="69"/>
    </row>
    <row r="6" spans="1:13" ht="13.5" customHeight="1" x14ac:dyDescent="0.2">
      <c r="A6" s="1"/>
      <c r="B6" s="1"/>
      <c r="C6" s="1"/>
      <c r="D6" s="1"/>
      <c r="E6" s="1"/>
      <c r="F6" s="1"/>
    </row>
    <row r="7" spans="1:13" ht="15" customHeight="1" x14ac:dyDescent="0.2">
      <c r="A7" s="1"/>
      <c r="B7" s="1"/>
      <c r="C7" s="1"/>
      <c r="D7" s="1"/>
      <c r="E7" s="1"/>
      <c r="F7" s="1"/>
    </row>
    <row r="8" spans="1:13" ht="18.75" customHeight="1" thickBot="1" x14ac:dyDescent="0.25">
      <c r="A8" s="1"/>
      <c r="B8" s="1"/>
      <c r="C8" s="20"/>
      <c r="D8" s="2"/>
      <c r="F8" s="24" t="s">
        <v>81</v>
      </c>
    </row>
    <row r="9" spans="1:13" ht="12.75" customHeight="1" thickBot="1" x14ac:dyDescent="0.25">
      <c r="A9" s="76" t="s">
        <v>2</v>
      </c>
      <c r="B9" s="77"/>
      <c r="C9" s="84" t="s">
        <v>82</v>
      </c>
      <c r="D9" s="74" t="s">
        <v>88</v>
      </c>
      <c r="E9" s="80" t="s">
        <v>89</v>
      </c>
      <c r="F9" s="70" t="s">
        <v>90</v>
      </c>
    </row>
    <row r="10" spans="1:13" ht="20.25" customHeight="1" thickBot="1" x14ac:dyDescent="0.25">
      <c r="A10" s="78"/>
      <c r="B10" s="79"/>
      <c r="C10" s="85"/>
      <c r="D10" s="75"/>
      <c r="E10" s="81"/>
      <c r="F10" s="71"/>
      <c r="K10" s="66">
        <f>15533807/15555494</f>
        <v>0.9986058301973566</v>
      </c>
    </row>
    <row r="11" spans="1:13" ht="16.5" thickBot="1" x14ac:dyDescent="0.25">
      <c r="A11" s="3"/>
      <c r="B11" s="15" t="s">
        <v>4</v>
      </c>
      <c r="C11" s="21"/>
      <c r="D11" s="18"/>
      <c r="E11" s="25"/>
      <c r="F11" s="26"/>
    </row>
    <row r="12" spans="1:13" x14ac:dyDescent="0.2">
      <c r="A12" s="27" t="s">
        <v>3</v>
      </c>
      <c r="B12" s="28" t="s">
        <v>32</v>
      </c>
      <c r="C12" s="59">
        <v>3716585</v>
      </c>
      <c r="D12" s="29">
        <v>3782963</v>
      </c>
      <c r="E12" s="30">
        <v>3169268</v>
      </c>
      <c r="F12" s="30">
        <v>3355352</v>
      </c>
      <c r="G12" s="23" t="s">
        <v>93</v>
      </c>
    </row>
    <row r="13" spans="1:13" x14ac:dyDescent="0.2">
      <c r="A13" s="27" t="s">
        <v>6</v>
      </c>
      <c r="B13" s="28" t="s">
        <v>18</v>
      </c>
      <c r="C13" s="39">
        <v>7404259</v>
      </c>
      <c r="D13" s="31">
        <v>6869080</v>
      </c>
      <c r="E13" s="32">
        <v>5083022</v>
      </c>
      <c r="F13" s="30">
        <v>5087013</v>
      </c>
    </row>
    <row r="14" spans="1:13" x14ac:dyDescent="0.2">
      <c r="A14" s="27" t="s">
        <v>12</v>
      </c>
      <c r="B14" s="28" t="s">
        <v>31</v>
      </c>
      <c r="C14" s="39">
        <v>9358390</v>
      </c>
      <c r="D14" s="31">
        <v>8862013</v>
      </c>
      <c r="E14" s="32">
        <v>7303204</v>
      </c>
      <c r="F14" s="30">
        <v>7091442</v>
      </c>
      <c r="J14" s="23" t="s">
        <v>84</v>
      </c>
      <c r="M14" s="23" t="s">
        <v>85</v>
      </c>
    </row>
    <row r="15" spans="1:13" ht="16.5" thickBot="1" x14ac:dyDescent="0.25">
      <c r="A15" s="33" t="s">
        <v>16</v>
      </c>
      <c r="B15" s="34" t="s">
        <v>5</v>
      </c>
      <c r="C15" s="59">
        <v>2000</v>
      </c>
      <c r="D15" s="35">
        <v>482</v>
      </c>
      <c r="E15" s="36"/>
      <c r="F15" s="30"/>
    </row>
    <row r="16" spans="1:13" ht="16.5" thickBot="1" x14ac:dyDescent="0.25">
      <c r="A16" s="3" t="s">
        <v>44</v>
      </c>
      <c r="B16" s="6" t="s">
        <v>33</v>
      </c>
      <c r="C16" s="4">
        <f>SUM(C12:C15)</f>
        <v>20481234</v>
      </c>
      <c r="D16" s="19">
        <f>SUM(D12:D15)</f>
        <v>19514538</v>
      </c>
      <c r="E16" s="5">
        <f>SUM(E12:E15)</f>
        <v>15555494</v>
      </c>
      <c r="F16" s="5">
        <f>SUM(F12:F15)</f>
        <v>15533807</v>
      </c>
      <c r="G16" s="66">
        <f>+F16/E16</f>
        <v>0.9986058301973566</v>
      </c>
      <c r="H16" s="66"/>
      <c r="I16" s="66"/>
      <c r="J16" s="53">
        <f>SUM(F16)</f>
        <v>15533807</v>
      </c>
      <c r="K16" s="53"/>
      <c r="L16" s="53"/>
      <c r="M16" s="53">
        <f>SUM(F30)</f>
        <v>16901673</v>
      </c>
    </row>
    <row r="17" spans="1:15" ht="15.75" customHeight="1" thickBot="1" x14ac:dyDescent="0.25">
      <c r="A17" s="3"/>
      <c r="B17" s="6" t="s">
        <v>7</v>
      </c>
      <c r="C17" s="4"/>
      <c r="D17" s="19"/>
      <c r="E17" s="7"/>
      <c r="F17" s="7"/>
      <c r="G17" s="53"/>
      <c r="H17" s="53"/>
      <c r="I17" s="53"/>
      <c r="J17" s="53">
        <f>SUM(F36)</f>
        <v>9541483</v>
      </c>
      <c r="K17" s="53"/>
      <c r="L17" s="53"/>
      <c r="M17" s="53">
        <f>SUM(F48)</f>
        <v>6036030</v>
      </c>
    </row>
    <row r="18" spans="1:15" x14ac:dyDescent="0.2">
      <c r="A18" s="9" t="s">
        <v>3</v>
      </c>
      <c r="B18" s="37" t="s">
        <v>8</v>
      </c>
      <c r="C18" s="59">
        <v>3902729</v>
      </c>
      <c r="D18" s="35">
        <v>4358219</v>
      </c>
      <c r="E18" s="38">
        <v>4496683</v>
      </c>
      <c r="F18" s="38">
        <v>3925821</v>
      </c>
      <c r="G18" s="67">
        <f>+F18/F30</f>
        <v>0.23227410682954286</v>
      </c>
      <c r="H18" s="67">
        <f>+F18/E18</f>
        <v>0.87304820019556639</v>
      </c>
      <c r="I18" s="53"/>
      <c r="J18" s="53">
        <f>SUM(J16:J17)</f>
        <v>25075290</v>
      </c>
      <c r="K18" s="53"/>
      <c r="L18" s="53"/>
      <c r="M18" s="53">
        <f>SUM(M16:M17)</f>
        <v>22937703</v>
      </c>
      <c r="O18" s="23" t="s">
        <v>83</v>
      </c>
    </row>
    <row r="19" spans="1:15" x14ac:dyDescent="0.2">
      <c r="A19" s="27" t="s">
        <v>6</v>
      </c>
      <c r="B19" s="28" t="s">
        <v>35</v>
      </c>
      <c r="C19" s="39">
        <v>787381</v>
      </c>
      <c r="D19" s="31">
        <v>845626</v>
      </c>
      <c r="E19" s="32">
        <v>885023</v>
      </c>
      <c r="F19" s="32">
        <v>679435</v>
      </c>
      <c r="J19" s="53">
        <f>SUM(F87)</f>
        <v>-572387</v>
      </c>
      <c r="K19" s="53"/>
      <c r="M19" s="53">
        <f>SUM(F91)</f>
        <v>-572387</v>
      </c>
    </row>
    <row r="20" spans="1:15" x14ac:dyDescent="0.2">
      <c r="A20" s="33" t="s">
        <v>12</v>
      </c>
      <c r="B20" s="28" t="s">
        <v>9</v>
      </c>
      <c r="C20" s="39">
        <v>12915076</v>
      </c>
      <c r="D20" s="31">
        <v>12416234</v>
      </c>
      <c r="E20" s="32">
        <v>12070114</v>
      </c>
      <c r="F20" s="32">
        <v>10515041</v>
      </c>
      <c r="G20" s="67">
        <f>+F20/F30</f>
        <v>0.62213018794056663</v>
      </c>
      <c r="H20" s="67">
        <f>+F20/E20</f>
        <v>0.87116335438091141</v>
      </c>
      <c r="J20" s="53">
        <f>SUM(J18:J19)</f>
        <v>24502903</v>
      </c>
      <c r="K20" s="53"/>
      <c r="M20" s="53">
        <f>SUM(M18:M19)</f>
        <v>22365316</v>
      </c>
      <c r="O20" s="53">
        <f>SUM(J20-M20)</f>
        <v>2137587</v>
      </c>
    </row>
    <row r="21" spans="1:15" x14ac:dyDescent="0.2">
      <c r="A21" s="9" t="s">
        <v>16</v>
      </c>
      <c r="B21" s="34" t="s">
        <v>10</v>
      </c>
      <c r="C21" s="60">
        <v>480149</v>
      </c>
      <c r="D21" s="31">
        <v>626200</v>
      </c>
      <c r="E21" s="32">
        <v>627112</v>
      </c>
      <c r="F21" s="32">
        <v>429942</v>
      </c>
      <c r="H21" s="67">
        <f>+F21/E21</f>
        <v>0.68559045274209396</v>
      </c>
    </row>
    <row r="22" spans="1:15" x14ac:dyDescent="0.2">
      <c r="A22" s="9" t="s">
        <v>34</v>
      </c>
      <c r="B22" s="28" t="s">
        <v>11</v>
      </c>
      <c r="C22" s="39">
        <f>SUM(C23:C27)</f>
        <v>1378860</v>
      </c>
      <c r="D22" s="39">
        <f>SUM(D23:D27)</f>
        <v>2072824</v>
      </c>
      <c r="E22" s="39">
        <f>SUM(E23:E27)</f>
        <v>1670614</v>
      </c>
      <c r="F22" s="39">
        <f>SUM(F23:F27)</f>
        <v>1351434</v>
      </c>
    </row>
    <row r="23" spans="1:15" x14ac:dyDescent="0.2">
      <c r="A23" s="12"/>
      <c r="B23" s="40" t="s">
        <v>36</v>
      </c>
      <c r="C23" s="39">
        <v>114497</v>
      </c>
      <c r="D23" s="41"/>
      <c r="E23" s="32">
        <v>223749</v>
      </c>
      <c r="F23" s="32">
        <v>223749</v>
      </c>
      <c r="G23" s="53">
        <f>+[1]Munka1!$E$19</f>
        <v>223749</v>
      </c>
      <c r="L23" s="53"/>
      <c r="O23" s="53"/>
    </row>
    <row r="24" spans="1:15" x14ac:dyDescent="0.2">
      <c r="A24" s="12"/>
      <c r="B24" s="40" t="s">
        <v>37</v>
      </c>
      <c r="C24" s="39">
        <v>497035</v>
      </c>
      <c r="D24" s="41">
        <v>419500</v>
      </c>
      <c r="E24" s="32">
        <v>302775</v>
      </c>
      <c r="F24" s="32">
        <v>288552</v>
      </c>
      <c r="G24" s="53">
        <f>+[1]Munka1!$E$20</f>
        <v>302775</v>
      </c>
      <c r="H24" s="53">
        <f>+G24-E24</f>
        <v>0</v>
      </c>
      <c r="J24" s="53">
        <f>SUM(F57)</f>
        <v>9229770</v>
      </c>
      <c r="K24" s="53"/>
      <c r="L24" s="53"/>
      <c r="M24" s="53">
        <f>SUM(F64)</f>
        <v>5664372</v>
      </c>
    </row>
    <row r="25" spans="1:15" x14ac:dyDescent="0.2">
      <c r="A25" s="12"/>
      <c r="B25" s="40" t="s">
        <v>38</v>
      </c>
      <c r="C25" s="39"/>
      <c r="D25" s="41"/>
      <c r="E25" s="32">
        <v>0</v>
      </c>
      <c r="F25" s="32"/>
      <c r="J25" s="53">
        <f>SUM(F77)</f>
        <v>6235767</v>
      </c>
      <c r="K25" s="53"/>
      <c r="L25" s="53"/>
      <c r="M25" s="53">
        <f>SUM(F84)</f>
        <v>119571</v>
      </c>
    </row>
    <row r="26" spans="1:15" x14ac:dyDescent="0.2">
      <c r="A26" s="12"/>
      <c r="B26" s="40" t="s">
        <v>39</v>
      </c>
      <c r="C26" s="39">
        <v>767328</v>
      </c>
      <c r="D26" s="41">
        <v>714275</v>
      </c>
      <c r="E26" s="32">
        <v>887705</v>
      </c>
      <c r="F26" s="32">
        <v>839133</v>
      </c>
      <c r="G26" s="53">
        <f>+[1]Munka1!$E$22</f>
        <v>887705</v>
      </c>
      <c r="H26" s="53">
        <f>+G26-E26</f>
        <v>0</v>
      </c>
      <c r="J26" s="53">
        <f>SUM(J24:J25)</f>
        <v>15465537</v>
      </c>
      <c r="K26" s="53"/>
      <c r="L26" s="53"/>
      <c r="M26" s="53">
        <f>SUM(M24:M25)</f>
        <v>5783943</v>
      </c>
    </row>
    <row r="27" spans="1:15" x14ac:dyDescent="0.2">
      <c r="A27" s="12"/>
      <c r="B27" s="40" t="s">
        <v>40</v>
      </c>
      <c r="C27" s="39">
        <v>0</v>
      </c>
      <c r="D27" s="39">
        <f>SUM(D28:D29)</f>
        <v>939049</v>
      </c>
      <c r="E27" s="39">
        <f>SUM(E28:E29)</f>
        <v>256385</v>
      </c>
      <c r="F27" s="39">
        <f>SUM(F28:F29)</f>
        <v>0</v>
      </c>
      <c r="J27" s="53">
        <f>SUM(F86)</f>
        <v>-5579939</v>
      </c>
      <c r="K27" s="53"/>
      <c r="L27" s="53"/>
      <c r="M27" s="53">
        <f>SUM(J27)</f>
        <v>-5579939</v>
      </c>
    </row>
    <row r="28" spans="1:15" x14ac:dyDescent="0.2">
      <c r="A28" s="12"/>
      <c r="B28" s="40" t="s">
        <v>41</v>
      </c>
      <c r="C28" s="39">
        <v>0</v>
      </c>
      <c r="D28" s="41">
        <v>100000</v>
      </c>
      <c r="E28" s="32">
        <v>58501</v>
      </c>
      <c r="F28" s="32"/>
      <c r="J28" s="53">
        <f>SUM(J26:J27)</f>
        <v>9885598</v>
      </c>
      <c r="K28" s="53"/>
      <c r="L28" s="53"/>
      <c r="M28" s="53">
        <f>SUM(M26:M27)</f>
        <v>204004</v>
      </c>
      <c r="O28" s="53">
        <f>SUM(J28-M28)</f>
        <v>9681594</v>
      </c>
    </row>
    <row r="29" spans="1:15" ht="16.5" thickBot="1" x14ac:dyDescent="0.25">
      <c r="A29" s="12"/>
      <c r="B29" s="42" t="s">
        <v>42</v>
      </c>
      <c r="C29" s="59">
        <v>0</v>
      </c>
      <c r="D29" s="29">
        <v>839049</v>
      </c>
      <c r="E29" s="43">
        <f>256385-58501</f>
        <v>197884</v>
      </c>
      <c r="F29" s="36"/>
    </row>
    <row r="30" spans="1:15" ht="18" customHeight="1" thickBot="1" x14ac:dyDescent="0.25">
      <c r="A30" s="3" t="s">
        <v>45</v>
      </c>
      <c r="B30" s="6" t="s">
        <v>43</v>
      </c>
      <c r="C30" s="4">
        <f>SUM(C18,C19,C20,C21,C22)</f>
        <v>19464195</v>
      </c>
      <c r="D30" s="19">
        <f>SUM(D18:D22)</f>
        <v>20319103</v>
      </c>
      <c r="E30" s="5">
        <f>SUM(E18:E22)</f>
        <v>19749546</v>
      </c>
      <c r="F30" s="5">
        <f>SUM(F18:F22)</f>
        <v>16901673</v>
      </c>
      <c r="G30" s="67">
        <f>+F30/E30</f>
        <v>0.85580058397291769</v>
      </c>
      <c r="H30" s="67"/>
      <c r="I30" s="67"/>
      <c r="O30" s="53">
        <f>SUM(O20:O28)</f>
        <v>11819181</v>
      </c>
    </row>
    <row r="31" spans="1:15" ht="16.5" thickBot="1" x14ac:dyDescent="0.25">
      <c r="A31" s="3"/>
      <c r="B31" s="16" t="s">
        <v>46</v>
      </c>
      <c r="C31" s="5">
        <f>SUM(C16-C30)</f>
        <v>1017039</v>
      </c>
      <c r="D31" s="5">
        <f>SUM(D16-D30)</f>
        <v>-804565</v>
      </c>
      <c r="E31" s="5">
        <f>SUM(E16-E30)</f>
        <v>-4194052</v>
      </c>
      <c r="F31" s="5">
        <f>SUM(F16-F30)</f>
        <v>-1367866</v>
      </c>
      <c r="G31" s="53">
        <f>+E30-E27</f>
        <v>19493161</v>
      </c>
      <c r="H31" s="53"/>
      <c r="I31" s="53"/>
      <c r="J31" s="53">
        <f>SUM(J20,J28)</f>
        <v>34388501</v>
      </c>
      <c r="K31" s="53"/>
      <c r="L31" s="53"/>
      <c r="M31" s="53">
        <f>SUM(M20,M28)</f>
        <v>22569320</v>
      </c>
    </row>
    <row r="32" spans="1:15" ht="17.25" customHeight="1" thickBot="1" x14ac:dyDescent="0.25">
      <c r="A32" s="8"/>
      <c r="B32" s="6" t="s">
        <v>13</v>
      </c>
      <c r="C32" s="4"/>
      <c r="D32" s="19"/>
      <c r="E32" s="26"/>
      <c r="F32" s="44"/>
      <c r="G32" s="67">
        <f>+F30/G31</f>
        <v>0.8670565538344448</v>
      </c>
      <c r="H32" s="67"/>
      <c r="I32" s="67"/>
    </row>
    <row r="33" spans="1:9" ht="17.25" customHeight="1" x14ac:dyDescent="0.2">
      <c r="A33" s="45" t="s">
        <v>34</v>
      </c>
      <c r="B33" s="11" t="s">
        <v>47</v>
      </c>
      <c r="C33" s="61">
        <v>4318512</v>
      </c>
      <c r="D33" s="35">
        <v>300000</v>
      </c>
      <c r="E33" s="38">
        <v>6798314</v>
      </c>
      <c r="F33" s="38">
        <v>6799814</v>
      </c>
    </row>
    <row r="34" spans="1:9" ht="15" customHeight="1" x14ac:dyDescent="0.2">
      <c r="A34" s="12" t="s">
        <v>48</v>
      </c>
      <c r="B34" s="46" t="s">
        <v>14</v>
      </c>
      <c r="C34" s="62">
        <v>2515716</v>
      </c>
      <c r="D34" s="31">
        <v>235645</v>
      </c>
      <c r="E34" s="32">
        <v>2549658</v>
      </c>
      <c r="F34" s="32">
        <v>2592156</v>
      </c>
    </row>
    <row r="35" spans="1:9" ht="16.5" thickBot="1" x14ac:dyDescent="0.25">
      <c r="A35" s="12" t="s">
        <v>49</v>
      </c>
      <c r="B35" s="28" t="s">
        <v>15</v>
      </c>
      <c r="C35" s="59">
        <v>77074</v>
      </c>
      <c r="D35" s="35">
        <v>163994</v>
      </c>
      <c r="E35" s="36">
        <v>149513</v>
      </c>
      <c r="F35" s="36">
        <v>149513</v>
      </c>
    </row>
    <row r="36" spans="1:9" ht="15.75" customHeight="1" thickBot="1" x14ac:dyDescent="0.25">
      <c r="A36" s="9" t="s">
        <v>51</v>
      </c>
      <c r="B36" s="6" t="s">
        <v>50</v>
      </c>
      <c r="C36" s="5">
        <f>SUM(C33:C35)</f>
        <v>6911302</v>
      </c>
      <c r="D36" s="5">
        <f>SUM(D33:D35)</f>
        <v>699639</v>
      </c>
      <c r="E36" s="5">
        <f>SUM(E33:E35)</f>
        <v>9497485</v>
      </c>
      <c r="F36" s="5">
        <f>SUM(F33:F35)</f>
        <v>9541483</v>
      </c>
    </row>
    <row r="37" spans="1:9" ht="17.25" customHeight="1" thickBot="1" x14ac:dyDescent="0.25">
      <c r="A37" s="8"/>
      <c r="B37" s="6" t="s">
        <v>30</v>
      </c>
      <c r="C37" s="4"/>
      <c r="D37" s="19"/>
      <c r="E37" s="7"/>
      <c r="F37" s="7"/>
    </row>
    <row r="38" spans="1:9" ht="14.1" customHeight="1" x14ac:dyDescent="0.2">
      <c r="A38" s="9" t="s">
        <v>48</v>
      </c>
      <c r="B38" s="47" t="s">
        <v>19</v>
      </c>
      <c r="C38" s="59">
        <v>8453212</v>
      </c>
      <c r="D38" s="29">
        <v>5130588</v>
      </c>
      <c r="E38" s="38">
        <v>7992111</v>
      </c>
      <c r="F38" s="38">
        <v>5485181</v>
      </c>
      <c r="G38" s="67">
        <f>+F38/E38</f>
        <v>0.68632442667525517</v>
      </c>
    </row>
    <row r="39" spans="1:9" ht="14.1" customHeight="1" x14ac:dyDescent="0.2">
      <c r="A39" s="9" t="s">
        <v>49</v>
      </c>
      <c r="B39" s="37" t="s">
        <v>74</v>
      </c>
      <c r="C39" s="39">
        <v>618956</v>
      </c>
      <c r="D39" s="41">
        <v>276928</v>
      </c>
      <c r="E39" s="32">
        <v>605066</v>
      </c>
      <c r="F39" s="32">
        <v>211983</v>
      </c>
      <c r="G39" s="67">
        <f>+F39/E39</f>
        <v>0.35034690430465437</v>
      </c>
    </row>
    <row r="40" spans="1:9" ht="14.1" customHeight="1" x14ac:dyDescent="0.2">
      <c r="A40" s="27" t="s">
        <v>52</v>
      </c>
      <c r="B40" s="28" t="s">
        <v>17</v>
      </c>
      <c r="C40" s="48">
        <f>SUM(C41:C46)</f>
        <v>389686</v>
      </c>
      <c r="D40" s="48">
        <f>SUM(D41:D46)</f>
        <v>3745483</v>
      </c>
      <c r="E40" s="48">
        <f>SUM(E41:E46)</f>
        <v>10339180</v>
      </c>
      <c r="F40" s="32">
        <f>SUM(F41:F46)</f>
        <v>338866</v>
      </c>
    </row>
    <row r="41" spans="1:9" ht="14.1" customHeight="1" x14ac:dyDescent="0.2">
      <c r="A41" s="33"/>
      <c r="B41" s="28" t="s">
        <v>53</v>
      </c>
      <c r="C41" s="39">
        <v>290</v>
      </c>
      <c r="D41" s="41"/>
      <c r="E41" s="32">
        <v>2690</v>
      </c>
      <c r="F41" s="32">
        <v>2540</v>
      </c>
    </row>
    <row r="42" spans="1:9" ht="14.1" customHeight="1" x14ac:dyDescent="0.2">
      <c r="A42" s="12"/>
      <c r="B42" s="28" t="s">
        <v>76</v>
      </c>
      <c r="C42" s="39">
        <v>5000</v>
      </c>
      <c r="D42" s="41">
        <v>10000</v>
      </c>
      <c r="E42" s="32">
        <v>10000</v>
      </c>
      <c r="F42" s="32">
        <v>2500</v>
      </c>
    </row>
    <row r="43" spans="1:9" ht="14.1" customHeight="1" x14ac:dyDescent="0.2">
      <c r="A43" s="12"/>
      <c r="B43" s="28" t="s">
        <v>54</v>
      </c>
      <c r="C43" s="39">
        <v>384396</v>
      </c>
      <c r="D43" s="41">
        <v>1160999</v>
      </c>
      <c r="E43" s="32">
        <v>1321862</v>
      </c>
      <c r="F43" s="32">
        <v>333826</v>
      </c>
    </row>
    <row r="44" spans="1:9" ht="14.1" customHeight="1" x14ac:dyDescent="0.2">
      <c r="A44" s="12"/>
      <c r="B44" s="28" t="s">
        <v>75</v>
      </c>
      <c r="C44" s="39"/>
      <c r="D44" s="41"/>
      <c r="E44" s="32">
        <v>0</v>
      </c>
      <c r="F44" s="32"/>
    </row>
    <row r="45" spans="1:9" ht="14.1" customHeight="1" x14ac:dyDescent="0.2">
      <c r="A45" s="12"/>
      <c r="B45" s="28" t="s">
        <v>55</v>
      </c>
      <c r="C45" s="39"/>
      <c r="D45" s="41"/>
      <c r="E45" s="32"/>
      <c r="F45" s="32"/>
    </row>
    <row r="46" spans="1:9" ht="14.1" customHeight="1" x14ac:dyDescent="0.2">
      <c r="A46" s="12"/>
      <c r="B46" s="28" t="s">
        <v>40</v>
      </c>
      <c r="C46" s="48">
        <v>0</v>
      </c>
      <c r="D46" s="32">
        <f>SUM(D47)</f>
        <v>2574484</v>
      </c>
      <c r="E46" s="32">
        <v>9004628</v>
      </c>
      <c r="F46" s="32">
        <f>SUM(F47)</f>
        <v>0</v>
      </c>
    </row>
    <row r="47" spans="1:9" ht="14.1" customHeight="1" thickBot="1" x14ac:dyDescent="0.25">
      <c r="A47" s="13"/>
      <c r="B47" s="49" t="s">
        <v>42</v>
      </c>
      <c r="C47" s="59">
        <v>0</v>
      </c>
      <c r="D47" s="29">
        <v>2574484</v>
      </c>
      <c r="E47" s="36">
        <v>9004628</v>
      </c>
      <c r="F47" s="36"/>
    </row>
    <row r="48" spans="1:9" ht="17.25" customHeight="1" thickBot="1" x14ac:dyDescent="0.25">
      <c r="A48" s="3" t="s">
        <v>56</v>
      </c>
      <c r="B48" s="6" t="s">
        <v>57</v>
      </c>
      <c r="C48" s="4">
        <f>SUM(C38,C39,C40)</f>
        <v>9461854</v>
      </c>
      <c r="D48" s="19">
        <f>SUM(D38:D40)</f>
        <v>9152999</v>
      </c>
      <c r="E48" s="5">
        <f>SUM(E38:E40)</f>
        <v>18936357</v>
      </c>
      <c r="F48" s="5">
        <f>SUM(F38:F40)</f>
        <v>6036030</v>
      </c>
      <c r="G48" s="67">
        <f>+F48/E48</f>
        <v>0.31875349625062521</v>
      </c>
      <c r="H48" s="68">
        <f>+E48-E46</f>
        <v>9931729</v>
      </c>
      <c r="I48" s="67">
        <f>+F48/H48</f>
        <v>0.60775218494181626</v>
      </c>
    </row>
    <row r="49" spans="1:11" ht="17.25" customHeight="1" thickBot="1" x14ac:dyDescent="0.25">
      <c r="A49" s="3"/>
      <c r="B49" s="17" t="s">
        <v>58</v>
      </c>
      <c r="C49" s="5">
        <f>SUM(C36-C48)</f>
        <v>-2550552</v>
      </c>
      <c r="D49" s="7">
        <f>SUM(D36-D48)</f>
        <v>-8453360</v>
      </c>
      <c r="E49" s="7">
        <f>SUM(E36-E48)</f>
        <v>-9438872</v>
      </c>
      <c r="F49" s="7">
        <f>SUM(F36-F48)</f>
        <v>3505453</v>
      </c>
      <c r="H49" s="68"/>
    </row>
    <row r="50" spans="1:11" ht="31.5" x14ac:dyDescent="0.2">
      <c r="A50" s="12"/>
      <c r="B50" s="11" t="s">
        <v>25</v>
      </c>
      <c r="C50" s="61"/>
      <c r="D50" s="50"/>
      <c r="E50" s="38"/>
      <c r="F50" s="38"/>
    </row>
    <row r="51" spans="1:11" x14ac:dyDescent="0.2">
      <c r="A51" s="12"/>
      <c r="B51" s="46" t="s">
        <v>20</v>
      </c>
      <c r="C51" s="62"/>
      <c r="D51" s="41"/>
      <c r="E51" s="32"/>
      <c r="F51" s="32"/>
    </row>
    <row r="52" spans="1:11" x14ac:dyDescent="0.2">
      <c r="A52" s="12"/>
      <c r="B52" s="46" t="s">
        <v>21</v>
      </c>
      <c r="C52" s="62"/>
      <c r="D52" s="41"/>
      <c r="E52" s="32"/>
      <c r="F52" s="32"/>
    </row>
    <row r="53" spans="1:11" x14ac:dyDescent="0.2">
      <c r="A53" s="12"/>
      <c r="B53" s="46" t="s">
        <v>80</v>
      </c>
      <c r="C53" s="62">
        <v>362323</v>
      </c>
      <c r="D53" s="32">
        <v>744278</v>
      </c>
      <c r="E53" s="32">
        <v>752378</v>
      </c>
      <c r="F53" s="32"/>
    </row>
    <row r="54" spans="1:11" x14ac:dyDescent="0.2">
      <c r="A54" s="12"/>
      <c r="B54" s="51" t="s">
        <v>78</v>
      </c>
      <c r="C54" s="63">
        <v>110323</v>
      </c>
      <c r="D54" s="32"/>
      <c r="E54" s="32">
        <v>93637</v>
      </c>
      <c r="F54" s="32">
        <v>142307</v>
      </c>
    </row>
    <row r="55" spans="1:11" x14ac:dyDescent="0.2">
      <c r="A55" s="12"/>
      <c r="B55" s="51" t="s">
        <v>23</v>
      </c>
      <c r="C55" s="63">
        <v>553064</v>
      </c>
      <c r="D55" s="32">
        <v>162510</v>
      </c>
      <c r="E55" s="32">
        <v>3627095</v>
      </c>
      <c r="F55" s="32">
        <v>3627095</v>
      </c>
      <c r="J55" s="53">
        <f>SUM(E53,E55)</f>
        <v>4379473</v>
      </c>
      <c r="K55" s="53">
        <f>SUM(F53,F55)</f>
        <v>3627095</v>
      </c>
    </row>
    <row r="56" spans="1:11" ht="16.5" thickBot="1" x14ac:dyDescent="0.25">
      <c r="A56" s="13"/>
      <c r="B56" s="52" t="s">
        <v>24</v>
      </c>
      <c r="C56" s="64">
        <v>5726889</v>
      </c>
      <c r="D56" s="36">
        <v>6176219</v>
      </c>
      <c r="E56" s="36">
        <v>6128298</v>
      </c>
      <c r="F56" s="36">
        <v>5460368</v>
      </c>
    </row>
    <row r="57" spans="1:11" ht="15" customHeight="1" thickBot="1" x14ac:dyDescent="0.25">
      <c r="A57" s="12" t="s">
        <v>59</v>
      </c>
      <c r="B57" s="17" t="s">
        <v>60</v>
      </c>
      <c r="C57" s="19">
        <f>SUM(C50:C56)</f>
        <v>6752599</v>
      </c>
      <c r="D57" s="19">
        <f>SUM(D50:D56)</f>
        <v>7083007</v>
      </c>
      <c r="E57" s="7">
        <f>SUM(E50:E56)</f>
        <v>10601408</v>
      </c>
      <c r="F57" s="7">
        <f>SUM(F50:F56)</f>
        <v>9229770</v>
      </c>
      <c r="J57" s="53">
        <f>SUM(E54:E56)</f>
        <v>9849030</v>
      </c>
      <c r="K57" s="53">
        <f>SUM(F54:F56)</f>
        <v>9229770</v>
      </c>
    </row>
    <row r="58" spans="1:11" ht="31.5" x14ac:dyDescent="0.2">
      <c r="A58" s="14"/>
      <c r="B58" s="11" t="s">
        <v>65</v>
      </c>
      <c r="C58" s="61"/>
      <c r="D58" s="29"/>
      <c r="E58" s="38"/>
      <c r="F58" s="38"/>
    </row>
    <row r="59" spans="1:11" x14ac:dyDescent="0.2">
      <c r="A59" s="12"/>
      <c r="B59" s="46" t="s">
        <v>26</v>
      </c>
      <c r="C59" s="62"/>
      <c r="D59" s="41"/>
      <c r="E59" s="32"/>
      <c r="F59" s="32"/>
    </row>
    <row r="60" spans="1:11" x14ac:dyDescent="0.2">
      <c r="A60" s="12"/>
      <c r="B60" s="46" t="s">
        <v>27</v>
      </c>
      <c r="C60" s="62"/>
      <c r="D60" s="41"/>
      <c r="E60" s="32"/>
      <c r="F60" s="32"/>
    </row>
    <row r="61" spans="1:11" x14ac:dyDescent="0.2">
      <c r="A61" s="12"/>
      <c r="B61" s="46" t="s">
        <v>77</v>
      </c>
      <c r="C61" s="62">
        <v>96642</v>
      </c>
      <c r="D61" s="41">
        <v>110323</v>
      </c>
      <c r="E61" s="32">
        <v>204004</v>
      </c>
      <c r="F61" s="32">
        <v>204004</v>
      </c>
    </row>
    <row r="62" spans="1:11" x14ac:dyDescent="0.2">
      <c r="A62" s="12"/>
      <c r="B62" s="51" t="s">
        <v>79</v>
      </c>
      <c r="C62" s="63"/>
      <c r="D62" s="41"/>
      <c r="E62" s="32"/>
      <c r="F62" s="32"/>
    </row>
    <row r="63" spans="1:11" ht="16.5" thickBot="1" x14ac:dyDescent="0.25">
      <c r="A63" s="12"/>
      <c r="B63" s="51" t="s">
        <v>29</v>
      </c>
      <c r="C63" s="64">
        <v>5726890</v>
      </c>
      <c r="D63" s="29">
        <v>6176219</v>
      </c>
      <c r="E63" s="36">
        <v>6128298</v>
      </c>
      <c r="F63" s="36">
        <v>5460368</v>
      </c>
    </row>
    <row r="64" spans="1:11" ht="15" customHeight="1" thickBot="1" x14ac:dyDescent="0.25">
      <c r="A64" s="3" t="s">
        <v>61</v>
      </c>
      <c r="B64" s="6" t="s">
        <v>62</v>
      </c>
      <c r="C64" s="5">
        <f>SUM(C58:C63)</f>
        <v>5823532</v>
      </c>
      <c r="D64" s="5">
        <f>SUM(D58:D63)</f>
        <v>6286542</v>
      </c>
      <c r="E64" s="5">
        <f>SUM(E58:E63)</f>
        <v>6332302</v>
      </c>
      <c r="F64" s="5">
        <f>SUM(F58:F63)</f>
        <v>5664372</v>
      </c>
    </row>
    <row r="65" spans="1:12" ht="15" customHeight="1" x14ac:dyDescent="0.2">
      <c r="A65" s="10"/>
      <c r="B65" s="11"/>
      <c r="C65" s="2"/>
      <c r="E65" s="53"/>
    </row>
    <row r="66" spans="1:12" ht="15" customHeight="1" x14ac:dyDescent="0.2">
      <c r="A66" s="10"/>
      <c r="B66" s="11"/>
      <c r="C66" s="2"/>
      <c r="E66" s="53"/>
    </row>
    <row r="67" spans="1:12" ht="15" customHeight="1" thickBot="1" x14ac:dyDescent="0.25">
      <c r="A67" s="10"/>
      <c r="B67" s="11"/>
      <c r="C67" s="2"/>
      <c r="E67" s="53"/>
    </row>
    <row r="68" spans="1:12" ht="12.75" customHeight="1" thickBot="1" x14ac:dyDescent="0.25">
      <c r="A68" s="76" t="s">
        <v>2</v>
      </c>
      <c r="B68" s="77"/>
      <c r="C68" s="84" t="s">
        <v>82</v>
      </c>
      <c r="D68" s="74" t="s">
        <v>88</v>
      </c>
      <c r="E68" s="82" t="s">
        <v>89</v>
      </c>
      <c r="F68" s="70" t="s">
        <v>90</v>
      </c>
    </row>
    <row r="69" spans="1:12" ht="30.75" customHeight="1" thickBot="1" x14ac:dyDescent="0.25">
      <c r="A69" s="78"/>
      <c r="B69" s="79"/>
      <c r="C69" s="85"/>
      <c r="D69" s="75"/>
      <c r="E69" s="83"/>
      <c r="F69" s="72"/>
    </row>
    <row r="70" spans="1:12" ht="31.5" x14ac:dyDescent="0.2">
      <c r="A70" s="12"/>
      <c r="B70" s="11" t="s">
        <v>25</v>
      </c>
      <c r="C70" s="61"/>
      <c r="D70" s="54"/>
      <c r="E70" s="38"/>
      <c r="F70" s="38"/>
    </row>
    <row r="71" spans="1:12" ht="15" customHeight="1" x14ac:dyDescent="0.2">
      <c r="A71" s="12"/>
      <c r="B71" s="46" t="s">
        <v>20</v>
      </c>
      <c r="C71" s="62"/>
      <c r="D71" s="32"/>
      <c r="E71" s="32"/>
      <c r="F71" s="32"/>
    </row>
    <row r="72" spans="1:12" ht="15" customHeight="1" x14ac:dyDescent="0.2">
      <c r="A72" s="12"/>
      <c r="B72" s="46" t="s">
        <v>21</v>
      </c>
      <c r="C72" s="62"/>
      <c r="D72" s="32"/>
      <c r="E72" s="32"/>
      <c r="F72" s="32"/>
    </row>
    <row r="73" spans="1:12" ht="15" customHeight="1" x14ac:dyDescent="0.2">
      <c r="A73" s="12"/>
      <c r="B73" s="46" t="s">
        <v>22</v>
      </c>
      <c r="C73" s="62"/>
      <c r="D73" s="32"/>
      <c r="E73" s="32"/>
      <c r="F73" s="32"/>
    </row>
    <row r="74" spans="1:12" ht="15" customHeight="1" x14ac:dyDescent="0.2">
      <c r="A74" s="12"/>
      <c r="B74" s="46" t="s">
        <v>80</v>
      </c>
      <c r="C74" s="62">
        <v>2097677</v>
      </c>
      <c r="D74" s="32">
        <v>3255722</v>
      </c>
      <c r="E74" s="32">
        <v>3247622</v>
      </c>
      <c r="F74" s="32"/>
      <c r="G74" s="53"/>
      <c r="H74" s="53"/>
      <c r="I74" s="53"/>
      <c r="J74" s="53"/>
      <c r="K74" s="53"/>
    </row>
    <row r="75" spans="1:12" ht="15" customHeight="1" x14ac:dyDescent="0.2">
      <c r="A75" s="9"/>
      <c r="B75" s="46" t="s">
        <v>23</v>
      </c>
      <c r="C75" s="62">
        <v>12496572</v>
      </c>
      <c r="D75" s="39">
        <v>5205738</v>
      </c>
      <c r="E75" s="32">
        <v>6116196</v>
      </c>
      <c r="F75" s="32">
        <v>6116196</v>
      </c>
      <c r="J75" s="53"/>
      <c r="K75" s="53"/>
      <c r="L75" s="53"/>
    </row>
    <row r="76" spans="1:12" ht="15" customHeight="1" thickBot="1" x14ac:dyDescent="0.25">
      <c r="A76" s="12"/>
      <c r="B76" s="52" t="s">
        <v>24</v>
      </c>
      <c r="C76" s="65">
        <v>186989</v>
      </c>
      <c r="D76" s="55">
        <v>241151</v>
      </c>
      <c r="E76" s="36">
        <v>170015</v>
      </c>
      <c r="F76" s="32">
        <v>119571</v>
      </c>
      <c r="J76" s="53">
        <f>SUM(D75:D76)</f>
        <v>5446889</v>
      </c>
      <c r="K76" s="53">
        <f>SUM(E75:E76)</f>
        <v>6286211</v>
      </c>
      <c r="L76" s="53">
        <f>SUM(F75:F76)</f>
        <v>6235767</v>
      </c>
    </row>
    <row r="77" spans="1:12" ht="15" customHeight="1" thickBot="1" x14ac:dyDescent="0.25">
      <c r="A77" s="3" t="s">
        <v>63</v>
      </c>
      <c r="B77" s="6" t="s">
        <v>64</v>
      </c>
      <c r="C77" s="5">
        <f>SUM(C70:C76)</f>
        <v>14781238</v>
      </c>
      <c r="D77" s="5">
        <f>SUM(D70:D76)</f>
        <v>8702611</v>
      </c>
      <c r="E77" s="5">
        <f>SUM(E70:E76)</f>
        <v>9533833</v>
      </c>
      <c r="F77" s="5">
        <f>SUM(F70:F76)</f>
        <v>6235767</v>
      </c>
    </row>
    <row r="78" spans="1:12" ht="28.5" customHeight="1" x14ac:dyDescent="0.2">
      <c r="A78" s="12"/>
      <c r="B78" s="11" t="s">
        <v>86</v>
      </c>
      <c r="C78" s="61">
        <v>4000000</v>
      </c>
      <c r="D78" s="43"/>
      <c r="E78" s="38"/>
      <c r="F78" s="38"/>
    </row>
    <row r="79" spans="1:12" ht="15" customHeight="1" x14ac:dyDescent="0.2">
      <c r="A79" s="12"/>
      <c r="B79" s="46" t="s">
        <v>26</v>
      </c>
      <c r="C79" s="62"/>
      <c r="D79" s="32"/>
      <c r="E79" s="32"/>
      <c r="F79" s="32"/>
    </row>
    <row r="80" spans="1:12" ht="15" customHeight="1" x14ac:dyDescent="0.2">
      <c r="A80" s="12"/>
      <c r="B80" s="46" t="s">
        <v>27</v>
      </c>
      <c r="C80" s="62"/>
      <c r="D80" s="32"/>
      <c r="E80" s="32"/>
      <c r="F80" s="32"/>
    </row>
    <row r="81" spans="1:12" ht="15" customHeight="1" x14ac:dyDescent="0.2">
      <c r="A81" s="12"/>
      <c r="B81" s="46" t="s">
        <v>28</v>
      </c>
      <c r="C81" s="62"/>
      <c r="D81" s="32"/>
      <c r="E81" s="32"/>
      <c r="F81" s="32"/>
    </row>
    <row r="82" spans="1:12" ht="15" customHeight="1" x14ac:dyDescent="0.2">
      <c r="A82" s="12"/>
      <c r="B82" s="51" t="s">
        <v>79</v>
      </c>
      <c r="C82" s="63"/>
      <c r="D82" s="32"/>
      <c r="E82" s="32"/>
      <c r="F82" s="32"/>
    </row>
    <row r="83" spans="1:12" ht="15" customHeight="1" thickBot="1" x14ac:dyDescent="0.25">
      <c r="A83" s="13"/>
      <c r="B83" s="52" t="s">
        <v>29</v>
      </c>
      <c r="C83" s="64">
        <v>186988</v>
      </c>
      <c r="D83" s="43">
        <v>241151</v>
      </c>
      <c r="E83" s="36">
        <v>170015</v>
      </c>
      <c r="F83" s="36">
        <v>119571</v>
      </c>
    </row>
    <row r="84" spans="1:12" ht="15" customHeight="1" thickBot="1" x14ac:dyDescent="0.25">
      <c r="A84" s="3" t="s">
        <v>66</v>
      </c>
      <c r="B84" s="6" t="s">
        <v>67</v>
      </c>
      <c r="C84" s="5">
        <f>SUM(C78:C83)</f>
        <v>4186988</v>
      </c>
      <c r="D84" s="5">
        <f>SUM(D78:D83)</f>
        <v>241151</v>
      </c>
      <c r="E84" s="5">
        <f>SUM(E78:E83)</f>
        <v>170015</v>
      </c>
      <c r="F84" s="5">
        <f>SUM(F78:F83)</f>
        <v>119571</v>
      </c>
    </row>
    <row r="85" spans="1:12" ht="15" customHeight="1" thickBot="1" x14ac:dyDescent="0.25">
      <c r="A85" s="3"/>
      <c r="B85" s="15" t="s">
        <v>68</v>
      </c>
      <c r="C85" s="5">
        <f>SUM(C30,C48,C64,C84)</f>
        <v>38936569</v>
      </c>
      <c r="D85" s="5">
        <f>SUM(D30,D48,D64,D84)</f>
        <v>35999795</v>
      </c>
      <c r="E85" s="5">
        <f>SUM(E30,E48,E64,E84)</f>
        <v>45188220</v>
      </c>
      <c r="F85" s="5">
        <f>SUM(F30,F48,F64,F84)</f>
        <v>28721646</v>
      </c>
    </row>
    <row r="86" spans="1:12" ht="15" customHeight="1" thickBot="1" x14ac:dyDescent="0.25">
      <c r="A86" s="3"/>
      <c r="B86" s="6" t="s">
        <v>69</v>
      </c>
      <c r="C86" s="5">
        <f>-SUM(C63,C83)</f>
        <v>-5913878</v>
      </c>
      <c r="D86" s="5">
        <f>-SUM(D63,D83)</f>
        <v>-6417370</v>
      </c>
      <c r="E86" s="5">
        <f>-SUM(E63,E83)</f>
        <v>-6298313</v>
      </c>
      <c r="F86" s="5">
        <f>-SUM(F63,F83)</f>
        <v>-5579939</v>
      </c>
    </row>
    <row r="87" spans="1:12" ht="28.5" customHeight="1" thickBot="1" x14ac:dyDescent="0.25">
      <c r="A87" s="3"/>
      <c r="B87" s="6" t="s">
        <v>73</v>
      </c>
      <c r="C87" s="26">
        <v>-504825</v>
      </c>
      <c r="D87" s="26">
        <v>-740000</v>
      </c>
      <c r="E87" s="26">
        <v>-740000</v>
      </c>
      <c r="F87" s="29">
        <v>-572387</v>
      </c>
    </row>
    <row r="88" spans="1:12" ht="15" customHeight="1" thickBot="1" x14ac:dyDescent="0.25">
      <c r="A88" s="3"/>
      <c r="B88" s="6" t="s">
        <v>70</v>
      </c>
      <c r="C88" s="5">
        <f>SUM(C85:C87)</f>
        <v>32517866</v>
      </c>
      <c r="D88" s="5">
        <f>SUM(D85:D87)</f>
        <v>28842425</v>
      </c>
      <c r="E88" s="5">
        <f>SUM(E85:E87)</f>
        <v>38149907</v>
      </c>
      <c r="F88" s="5">
        <f>SUM(F85:F87)</f>
        <v>22569320</v>
      </c>
      <c r="G88" s="67">
        <f>+F88/E88</f>
        <v>0.5915956754494841</v>
      </c>
      <c r="H88" s="67"/>
      <c r="I88" s="67"/>
      <c r="J88" s="23" t="s">
        <v>94</v>
      </c>
      <c r="K88" s="53">
        <f>+E46+E27</f>
        <v>9261013</v>
      </c>
    </row>
    <row r="89" spans="1:12" ht="15" customHeight="1" thickBot="1" x14ac:dyDescent="0.25">
      <c r="A89" s="3"/>
      <c r="B89" s="15" t="s">
        <v>71</v>
      </c>
      <c r="C89" s="5">
        <f>SUM(C16,C36,C57,C77)</f>
        <v>48926373</v>
      </c>
      <c r="D89" s="5">
        <f>SUM(D16,D36,D57,D77)</f>
        <v>35999795</v>
      </c>
      <c r="E89" s="5">
        <f>SUM(E16,E36,E57,E77)</f>
        <v>45188220</v>
      </c>
      <c r="F89" s="5">
        <f>SUM(F16,F36,F57,F77)</f>
        <v>40540827</v>
      </c>
      <c r="G89" s="53" t="s">
        <v>93</v>
      </c>
      <c r="H89" s="53"/>
      <c r="I89" s="53"/>
      <c r="J89" s="67" t="s">
        <v>93</v>
      </c>
      <c r="K89" s="53">
        <f>+E88-K88</f>
        <v>28888894</v>
      </c>
      <c r="L89" s="67">
        <f>+F88/K89</f>
        <v>0.7812455540873251</v>
      </c>
    </row>
    <row r="90" spans="1:12" s="56" customFormat="1" ht="18" customHeight="1" thickBot="1" x14ac:dyDescent="0.25">
      <c r="A90" s="14"/>
      <c r="B90" s="57" t="s">
        <v>69</v>
      </c>
      <c r="C90" s="5">
        <f>-SUM(C56,C76)</f>
        <v>-5913878</v>
      </c>
      <c r="D90" s="5">
        <f>-SUM(D56,D76)</f>
        <v>-6417370</v>
      </c>
      <c r="E90" s="5">
        <f>-SUM(E56,E76)</f>
        <v>-6298313</v>
      </c>
      <c r="F90" s="5">
        <f>-SUM(F56,F76)</f>
        <v>-5579939</v>
      </c>
    </row>
    <row r="91" spans="1:12" s="56" customFormat="1" ht="33.75" customHeight="1" thickBot="1" x14ac:dyDescent="0.25">
      <c r="A91" s="14"/>
      <c r="B91" s="6" t="s">
        <v>73</v>
      </c>
      <c r="C91" s="26">
        <v>-504825</v>
      </c>
      <c r="D91" s="26">
        <v>-740000</v>
      </c>
      <c r="E91" s="26">
        <v>-740000</v>
      </c>
      <c r="F91" s="29">
        <v>-572387</v>
      </c>
    </row>
    <row r="92" spans="1:12" ht="16.5" thickBot="1" x14ac:dyDescent="0.25">
      <c r="A92" s="3"/>
      <c r="B92" s="6" t="s">
        <v>72</v>
      </c>
      <c r="C92" s="5">
        <f>SUM(C89:C91)</f>
        <v>42507670</v>
      </c>
      <c r="D92" s="5">
        <f>SUM(D89:D91)</f>
        <v>28842425</v>
      </c>
      <c r="E92" s="5">
        <f>SUM(E89:E91)</f>
        <v>38149907</v>
      </c>
      <c r="F92" s="5">
        <f>SUM(F89:F91)</f>
        <v>34388501</v>
      </c>
    </row>
    <row r="93" spans="1:12" x14ac:dyDescent="0.2">
      <c r="E93" s="53">
        <f>+[1]Munka1!$E$87</f>
        <v>38149907</v>
      </c>
    </row>
    <row r="94" spans="1:12" ht="23.25" customHeight="1" x14ac:dyDescent="0.2">
      <c r="E94" s="53"/>
      <c r="F94" s="53">
        <f>+F16+F36+F91</f>
        <v>24502903</v>
      </c>
      <c r="G94" s="23" t="s">
        <v>91</v>
      </c>
    </row>
    <row r="95" spans="1:12" x14ac:dyDescent="0.2">
      <c r="F95" s="53">
        <f>+F57-F56+F77-F76</f>
        <v>9885598</v>
      </c>
      <c r="G95" s="23" t="s">
        <v>92</v>
      </c>
    </row>
    <row r="97" spans="6:6" x14ac:dyDescent="0.2">
      <c r="F97" s="53">
        <f>+F55+F75</f>
        <v>9743291</v>
      </c>
    </row>
    <row r="98" spans="6:6" x14ac:dyDescent="0.2">
      <c r="F98" s="53">
        <f>+F56+F76</f>
        <v>5579939</v>
      </c>
    </row>
  </sheetData>
  <mergeCells count="13">
    <mergeCell ref="D68:D69"/>
    <mergeCell ref="A9:B10"/>
    <mergeCell ref="A4:F4"/>
    <mergeCell ref="A5:F5"/>
    <mergeCell ref="F9:F10"/>
    <mergeCell ref="F68:F69"/>
    <mergeCell ref="E2:F2"/>
    <mergeCell ref="D9:D10"/>
    <mergeCell ref="A68:B69"/>
    <mergeCell ref="E9:E10"/>
    <mergeCell ref="E68:E69"/>
    <mergeCell ref="C9:C10"/>
    <mergeCell ref="C68:C69"/>
  </mergeCells>
  <pageMargins left="0.43307086614173229" right="0.15748031496062992" top="0.27559055118110237" bottom="0.31496062992125984" header="0.43307086614173229" footer="0.23622047244094491"/>
  <pageSetup paperSize="9" scale="4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1.sz.mell.2020. ZÁRSZÁMADÁS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morvai_eva</dc:creator>
  <cp:lastModifiedBy>Csurka, Mária</cp:lastModifiedBy>
  <cp:lastPrinted>2021-05-18T09:22:34Z</cp:lastPrinted>
  <dcterms:created xsi:type="dcterms:W3CDTF">2012-01-31T21:05:03Z</dcterms:created>
  <dcterms:modified xsi:type="dcterms:W3CDTF">2021-06-02T06:55:09Z</dcterms:modified>
</cp:coreProperties>
</file>