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13_ncr:1_{105D673B-4A6E-4155-BC58-0B8130828963}" xr6:coauthVersionLast="45" xr6:coauthVersionMax="45" xr10:uidLastSave="{00000000-0000-0000-0000-000000000000}"/>
  <bookViews>
    <workbookView xWindow="-120" yWindow="-120" windowWidth="20700" windowHeight="11160" tabRatio="803" xr2:uid="{00000000-000D-0000-FFFF-FFFF00000000}"/>
  </bookViews>
  <sheets>
    <sheet name="önként2020." sheetId="42" r:id="rId1"/>
    <sheet name="önként2020.felh." sheetId="44" r:id="rId2"/>
    <sheet name="önkét2020.finansz." sheetId="46" r:id="rId3"/>
  </sheets>
  <externalReferences>
    <externalReference r:id="rId4"/>
  </externalReferences>
  <definedNames>
    <definedName name="_1Excel_BuiltIn_Print_Area_32_1">#REF!</definedName>
    <definedName name="_2Excel_BuiltIn_Print_Area_33_1">#REF!</definedName>
    <definedName name="Excel_BuiltIn_Print_Area_6">#REF!</definedName>
    <definedName name="_xlnm.Print_Area" localSheetId="0">önként2020.!$A$1:$L$34</definedName>
    <definedName name="_xlnm.Print_Area" localSheetId="1">'önként2020.felh.'!$A$1:$L$26</definedName>
    <definedName name="_xlnm.Print_Area" localSheetId="2">'önkét2020.finansz.'!$A$1:$L$10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6" l="1"/>
  <c r="J7" i="46" s="1"/>
  <c r="B6" i="46"/>
  <c r="K7" i="44"/>
  <c r="L7" i="44"/>
  <c r="J7" i="44"/>
  <c r="B11" i="44"/>
  <c r="B10" i="44"/>
  <c r="H10" i="44" s="1"/>
  <c r="B8" i="44"/>
  <c r="B8" i="42"/>
  <c r="K8" i="42" s="1"/>
  <c r="L8" i="42" s="1"/>
  <c r="B7" i="42"/>
  <c r="F7" i="42" s="1"/>
  <c r="B17" i="42"/>
  <c r="B6" i="42"/>
  <c r="H6" i="42" s="1"/>
  <c r="B16" i="42"/>
  <c r="H16" i="42" s="1"/>
  <c r="B15" i="42"/>
  <c r="B13" i="42"/>
  <c r="D13" i="42" s="1"/>
  <c r="B9" i="42"/>
  <c r="F9" i="42" s="1"/>
  <c r="B12" i="42"/>
  <c r="F12" i="42" s="1"/>
  <c r="B28" i="42"/>
  <c r="B30" i="42" s="1"/>
  <c r="J30" i="42" s="1"/>
  <c r="G17" i="44"/>
  <c r="C17" i="44"/>
  <c r="J14" i="44"/>
  <c r="J11" i="44"/>
  <c r="J19" i="44"/>
  <c r="D22" i="44"/>
  <c r="K8" i="44"/>
  <c r="L8" i="44"/>
  <c r="E20" i="42"/>
  <c r="K20" i="42" s="1"/>
  <c r="L20" i="42" s="1"/>
  <c r="D17" i="42"/>
  <c r="H15" i="42"/>
  <c r="E17" i="44"/>
  <c r="J20" i="42"/>
  <c r="G6" i="42"/>
  <c r="F13" i="44"/>
  <c r="I18" i="42"/>
  <c r="K15" i="42"/>
  <c r="L15" i="42"/>
  <c r="I17" i="44"/>
  <c r="K14" i="42"/>
  <c r="L14" i="42"/>
  <c r="K17" i="42"/>
  <c r="L17" i="42" s="1"/>
  <c r="J14" i="42"/>
  <c r="H14" i="42"/>
  <c r="F14" i="42"/>
  <c r="F15" i="42"/>
  <c r="D14" i="42"/>
  <c r="K21" i="42"/>
  <c r="L21" i="42" s="1"/>
  <c r="J21" i="42"/>
  <c r="H21" i="42"/>
  <c r="F21" i="42"/>
  <c r="D21" i="42"/>
  <c r="D24" i="42"/>
  <c r="F24" i="42"/>
  <c r="H24" i="42"/>
  <c r="J24" i="42"/>
  <c r="K24" i="42"/>
  <c r="L24" i="42" s="1"/>
  <c r="D7" i="46"/>
  <c r="H7" i="46"/>
  <c r="K7" i="46"/>
  <c r="L7" i="46" s="1"/>
  <c r="C8" i="46"/>
  <c r="E8" i="46"/>
  <c r="G8" i="46"/>
  <c r="I8" i="46"/>
  <c r="D8" i="44"/>
  <c r="F8" i="44"/>
  <c r="D16" i="44"/>
  <c r="F16" i="44"/>
  <c r="H16" i="44"/>
  <c r="J16" i="44"/>
  <c r="K16" i="44"/>
  <c r="L16" i="44" s="1"/>
  <c r="H19" i="44"/>
  <c r="H20" i="44" s="1"/>
  <c r="H26" i="44" s="1"/>
  <c r="B20" i="44"/>
  <c r="C20" i="44"/>
  <c r="D20" i="44" s="1"/>
  <c r="E20" i="44"/>
  <c r="G20" i="44"/>
  <c r="I20" i="44"/>
  <c r="J22" i="44"/>
  <c r="K22" i="44"/>
  <c r="L22" i="44"/>
  <c r="D24" i="44"/>
  <c r="F24" i="44"/>
  <c r="J24" i="44"/>
  <c r="J25" i="44"/>
  <c r="K24" i="44"/>
  <c r="L24" i="44"/>
  <c r="B25" i="44"/>
  <c r="C25" i="44"/>
  <c r="D25" i="44" s="1"/>
  <c r="I25" i="44"/>
  <c r="D10" i="42"/>
  <c r="F10" i="42"/>
  <c r="H10" i="42"/>
  <c r="J10" i="42"/>
  <c r="K10" i="42"/>
  <c r="L10" i="42" s="1"/>
  <c r="D11" i="42"/>
  <c r="F11" i="42"/>
  <c r="H11" i="42"/>
  <c r="J11" i="42"/>
  <c r="K11" i="42"/>
  <c r="L11" i="42" s="1"/>
  <c r="C18" i="42"/>
  <c r="E18" i="42"/>
  <c r="D19" i="42"/>
  <c r="F19" i="42"/>
  <c r="H19" i="42"/>
  <c r="J19" i="42"/>
  <c r="K19" i="42"/>
  <c r="D20" i="42"/>
  <c r="D22" i="42"/>
  <c r="F22" i="42"/>
  <c r="H22" i="42"/>
  <c r="J22" i="42"/>
  <c r="K22" i="42"/>
  <c r="L22" i="42"/>
  <c r="D23" i="42"/>
  <c r="F23" i="42"/>
  <c r="H23" i="42"/>
  <c r="J23" i="42"/>
  <c r="K23" i="42"/>
  <c r="L23" i="42"/>
  <c r="D25" i="42"/>
  <c r="F25" i="42"/>
  <c r="H25" i="42"/>
  <c r="J25" i="42"/>
  <c r="K25" i="42"/>
  <c r="L25" i="42"/>
  <c r="D26" i="42"/>
  <c r="F26" i="42"/>
  <c r="H26" i="42"/>
  <c r="J26" i="42"/>
  <c r="K26" i="42"/>
  <c r="L26" i="42"/>
  <c r="C27" i="42"/>
  <c r="E27" i="42"/>
  <c r="I27" i="42"/>
  <c r="J27" i="42" s="1"/>
  <c r="D29" i="42"/>
  <c r="F29" i="42"/>
  <c r="H29" i="42"/>
  <c r="H30" i="42"/>
  <c r="J29" i="42"/>
  <c r="K29" i="42"/>
  <c r="L29" i="42" s="1"/>
  <c r="C30" i="42"/>
  <c r="E30" i="42"/>
  <c r="G30" i="42"/>
  <c r="I30" i="42"/>
  <c r="D34" i="42"/>
  <c r="F34" i="42"/>
  <c r="H34" i="42"/>
  <c r="J34" i="42"/>
  <c r="K34" i="42"/>
  <c r="L34" i="42" s="1"/>
  <c r="H12" i="42"/>
  <c r="G27" i="42"/>
  <c r="H27" i="42" s="1"/>
  <c r="J15" i="42"/>
  <c r="F6" i="42"/>
  <c r="D16" i="42"/>
  <c r="B27" i="42"/>
  <c r="H20" i="42"/>
  <c r="D6" i="42"/>
  <c r="G18" i="42"/>
  <c r="D15" i="42"/>
  <c r="J13" i="42"/>
  <c r="I26" i="44"/>
  <c r="H14" i="44"/>
  <c r="F14" i="44"/>
  <c r="H13" i="44"/>
  <c r="D14" i="44"/>
  <c r="K10" i="44"/>
  <c r="L10" i="44" s="1"/>
  <c r="F11" i="44"/>
  <c r="J8" i="44"/>
  <c r="G26" i="44"/>
  <c r="H8" i="44"/>
  <c r="F20" i="44"/>
  <c r="K25" i="44"/>
  <c r="L25" i="44"/>
  <c r="J13" i="44"/>
  <c r="H11" i="44"/>
  <c r="J20" i="44"/>
  <c r="D13" i="44"/>
  <c r="K14" i="44"/>
  <c r="L14" i="44"/>
  <c r="D11" i="44"/>
  <c r="F19" i="44"/>
  <c r="K11" i="44"/>
  <c r="L11" i="44" s="1"/>
  <c r="K19" i="44"/>
  <c r="K20" i="44" s="1"/>
  <c r="D19" i="44"/>
  <c r="K13" i="44"/>
  <c r="L13" i="44" s="1"/>
  <c r="F10" i="44"/>
  <c r="F17" i="42"/>
  <c r="J17" i="42"/>
  <c r="F20" i="42"/>
  <c r="H17" i="42"/>
  <c r="I31" i="42"/>
  <c r="J12" i="42"/>
  <c r="F8" i="42"/>
  <c r="D8" i="42"/>
  <c r="J8" i="42"/>
  <c r="H8" i="42"/>
  <c r="D7" i="42"/>
  <c r="D27" i="42"/>
  <c r="L19" i="44"/>
  <c r="L20" i="44" s="1"/>
  <c r="F30" i="42"/>
  <c r="D9" i="42"/>
  <c r="K9" i="42"/>
  <c r="L9" i="42" s="1"/>
  <c r="J9" i="42" l="1"/>
  <c r="H9" i="42"/>
  <c r="D28" i="42"/>
  <c r="B18" i="42"/>
  <c r="K28" i="42"/>
  <c r="K30" i="42" s="1"/>
  <c r="L30" i="42" s="1"/>
  <c r="J7" i="42"/>
  <c r="B31" i="42"/>
  <c r="B38" i="42" s="1"/>
  <c r="F28" i="42"/>
  <c r="H7" i="42"/>
  <c r="C31" i="42"/>
  <c r="D30" i="42"/>
  <c r="F27" i="42"/>
  <c r="E31" i="42"/>
  <c r="K6" i="46"/>
  <c r="F6" i="46"/>
  <c r="D6" i="46"/>
  <c r="H6" i="46"/>
  <c r="B8" i="46"/>
  <c r="J8" i="46" s="1"/>
  <c r="L19" i="42"/>
  <c r="K27" i="42"/>
  <c r="F17" i="44"/>
  <c r="G31" i="42"/>
  <c r="E26" i="44"/>
  <c r="K17" i="44"/>
  <c r="C26" i="44"/>
  <c r="J6" i="46"/>
  <c r="H28" i="42"/>
  <c r="J6" i="42"/>
  <c r="J10" i="44"/>
  <c r="D10" i="44"/>
  <c r="B17" i="44"/>
  <c r="F13" i="42"/>
  <c r="J16" i="42"/>
  <c r="F16" i="42"/>
  <c r="K16" i="42"/>
  <c r="L16" i="42" s="1"/>
  <c r="F7" i="46"/>
  <c r="J28" i="42"/>
  <c r="K12" i="42"/>
  <c r="L12" i="42" s="1"/>
  <c r="K7" i="42"/>
  <c r="L7" i="42" s="1"/>
  <c r="K6" i="42"/>
  <c r="K13" i="42"/>
  <c r="L13" i="42" s="1"/>
  <c r="D12" i="42"/>
  <c r="H13" i="42"/>
  <c r="F31" i="42" l="1"/>
  <c r="H31" i="42"/>
  <c r="D31" i="42"/>
  <c r="F8" i="46"/>
  <c r="L28" i="42"/>
  <c r="F18" i="42"/>
  <c r="D18" i="42"/>
  <c r="J18" i="42"/>
  <c r="H18" i="42"/>
  <c r="J31" i="42"/>
  <c r="K18" i="42"/>
  <c r="L18" i="42" s="1"/>
  <c r="L6" i="42"/>
  <c r="D17" i="44"/>
  <c r="J17" i="44"/>
  <c r="H17" i="44"/>
  <c r="B26" i="44"/>
  <c r="B40" i="42"/>
  <c r="H8" i="46"/>
  <c r="D8" i="46"/>
  <c r="L6" i="46"/>
  <c r="K8" i="46"/>
  <c r="L8" i="46" s="1"/>
  <c r="L17" i="44"/>
  <c r="K26" i="44"/>
  <c r="L26" i="44" s="1"/>
  <c r="L27" i="42"/>
  <c r="K31" i="42"/>
  <c r="L31" i="42" s="1"/>
  <c r="B39" i="42" l="1"/>
  <c r="B41" i="42" s="1"/>
  <c r="J26" i="44"/>
  <c r="D26" i="44"/>
  <c r="F26" i="44"/>
</calcChain>
</file>

<file path=xl/sharedStrings.xml><?xml version="1.0" encoding="utf-8"?>
<sst xmlns="http://schemas.openxmlformats.org/spreadsheetml/2006/main" count="97" uniqueCount="58">
  <si>
    <t>ezer Ft-ban</t>
  </si>
  <si>
    <t>Életkezdési támogatás</t>
  </si>
  <si>
    <t>Megnevezés</t>
  </si>
  <si>
    <t>Egyéb település üzemeltetés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</si>
  <si>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</si>
  <si>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</si>
  <si>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</si>
  <si>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</si>
  <si>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</si>
  <si>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</si>
  <si>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Szociális bolt engedm.elsz.</t>
  </si>
  <si>
    <t>Szociális és gyermekjóléti fa.</t>
  </si>
  <si>
    <t>4. számú melléklet</t>
  </si>
  <si>
    <t>Járóbeteg szakellátás (napi óra)</t>
  </si>
  <si>
    <t>Foglalkozás-eü. ellátás (napi óra)</t>
  </si>
  <si>
    <t>Gondozók (napi óra)</t>
  </si>
  <si>
    <t>Települési igazgatás</t>
  </si>
  <si>
    <t>2 Blesz összesen</t>
  </si>
  <si>
    <t>1 Önkormányzat összesen</t>
  </si>
  <si>
    <t>4 Polgármesteri Hivatal összesen</t>
  </si>
  <si>
    <t>2 BLESZ összesen</t>
  </si>
  <si>
    <t>Pénz-         maradvány fedezete %</t>
  </si>
  <si>
    <t>Polgármesteri Hivatal</t>
  </si>
  <si>
    <t>Államigazgatási feladatok</t>
  </si>
  <si>
    <t>Önkorm.műk.kapcs.kiad.</t>
  </si>
  <si>
    <t>Önkorm.műk. kapcs. kiadások</t>
  </si>
  <si>
    <t xml:space="preserve">Állami támogatás </t>
  </si>
  <si>
    <t>Saját intézményi bevételek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</si>
  <si>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</si>
  <si>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</si>
  <si>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</si>
  <si>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</si>
  <si>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</si>
  <si>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</si>
  <si>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</si>
  <si>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</si>
  <si>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</si>
  <si>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</si>
  <si>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</si>
  <si>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</si>
  <si>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</si>
  <si>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</si>
  <si>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</si>
  <si>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működési támogatás</t>
  </si>
  <si>
    <t>felhalmozási támogatás</t>
  </si>
  <si>
    <t>Támogatás ÁH-n belülről</t>
  </si>
  <si>
    <t>tárgyévi tervezett kiadás</t>
  </si>
  <si>
    <t>2020. Működési költségvetés -  Önként vállalt feladatkörök</t>
  </si>
  <si>
    <t>Fogorvosi szakellátás</t>
  </si>
  <si>
    <t>Fizikoterápiás szolgáltatás</t>
  </si>
  <si>
    <t>Közbiztonság kiadásai</t>
  </si>
  <si>
    <t>Egészségügyi és Szoc.Biz.kiadásai</t>
  </si>
  <si>
    <t>Oktatási Bizottság kiadásai</t>
  </si>
  <si>
    <t>Emberi jogi Nemz. és Egyházügyi Biz.</t>
  </si>
  <si>
    <t>Nemzetiségi Önkorm.kiadásai</t>
  </si>
  <si>
    <t>2020. Felhalmozási költségvetés -  Önként vállalt feladatkörök</t>
  </si>
  <si>
    <t>2020. Finanszírozási kiadások -  Önként vállalt feladatkörök</t>
  </si>
  <si>
    <t xml:space="preserve">Kiadási teljesítése 100%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</si>
</sst>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F_t"/>
  </numFmts>
  <fonts count="17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2" fontId="0" fillId="0" borderId="0" xfId="0" applyNumberFormat="1" applyFill="1"/>
    <xf numFmtId="3" fontId="0" fillId="0" borderId="0" xfId="0" applyNumberFormat="1" applyFill="1"/>
    <xf numFmtId="164" fontId="0" fillId="0" borderId="0" xfId="0" applyNumberFormat="1" applyFill="1"/>
    <xf numFmtId="0" fontId="2" fillId="0" borderId="1" xfId="0" applyFont="1" applyFill="1" applyBorder="1" applyAlignment="1">
      <alignment shrinkToFit="1"/>
    </xf>
    <xf numFmtId="3" fontId="6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3" xfId="0" applyNumberFormat="1" applyFont="1" applyFill="1" applyBorder="1"/>
    <xf numFmtId="3" fontId="6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0" fontId="5" fillId="0" borderId="6" xfId="0" applyFont="1" applyFill="1" applyBorder="1" applyAlignment="1">
      <alignment shrinkToFit="1"/>
    </xf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2" fillId="0" borderId="8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shrinkToFit="1"/>
    </xf>
    <xf numFmtId="2" fontId="5" fillId="0" borderId="7" xfId="0" applyNumberFormat="1" applyFont="1" applyFill="1" applyBorder="1"/>
    <xf numFmtId="0" fontId="9" fillId="0" borderId="0" xfId="0" applyFont="1" applyFill="1"/>
    <xf numFmtId="3" fontId="6" fillId="0" borderId="9" xfId="0" applyNumberFormat="1" applyFont="1" applyFill="1" applyBorder="1"/>
    <xf numFmtId="3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2" fillId="0" borderId="10" xfId="0" applyNumberFormat="1" applyFont="1" applyFill="1" applyBorder="1"/>
    <xf numFmtId="3" fontId="9" fillId="0" borderId="0" xfId="0" applyNumberFormat="1" applyFont="1" applyFill="1"/>
    <xf numFmtId="0" fontId="1" fillId="0" borderId="0" xfId="0" applyFont="1" applyFill="1"/>
    <xf numFmtId="0" fontId="5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shrinkToFit="1"/>
    </xf>
    <xf numFmtId="2" fontId="2" fillId="0" borderId="8" xfId="0" applyNumberFormat="1" applyFont="1" applyFill="1" applyBorder="1" applyAlignment="1">
      <alignment horizontal="right"/>
    </xf>
    <xf numFmtId="2" fontId="2" fillId="0" borderId="12" xfId="0" applyNumberFormat="1" applyFont="1" applyFill="1" applyBorder="1"/>
    <xf numFmtId="2" fontId="5" fillId="0" borderId="13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2" fillId="0" borderId="0" xfId="0" applyFont="1" applyFill="1" applyAlignment="1">
      <alignment horizontal="right"/>
    </xf>
    <xf numFmtId="2" fontId="5" fillId="0" borderId="1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/>
    <xf numFmtId="0" fontId="3" fillId="0" borderId="0" xfId="0" applyFont="1" applyFill="1" applyAlignment="1">
      <alignment horizontal="center"/>
    </xf>
    <xf numFmtId="3" fontId="10" fillId="0" borderId="0" xfId="0" applyNumberFormat="1" applyFont="1" applyFill="1"/>
    <xf numFmtId="0" fontId="1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11" fillId="0" borderId="1" xfId="0" applyFont="1" applyFill="1" applyBorder="1" applyAlignment="1">
      <alignment shrinkToFit="1"/>
    </xf>
    <xf numFmtId="0" fontId="11" fillId="0" borderId="15" xfId="0" applyFont="1" applyFill="1" applyBorder="1" applyAlignment="1">
      <alignment shrinkToFit="1"/>
    </xf>
    <xf numFmtId="165" fontId="6" fillId="0" borderId="4" xfId="0" applyNumberFormat="1" applyFont="1" applyFill="1" applyBorder="1" applyAlignment="1"/>
    <xf numFmtId="4" fontId="5" fillId="0" borderId="7" xfId="0" applyNumberFormat="1" applyFont="1" applyFill="1" applyBorder="1" applyAlignment="1"/>
    <xf numFmtId="165" fontId="5" fillId="0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6" xfId="0" applyNumberFormat="1" applyFill="1" applyBorder="1"/>
    <xf numFmtId="3" fontId="0" fillId="0" borderId="7" xfId="0" applyNumberFormat="1" applyFill="1" applyBorder="1"/>
    <xf numFmtId="4" fontId="0" fillId="0" borderId="7" xfId="0" applyNumberFormat="1" applyFill="1" applyBorder="1" applyAlignment="1">
      <alignment horizontal="right"/>
    </xf>
    <xf numFmtId="3" fontId="1" fillId="0" borderId="7" xfId="0" applyNumberFormat="1" applyFont="1" applyFill="1" applyBorder="1"/>
    <xf numFmtId="4" fontId="0" fillId="0" borderId="13" xfId="0" applyNumberFormat="1" applyFill="1" applyBorder="1"/>
    <xf numFmtId="3" fontId="12" fillId="0" borderId="4" xfId="0" applyNumberFormat="1" applyFont="1" applyFill="1" applyBorder="1"/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14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/>
    <xf numFmtId="3" fontId="12" fillId="0" borderId="9" xfId="0" applyNumberFormat="1" applyFont="1" applyFill="1" applyBorder="1"/>
    <xf numFmtId="3" fontId="16" fillId="0" borderId="7" xfId="0" applyNumberFormat="1" applyFont="1" applyFill="1" applyBorder="1"/>
    <xf numFmtId="4" fontId="16" fillId="0" borderId="7" xfId="0" applyNumberFormat="1" applyFont="1" applyFill="1" applyBorder="1"/>
    <xf numFmtId="2" fontId="16" fillId="0" borderId="7" xfId="0" applyNumberFormat="1" applyFont="1" applyFill="1" applyBorder="1"/>
    <xf numFmtId="2" fontId="16" fillId="0" borderId="13" xfId="0" applyNumberFormat="1" applyFont="1" applyFill="1" applyBorder="1"/>
    <xf numFmtId="0" fontId="16" fillId="0" borderId="6" xfId="0" applyFont="1" applyFill="1" applyBorder="1" applyAlignment="1">
      <alignment shrinkToFit="1"/>
    </xf>
    <xf numFmtId="3" fontId="0" fillId="0" borderId="0" xfId="0" applyNumberFormat="1" applyFont="1" applyFill="1"/>
    <xf numFmtId="4" fontId="16" fillId="0" borderId="7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16" fillId="0" borderId="7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/>
    </xf>
    <xf numFmtId="4" fontId="12" fillId="0" borderId="9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6" fillId="0" borderId="18" xfId="0" applyNumberFormat="1" applyFont="1" applyFill="1" applyBorder="1"/>
    <xf numFmtId="0" fontId="2" fillId="0" borderId="16" xfId="0" applyFont="1" applyFill="1" applyBorder="1" applyAlignment="1">
      <alignment shrinkToFit="1"/>
    </xf>
    <xf numFmtId="3" fontId="12" fillId="0" borderId="2" xfId="0" applyNumberFormat="1" applyFont="1" applyFill="1" applyBorder="1"/>
    <xf numFmtId="4" fontId="12" fillId="0" borderId="2" xfId="0" applyNumberFormat="1" applyFont="1" applyFill="1" applyBorder="1" applyAlignment="1"/>
    <xf numFmtId="3" fontId="12" fillId="0" borderId="8" xfId="0" applyNumberFormat="1" applyFont="1" applyFill="1" applyBorder="1"/>
    <xf numFmtId="3" fontId="16" fillId="0" borderId="19" xfId="0" applyNumberFormat="1" applyFont="1" applyFill="1" applyBorder="1"/>
    <xf numFmtId="4" fontId="16" fillId="0" borderId="19" xfId="0" applyNumberFormat="1" applyFont="1" applyFill="1" applyBorder="1" applyAlignment="1">
      <alignment horizontal="right"/>
    </xf>
    <xf numFmtId="2" fontId="16" fillId="0" borderId="19" xfId="0" applyNumberFormat="1" applyFont="1" applyFill="1" applyBorder="1"/>
    <xf numFmtId="2" fontId="16" fillId="0" borderId="20" xfId="0" applyNumberFormat="1" applyFont="1" applyFill="1" applyBorder="1"/>
    <xf numFmtId="4" fontId="12" fillId="0" borderId="18" xfId="0" applyNumberFormat="1" applyFont="1" applyFill="1" applyBorder="1" applyAlignment="1">
      <alignment horizontal="right"/>
    </xf>
    <xf numFmtId="3" fontId="16" fillId="0" borderId="9" xfId="0" applyNumberFormat="1" applyFont="1" applyFill="1" applyBorder="1"/>
    <xf numFmtId="3" fontId="16" fillId="0" borderId="8" xfId="0" applyNumberFormat="1" applyFont="1" applyFill="1" applyBorder="1"/>
    <xf numFmtId="0" fontId="13" fillId="0" borderId="1" xfId="0" applyFont="1" applyFill="1" applyBorder="1" applyAlignment="1">
      <alignment shrinkToFit="1"/>
    </xf>
    <xf numFmtId="0" fontId="2" fillId="0" borderId="15" xfId="0" applyFont="1" applyFill="1" applyBorder="1" applyAlignment="1">
      <alignment shrinkToFit="1"/>
    </xf>
    <xf numFmtId="0" fontId="2" fillId="0" borderId="17" xfId="0" applyFont="1" applyFill="1" applyBorder="1" applyAlignment="1">
      <alignment shrinkToFit="1"/>
    </xf>
    <xf numFmtId="0" fontId="6" fillId="0" borderId="16" xfId="0" applyFont="1" applyFill="1" applyBorder="1" applyAlignment="1">
      <alignment shrinkToFit="1"/>
    </xf>
    <xf numFmtId="165" fontId="6" fillId="0" borderId="9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shrinkToFit="1"/>
    </xf>
    <xf numFmtId="0" fontId="6" fillId="0" borderId="15" xfId="0" applyFont="1" applyFill="1" applyBorder="1" applyAlignment="1">
      <alignment shrinkToFit="1"/>
    </xf>
    <xf numFmtId="0" fontId="6" fillId="0" borderId="17" xfId="0" applyFont="1" applyFill="1" applyBorder="1" applyAlignment="1">
      <alignment shrinkToFit="1"/>
    </xf>
    <xf numFmtId="165" fontId="6" fillId="0" borderId="18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21" xfId="0" applyNumberFormat="1" applyFont="1" applyFill="1" applyBorder="1"/>
    <xf numFmtId="4" fontId="12" fillId="0" borderId="8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shrinkToFit="1"/>
    </xf>
    <xf numFmtId="0" fontId="13" fillId="0" borderId="15" xfId="0" applyFont="1" applyFill="1" applyBorder="1" applyAlignment="1">
      <alignment shrinkToFit="1"/>
    </xf>
    <xf numFmtId="3" fontId="16" fillId="0" borderId="4" xfId="0" applyNumberFormat="1" applyFont="1" applyFill="1" applyBorder="1"/>
    <xf numFmtId="2" fontId="16" fillId="0" borderId="4" xfId="0" applyNumberFormat="1" applyFont="1" applyFill="1" applyBorder="1"/>
    <xf numFmtId="2" fontId="16" fillId="0" borderId="5" xfId="0" applyNumberFormat="1" applyFont="1" applyFill="1" applyBorder="1"/>
    <xf numFmtId="2" fontId="16" fillId="0" borderId="9" xfId="0" applyNumberFormat="1" applyFont="1" applyFill="1" applyBorder="1"/>
    <xf numFmtId="2" fontId="16" fillId="0" borderId="10" xfId="0" applyNumberFormat="1" applyFont="1" applyFill="1" applyBorder="1"/>
    <xf numFmtId="2" fontId="16" fillId="0" borderId="8" xfId="0" applyNumberFormat="1" applyFont="1" applyFill="1" applyBorder="1"/>
    <xf numFmtId="2" fontId="16" fillId="0" borderId="12" xfId="0" applyNumberFormat="1" applyFont="1" applyFill="1" applyBorder="1"/>
    <xf numFmtId="0" fontId="11" fillId="0" borderId="6" xfId="0" applyFont="1" applyFill="1" applyBorder="1" applyAlignment="1">
      <alignment shrinkToFi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sz.%20mell&#233;klet%202020.%20&#233;vi%20z&#225;r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telező2020."/>
      <sheetName val="kötelező2020.felh."/>
      <sheetName val="kötelező2020.finansz."/>
    </sheetNames>
    <sheetDataSet>
      <sheetData sheetId="0">
        <row r="5">
          <cell r="C5">
            <v>26500</v>
          </cell>
        </row>
        <row r="6">
          <cell r="C6">
            <v>55018</v>
          </cell>
        </row>
        <row r="10">
          <cell r="C10">
            <v>512687</v>
          </cell>
        </row>
        <row r="11">
          <cell r="C11">
            <v>2074330</v>
          </cell>
        </row>
        <row r="12">
          <cell r="C12">
            <v>358812</v>
          </cell>
        </row>
        <row r="25">
          <cell r="C25">
            <v>1674967</v>
          </cell>
        </row>
        <row r="26">
          <cell r="C26">
            <v>979</v>
          </cell>
        </row>
        <row r="45">
          <cell r="C45">
            <v>11028449</v>
          </cell>
        </row>
      </sheetData>
      <sheetData sheetId="1">
        <row r="43">
          <cell r="C43">
            <v>185264</v>
          </cell>
        </row>
      </sheetData>
      <sheetData sheetId="2">
        <row r="6">
          <cell r="C6">
            <v>3919989</v>
          </cell>
        </row>
        <row r="8">
          <cell r="C8">
            <v>35099</v>
          </cell>
        </row>
        <row r="9">
          <cell r="C9">
            <v>4159092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1"/>
  <sheetViews>
    <sheetView tabSelected="1" zoomScaleNormal="100" workbookViewId="0">
      <selection activeCell="O7" sqref="O7"/>
    </sheetView>
  </sheetViews>
  <sheetFormatPr defaultRowHeight="12.75" x14ac:dyDescent="0.2"/>
  <cols>
    <col min="1" max="1" width="25" style="1" customWidth="1"/>
    <col min="2" max="2" width="10.140625" style="1" customWidth="1"/>
    <col min="3" max="3" width="10.7109375" style="1" customWidth="1"/>
    <col min="4" max="4" width="9.5703125" style="47" customWidth="1"/>
    <col min="5" max="5" width="11.42578125" style="1" customWidth="1"/>
    <col min="6" max="6" width="10.42578125" style="1" customWidth="1"/>
    <col min="7" max="7" width="11.85546875" style="1" customWidth="1"/>
    <col min="8" max="8" width="9.42578125" style="1" customWidth="1"/>
    <col min="9" max="9" width="9.85546875" style="1" customWidth="1"/>
    <col min="10" max="10" width="9.7109375" style="1" customWidth="1"/>
    <col min="11" max="11" width="11.7109375" style="1" customWidth="1"/>
    <col min="12" max="12" width="13.42578125" style="1" customWidth="1"/>
    <col min="13" max="16384" width="9.140625" style="1"/>
  </cols>
  <sheetData>
    <row r="1" spans="1:12" x14ac:dyDescent="0.2">
      <c r="A1" s="26"/>
      <c r="B1" s="26"/>
      <c r="C1" s="26"/>
      <c r="D1" s="44"/>
      <c r="E1" s="26"/>
      <c r="F1" s="26"/>
      <c r="G1" s="26"/>
      <c r="H1" s="26"/>
      <c r="I1" s="26"/>
      <c r="J1" s="26"/>
      <c r="K1" s="128" t="s">
        <v>12</v>
      </c>
      <c r="L1" s="128"/>
    </row>
    <row r="2" spans="1:12" x14ac:dyDescent="0.2">
      <c r="A2" s="129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4.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3.5" thickBot="1" x14ac:dyDescent="0.25">
      <c r="A4" s="42"/>
      <c r="B4" s="42"/>
      <c r="C4" s="42"/>
      <c r="D4" s="45"/>
      <c r="E4" s="32"/>
      <c r="F4" s="33"/>
      <c r="G4" s="32"/>
      <c r="H4" s="33"/>
      <c r="I4" s="33"/>
      <c r="J4" s="33"/>
      <c r="K4" s="34"/>
      <c r="L4" s="39" t="s">
        <v>0</v>
      </c>
    </row>
    <row r="5" spans="1:12" ht="92.25" customHeight="1" thickBot="1" x14ac:dyDescent="0.25">
      <c r="A5" s="27" t="s">
        <v>2</v>
      </c>
      <c r="B5" s="35" t="s">
        <v>57</v>
      </c>
      <c r="C5" s="35" t="s">
        <v>27</v>
      </c>
      <c r="D5" s="36" t="s">
        <v>28</v>
      </c>
      <c r="E5" s="35" t="s">
        <v>26</v>
      </c>
      <c r="F5" s="36" t="s">
        <v>29</v>
      </c>
      <c r="G5" s="35" t="s">
        <v>30</v>
      </c>
      <c r="H5" s="36" t="s">
        <v>31</v>
      </c>
      <c r="I5" s="36" t="s">
        <v>34</v>
      </c>
      <c r="J5" s="36" t="s">
        <v>21</v>
      </c>
      <c r="K5" s="37" t="s">
        <v>32</v>
      </c>
      <c r="L5" s="40" t="s">
        <v>33</v>
      </c>
    </row>
    <row r="6" spans="1:12" x14ac:dyDescent="0.2">
      <c r="A6" s="5" t="s">
        <v>5</v>
      </c>
      <c r="B6" s="6">
        <f>86113+14796+28540+45847+609+4775+1943+325+357137+3888</f>
        <v>543973</v>
      </c>
      <c r="C6" s="6"/>
      <c r="D6" s="108">
        <f t="shared" ref="D6:D18" si="0">SUM(C6/B6)*100</f>
        <v>0</v>
      </c>
      <c r="E6" s="7">
        <v>90990</v>
      </c>
      <c r="F6" s="8">
        <f t="shared" ref="F6:F17" si="1">SUM(E6/B6)*100</f>
        <v>16.726933138225611</v>
      </c>
      <c r="G6" s="7">
        <f>90990-90990</f>
        <v>0</v>
      </c>
      <c r="H6" s="8">
        <f t="shared" ref="H6:H18" si="2">SUM(G6/B6*100)</f>
        <v>0</v>
      </c>
      <c r="I6" s="7"/>
      <c r="J6" s="8">
        <f>SUM(I6/B6*100)</f>
        <v>0</v>
      </c>
      <c r="K6" s="11">
        <f>SUM(B6-C6-E6-G6-I6)</f>
        <v>452983</v>
      </c>
      <c r="L6" s="9">
        <f t="shared" ref="L6:L17" si="3">SUM(K6/B6)*100</f>
        <v>83.273066861774396</v>
      </c>
    </row>
    <row r="7" spans="1:12" x14ac:dyDescent="0.2">
      <c r="A7" s="5" t="s">
        <v>6</v>
      </c>
      <c r="B7" s="10">
        <f>3630276-185791-[1]kötelező2020.!C11</f>
        <v>1370155</v>
      </c>
      <c r="C7" s="10">
        <v>85393</v>
      </c>
      <c r="D7" s="109">
        <f t="shared" si="0"/>
        <v>6.232360572344005</v>
      </c>
      <c r="E7" s="11"/>
      <c r="F7" s="12">
        <f t="shared" si="1"/>
        <v>0</v>
      </c>
      <c r="G7" s="11"/>
      <c r="H7" s="12">
        <f t="shared" si="2"/>
        <v>0</v>
      </c>
      <c r="I7" s="11"/>
      <c r="J7" s="8">
        <f t="shared" ref="J7:J31" si="4">SUM(I7/B7*100)</f>
        <v>0</v>
      </c>
      <c r="K7" s="11">
        <f t="shared" ref="K7:K17" si="5">SUM(B7-C7-E7-G7-I7)</f>
        <v>1284762</v>
      </c>
      <c r="L7" s="13">
        <f t="shared" si="3"/>
        <v>93.767639427655993</v>
      </c>
    </row>
    <row r="8" spans="1:12" x14ac:dyDescent="0.2">
      <c r="A8" s="98" t="s">
        <v>25</v>
      </c>
      <c r="B8" s="85">
        <f>1240581-[1]kötelező2020.!C12-B34+185791</f>
        <v>1031560</v>
      </c>
      <c r="C8" s="10">
        <v>2480</v>
      </c>
      <c r="D8" s="109">
        <f t="shared" si="0"/>
        <v>0.24041257900655316</v>
      </c>
      <c r="E8" s="11"/>
      <c r="F8" s="12">
        <f t="shared" si="1"/>
        <v>0</v>
      </c>
      <c r="G8" s="11">
        <v>700</v>
      </c>
      <c r="H8" s="12">
        <f t="shared" si="2"/>
        <v>6.7858389235720656E-2</v>
      </c>
      <c r="I8" s="11"/>
      <c r="J8" s="8">
        <f t="shared" si="4"/>
        <v>0</v>
      </c>
      <c r="K8" s="11">
        <f t="shared" si="5"/>
        <v>1028380</v>
      </c>
      <c r="L8" s="13">
        <f t="shared" si="3"/>
        <v>99.691729031757731</v>
      </c>
    </row>
    <row r="9" spans="1:12" x14ac:dyDescent="0.2">
      <c r="A9" s="98" t="s">
        <v>3</v>
      </c>
      <c r="B9" s="10">
        <f>648371-[1]kötelező2020.!C10</f>
        <v>135684</v>
      </c>
      <c r="C9" s="10"/>
      <c r="D9" s="109">
        <f t="shared" si="0"/>
        <v>0</v>
      </c>
      <c r="E9" s="11">
        <v>0</v>
      </c>
      <c r="F9" s="12">
        <f>SUM(E9/B9)*100</f>
        <v>0</v>
      </c>
      <c r="G9" s="11"/>
      <c r="H9" s="12">
        <f t="shared" si="2"/>
        <v>0</v>
      </c>
      <c r="I9" s="11"/>
      <c r="J9" s="8">
        <f>SUM(I9/B9*100)</f>
        <v>0</v>
      </c>
      <c r="K9" s="11">
        <f>SUM(B9-C9-E9-G9-I9)</f>
        <v>135684</v>
      </c>
      <c r="L9" s="13">
        <f t="shared" si="3"/>
        <v>100</v>
      </c>
    </row>
    <row r="10" spans="1:12" x14ac:dyDescent="0.2">
      <c r="A10" s="98" t="s">
        <v>1</v>
      </c>
      <c r="B10" s="10">
        <v>7766</v>
      </c>
      <c r="C10" s="10"/>
      <c r="D10" s="109">
        <f t="shared" si="0"/>
        <v>0</v>
      </c>
      <c r="E10" s="11"/>
      <c r="F10" s="12">
        <f t="shared" si="1"/>
        <v>0</v>
      </c>
      <c r="G10" s="11"/>
      <c r="H10" s="12">
        <f t="shared" si="2"/>
        <v>0</v>
      </c>
      <c r="I10" s="11"/>
      <c r="J10" s="8">
        <f t="shared" si="4"/>
        <v>0</v>
      </c>
      <c r="K10" s="11">
        <f t="shared" si="5"/>
        <v>7766</v>
      </c>
      <c r="L10" s="13">
        <f t="shared" si="3"/>
        <v>100</v>
      </c>
    </row>
    <row r="11" spans="1:12" x14ac:dyDescent="0.2">
      <c r="A11" s="98" t="s">
        <v>10</v>
      </c>
      <c r="B11" s="10">
        <v>66180</v>
      </c>
      <c r="C11" s="10"/>
      <c r="D11" s="109">
        <f t="shared" si="0"/>
        <v>0</v>
      </c>
      <c r="E11" s="11"/>
      <c r="F11" s="12">
        <f t="shared" si="1"/>
        <v>0</v>
      </c>
      <c r="G11" s="11"/>
      <c r="H11" s="12">
        <f t="shared" si="2"/>
        <v>0</v>
      </c>
      <c r="I11" s="11"/>
      <c r="J11" s="8">
        <f t="shared" si="4"/>
        <v>0</v>
      </c>
      <c r="K11" s="11">
        <f t="shared" si="5"/>
        <v>66180</v>
      </c>
      <c r="L11" s="13">
        <f t="shared" si="3"/>
        <v>100</v>
      </c>
    </row>
    <row r="12" spans="1:12" x14ac:dyDescent="0.2">
      <c r="A12" s="98" t="s">
        <v>11</v>
      </c>
      <c r="B12" s="10">
        <f>392769-[1]kötelező2020.!C6</f>
        <v>337751</v>
      </c>
      <c r="C12" s="10"/>
      <c r="D12" s="109">
        <f t="shared" si="0"/>
        <v>0</v>
      </c>
      <c r="E12" s="11"/>
      <c r="F12" s="12">
        <f t="shared" si="1"/>
        <v>0</v>
      </c>
      <c r="G12" s="11"/>
      <c r="H12" s="12">
        <f t="shared" si="2"/>
        <v>0</v>
      </c>
      <c r="I12" s="11"/>
      <c r="J12" s="8">
        <f t="shared" si="4"/>
        <v>0</v>
      </c>
      <c r="K12" s="11">
        <f t="shared" si="5"/>
        <v>337751</v>
      </c>
      <c r="L12" s="13">
        <f t="shared" si="3"/>
        <v>100</v>
      </c>
    </row>
    <row r="13" spans="1:12" x14ac:dyDescent="0.2">
      <c r="A13" s="98" t="s">
        <v>50</v>
      </c>
      <c r="B13" s="10">
        <f>32691+150</f>
        <v>32841</v>
      </c>
      <c r="C13" s="10"/>
      <c r="D13" s="109">
        <f t="shared" si="0"/>
        <v>0</v>
      </c>
      <c r="E13" s="11"/>
      <c r="F13" s="12">
        <f t="shared" si="1"/>
        <v>0</v>
      </c>
      <c r="G13" s="11"/>
      <c r="H13" s="12">
        <f t="shared" si="2"/>
        <v>0</v>
      </c>
      <c r="I13" s="11"/>
      <c r="J13" s="8">
        <f t="shared" si="4"/>
        <v>0</v>
      </c>
      <c r="K13" s="11">
        <f t="shared" si="5"/>
        <v>32841</v>
      </c>
      <c r="L13" s="13">
        <f t="shared" si="3"/>
        <v>100</v>
      </c>
    </row>
    <row r="14" spans="1:12" x14ac:dyDescent="0.2">
      <c r="A14" s="98" t="s">
        <v>51</v>
      </c>
      <c r="B14" s="10">
        <v>400</v>
      </c>
      <c r="C14" s="10"/>
      <c r="D14" s="109">
        <f t="shared" si="0"/>
        <v>0</v>
      </c>
      <c r="E14" s="11"/>
      <c r="F14" s="12">
        <f t="shared" si="1"/>
        <v>0</v>
      </c>
      <c r="G14" s="11"/>
      <c r="H14" s="12">
        <f t="shared" si="2"/>
        <v>0</v>
      </c>
      <c r="I14" s="11"/>
      <c r="J14" s="8">
        <f t="shared" si="4"/>
        <v>0</v>
      </c>
      <c r="K14" s="11">
        <f t="shared" si="5"/>
        <v>400</v>
      </c>
      <c r="L14" s="13">
        <f t="shared" si="3"/>
        <v>100</v>
      </c>
    </row>
    <row r="15" spans="1:12" x14ac:dyDescent="0.2">
      <c r="A15" s="98" t="s">
        <v>52</v>
      </c>
      <c r="B15" s="10">
        <f>1843+7941</f>
        <v>9784</v>
      </c>
      <c r="C15" s="10"/>
      <c r="D15" s="109">
        <f t="shared" si="0"/>
        <v>0</v>
      </c>
      <c r="E15" s="11"/>
      <c r="F15" s="12">
        <f t="shared" si="1"/>
        <v>0</v>
      </c>
      <c r="G15" s="11"/>
      <c r="H15" s="12">
        <f t="shared" si="2"/>
        <v>0</v>
      </c>
      <c r="I15" s="11"/>
      <c r="J15" s="8">
        <f t="shared" si="4"/>
        <v>0</v>
      </c>
      <c r="K15" s="11">
        <f t="shared" si="5"/>
        <v>9784</v>
      </c>
      <c r="L15" s="13">
        <f t="shared" si="3"/>
        <v>100</v>
      </c>
    </row>
    <row r="16" spans="1:12" x14ac:dyDescent="0.2">
      <c r="A16" s="99" t="s">
        <v>53</v>
      </c>
      <c r="B16" s="85">
        <f>632+28129</f>
        <v>28761</v>
      </c>
      <c r="C16" s="85"/>
      <c r="D16" s="109">
        <f t="shared" si="0"/>
        <v>0</v>
      </c>
      <c r="E16" s="107"/>
      <c r="F16" s="12">
        <f t="shared" si="1"/>
        <v>0</v>
      </c>
      <c r="G16" s="107"/>
      <c r="H16" s="12">
        <f t="shared" si="2"/>
        <v>0</v>
      </c>
      <c r="I16" s="107"/>
      <c r="J16" s="8">
        <f t="shared" si="4"/>
        <v>0</v>
      </c>
      <c r="K16" s="11">
        <f t="shared" si="5"/>
        <v>28761</v>
      </c>
      <c r="L16" s="13">
        <f t="shared" si="3"/>
        <v>100</v>
      </c>
    </row>
    <row r="17" spans="1:15" ht="13.5" thickBot="1" x14ac:dyDescent="0.25">
      <c r="A17" s="28" t="s">
        <v>54</v>
      </c>
      <c r="B17" s="16">
        <f>49206-[1]kötelező2020.!C5</f>
        <v>22706</v>
      </c>
      <c r="C17" s="16"/>
      <c r="D17" s="109">
        <f t="shared" si="0"/>
        <v>0</v>
      </c>
      <c r="E17" s="17"/>
      <c r="F17" s="12">
        <f t="shared" si="1"/>
        <v>0</v>
      </c>
      <c r="G17" s="17"/>
      <c r="H17" s="12">
        <f t="shared" si="2"/>
        <v>0</v>
      </c>
      <c r="I17" s="17"/>
      <c r="J17" s="8">
        <f t="shared" si="4"/>
        <v>0</v>
      </c>
      <c r="K17" s="11">
        <f t="shared" si="5"/>
        <v>22706</v>
      </c>
      <c r="L17" s="13">
        <f t="shared" si="3"/>
        <v>100</v>
      </c>
    </row>
    <row r="18" spans="1:15" s="20" customFormat="1" ht="13.5" thickBot="1" x14ac:dyDescent="0.25">
      <c r="A18" s="18" t="s">
        <v>18</v>
      </c>
      <c r="B18" s="15">
        <f>SUM(B6:B17)</f>
        <v>3587561</v>
      </c>
      <c r="C18" s="15">
        <f>SUM(C6:C12)</f>
        <v>87873</v>
      </c>
      <c r="D18" s="110">
        <f t="shared" si="0"/>
        <v>2.4493799547938</v>
      </c>
      <c r="E18" s="15">
        <f>SUM(E6:E12)</f>
        <v>90990</v>
      </c>
      <c r="F18" s="41">
        <f>SUM(E18/B18*100)</f>
        <v>2.5362634948924909</v>
      </c>
      <c r="G18" s="15">
        <f>SUM(G6:G12)</f>
        <v>700</v>
      </c>
      <c r="H18" s="19">
        <f t="shared" si="2"/>
        <v>1.9511863352288644E-2</v>
      </c>
      <c r="I18" s="15">
        <f>SUM(I6:I17)</f>
        <v>0</v>
      </c>
      <c r="J18" s="19">
        <f t="shared" si="4"/>
        <v>0</v>
      </c>
      <c r="K18" s="15">
        <f>SUM(K6:K17)</f>
        <v>3407998</v>
      </c>
      <c r="L18" s="31">
        <f>SUM(K18/B18)*100</f>
        <v>94.994844686961414</v>
      </c>
    </row>
    <row r="19" spans="1:15" x14ac:dyDescent="0.2">
      <c r="A19" s="111" t="s">
        <v>7</v>
      </c>
      <c r="B19" s="6">
        <v>82719</v>
      </c>
      <c r="C19" s="6">
        <v>0</v>
      </c>
      <c r="D19" s="108">
        <f t="shared" ref="D19:D31" si="6">SUM(C19/B19)*100</f>
        <v>0</v>
      </c>
      <c r="E19" s="105"/>
      <c r="F19" s="8">
        <f t="shared" ref="F19:F31" si="7">SUM(E19/B19)*100</f>
        <v>0</v>
      </c>
      <c r="G19" s="105">
        <v>98755</v>
      </c>
      <c r="H19" s="8">
        <f t="shared" ref="H19:H27" si="8">SUM(G19/B19*100)</f>
        <v>119.38611443561939</v>
      </c>
      <c r="I19" s="7">
        <v>54</v>
      </c>
      <c r="J19" s="8">
        <f t="shared" si="4"/>
        <v>6.5281253400065284E-2</v>
      </c>
      <c r="K19" s="7">
        <f t="shared" ref="K19:K26" si="9">SUM(B19-C19-E19-G19-I19)</f>
        <v>-16090</v>
      </c>
      <c r="L19" s="9">
        <f t="shared" ref="L19:L30" si="10">SUM(K19/B19)*100</f>
        <v>-19.451395689019453</v>
      </c>
    </row>
    <row r="20" spans="1:15" x14ac:dyDescent="0.2">
      <c r="A20" s="112" t="s">
        <v>13</v>
      </c>
      <c r="B20" s="10">
        <v>1033430</v>
      </c>
      <c r="C20" s="10">
        <v>43427</v>
      </c>
      <c r="D20" s="109">
        <f t="shared" si="6"/>
        <v>4.2022197923420066</v>
      </c>
      <c r="E20" s="104">
        <f>1663+327+51+446</f>
        <v>2487</v>
      </c>
      <c r="F20" s="12">
        <f t="shared" si="7"/>
        <v>0.2406549064764909</v>
      </c>
      <c r="G20" s="104">
        <v>655504</v>
      </c>
      <c r="H20" s="12">
        <f t="shared" si="8"/>
        <v>63.429937199423279</v>
      </c>
      <c r="I20" s="7">
        <v>116335</v>
      </c>
      <c r="J20" s="8">
        <f t="shared" si="4"/>
        <v>11.257172716100753</v>
      </c>
      <c r="K20" s="7">
        <f t="shared" si="9"/>
        <v>215677</v>
      </c>
      <c r="L20" s="13">
        <f t="shared" si="10"/>
        <v>20.870015385657471</v>
      </c>
    </row>
    <row r="21" spans="1:15" x14ac:dyDescent="0.2">
      <c r="A21" s="112" t="s">
        <v>48</v>
      </c>
      <c r="B21" s="10">
        <v>10098</v>
      </c>
      <c r="C21" s="10">
        <v>531</v>
      </c>
      <c r="D21" s="109">
        <f t="shared" si="6"/>
        <v>5.2584670231729049</v>
      </c>
      <c r="E21" s="104">
        <v>5</v>
      </c>
      <c r="F21" s="12">
        <f t="shared" si="7"/>
        <v>4.9514755397108333E-2</v>
      </c>
      <c r="G21" s="104">
        <v>9220</v>
      </c>
      <c r="H21" s="12">
        <f t="shared" si="8"/>
        <v>91.305208952267776</v>
      </c>
      <c r="I21" s="7"/>
      <c r="J21" s="8">
        <f t="shared" si="4"/>
        <v>0</v>
      </c>
      <c r="K21" s="7">
        <f t="shared" si="9"/>
        <v>342</v>
      </c>
      <c r="L21" s="13">
        <f t="shared" si="10"/>
        <v>3.3868092691622103</v>
      </c>
    </row>
    <row r="22" spans="1:15" x14ac:dyDescent="0.2">
      <c r="A22" s="112" t="s">
        <v>8</v>
      </c>
      <c r="B22" s="10">
        <v>225199</v>
      </c>
      <c r="C22" s="10">
        <v>13311</v>
      </c>
      <c r="D22" s="109">
        <f t="shared" si="6"/>
        <v>5.9107722503208278</v>
      </c>
      <c r="E22" s="104">
        <v>138</v>
      </c>
      <c r="F22" s="12">
        <f t="shared" si="7"/>
        <v>6.1279135342519289E-2</v>
      </c>
      <c r="G22" s="104">
        <v>101901</v>
      </c>
      <c r="H22" s="12">
        <f t="shared" si="8"/>
        <v>45.249312829985925</v>
      </c>
      <c r="I22" s="7">
        <v>7000</v>
      </c>
      <c r="J22" s="8">
        <f t="shared" si="4"/>
        <v>3.1083619376640215</v>
      </c>
      <c r="K22" s="7">
        <f t="shared" si="9"/>
        <v>102849</v>
      </c>
      <c r="L22" s="13">
        <f t="shared" si="10"/>
        <v>45.670273846686712</v>
      </c>
    </row>
    <row r="23" spans="1:15" x14ac:dyDescent="0.2">
      <c r="A23" s="112" t="s">
        <v>9</v>
      </c>
      <c r="B23" s="10">
        <v>67257</v>
      </c>
      <c r="C23" s="10">
        <v>11093</v>
      </c>
      <c r="D23" s="109">
        <f t="shared" si="6"/>
        <v>16.493450495859165</v>
      </c>
      <c r="E23" s="104"/>
      <c r="F23" s="12">
        <f t="shared" si="7"/>
        <v>0</v>
      </c>
      <c r="G23" s="104">
        <v>72097</v>
      </c>
      <c r="H23" s="12">
        <f t="shared" si="8"/>
        <v>107.1962769674532</v>
      </c>
      <c r="I23" s="7"/>
      <c r="J23" s="8">
        <f t="shared" si="4"/>
        <v>0</v>
      </c>
      <c r="K23" s="7">
        <f t="shared" si="9"/>
        <v>-15933</v>
      </c>
      <c r="L23" s="13">
        <f t="shared" si="10"/>
        <v>-23.689727463312369</v>
      </c>
    </row>
    <row r="24" spans="1:15" x14ac:dyDescent="0.2">
      <c r="A24" s="112" t="s">
        <v>49</v>
      </c>
      <c r="B24" s="10">
        <v>33698</v>
      </c>
      <c r="C24" s="10">
        <v>28</v>
      </c>
      <c r="D24" s="109">
        <f t="shared" si="6"/>
        <v>8.3090984628167844E-2</v>
      </c>
      <c r="E24" s="104">
        <v>8</v>
      </c>
      <c r="F24" s="12">
        <f t="shared" si="7"/>
        <v>2.3740281322333672E-2</v>
      </c>
      <c r="G24" s="104">
        <v>7228</v>
      </c>
      <c r="H24" s="12">
        <f t="shared" si="8"/>
        <v>21.44934417472847</v>
      </c>
      <c r="I24" s="7">
        <v>2745</v>
      </c>
      <c r="J24" s="8">
        <f t="shared" si="4"/>
        <v>8.1458840287257406</v>
      </c>
      <c r="K24" s="7">
        <f t="shared" si="9"/>
        <v>23689</v>
      </c>
      <c r="L24" s="13">
        <f t="shared" si="10"/>
        <v>70.297940530595284</v>
      </c>
    </row>
    <row r="25" spans="1:15" x14ac:dyDescent="0.2">
      <c r="A25" s="112" t="s">
        <v>14</v>
      </c>
      <c r="B25" s="10">
        <v>25988</v>
      </c>
      <c r="C25" s="10">
        <v>18135</v>
      </c>
      <c r="D25" s="109">
        <f t="shared" si="6"/>
        <v>69.782207172541177</v>
      </c>
      <c r="E25" s="104">
        <v>5</v>
      </c>
      <c r="F25" s="12">
        <f t="shared" si="7"/>
        <v>1.9239649068800983E-2</v>
      </c>
      <c r="G25" s="104">
        <v>2922</v>
      </c>
      <c r="H25" s="12">
        <f t="shared" si="8"/>
        <v>11.243650915807295</v>
      </c>
      <c r="I25" s="7"/>
      <c r="J25" s="8">
        <f t="shared" si="4"/>
        <v>0</v>
      </c>
      <c r="K25" s="7">
        <f t="shared" si="9"/>
        <v>4926</v>
      </c>
      <c r="L25" s="13">
        <f t="shared" si="10"/>
        <v>18.954902262582731</v>
      </c>
    </row>
    <row r="26" spans="1:15" ht="13.5" thickBot="1" x14ac:dyDescent="0.25">
      <c r="A26" s="113" t="s">
        <v>15</v>
      </c>
      <c r="B26" s="85">
        <v>144465</v>
      </c>
      <c r="C26" s="85"/>
      <c r="D26" s="114">
        <f t="shared" si="6"/>
        <v>0</v>
      </c>
      <c r="E26" s="106"/>
      <c r="F26" s="115">
        <f t="shared" si="7"/>
        <v>0</v>
      </c>
      <c r="G26" s="106">
        <v>19084</v>
      </c>
      <c r="H26" s="115">
        <f t="shared" si="8"/>
        <v>13.210120098293704</v>
      </c>
      <c r="I26" s="22"/>
      <c r="J26" s="8">
        <f t="shared" si="4"/>
        <v>0</v>
      </c>
      <c r="K26" s="7">
        <f t="shared" si="9"/>
        <v>125381</v>
      </c>
      <c r="L26" s="116">
        <f t="shared" si="10"/>
        <v>86.789879901706286</v>
      </c>
    </row>
    <row r="27" spans="1:15" s="20" customFormat="1" ht="13.5" thickBot="1" x14ac:dyDescent="0.25">
      <c r="A27" s="14" t="s">
        <v>20</v>
      </c>
      <c r="B27" s="15">
        <f>SUM(B19:B26)</f>
        <v>1622854</v>
      </c>
      <c r="C27" s="15">
        <f t="shared" ref="C27:K27" si="11">SUM(C19:C26)</f>
        <v>86525</v>
      </c>
      <c r="D27" s="53">
        <f t="shared" si="6"/>
        <v>5.3316564521515799</v>
      </c>
      <c r="E27" s="15">
        <f t="shared" si="11"/>
        <v>2643</v>
      </c>
      <c r="F27" s="19">
        <f t="shared" si="7"/>
        <v>0.16286123089322885</v>
      </c>
      <c r="G27" s="15">
        <f t="shared" si="11"/>
        <v>966711</v>
      </c>
      <c r="H27" s="19">
        <f t="shared" si="8"/>
        <v>59.56857486871894</v>
      </c>
      <c r="I27" s="15">
        <f>SUM(I19:I26)</f>
        <v>126134</v>
      </c>
      <c r="J27" s="19">
        <f t="shared" si="4"/>
        <v>7.7723566013948266</v>
      </c>
      <c r="K27" s="15">
        <f t="shared" si="11"/>
        <v>440841</v>
      </c>
      <c r="L27" s="31">
        <f t="shared" si="10"/>
        <v>27.164550846841429</v>
      </c>
    </row>
    <row r="28" spans="1:15" s="48" customFormat="1" x14ac:dyDescent="0.2">
      <c r="A28" s="100" t="s">
        <v>22</v>
      </c>
      <c r="B28" s="21">
        <f>2302755-[1]kötelező2020.!C25-[1]kötelező2020.!C26-B29</f>
        <v>624259</v>
      </c>
      <c r="C28" s="21"/>
      <c r="D28" s="101">
        <f t="shared" si="6"/>
        <v>0</v>
      </c>
      <c r="E28" s="21"/>
      <c r="F28" s="23">
        <f t="shared" si="7"/>
        <v>0</v>
      </c>
      <c r="G28" s="21"/>
      <c r="H28" s="23">
        <f>SUM(G28/B28*100)</f>
        <v>0</v>
      </c>
      <c r="I28" s="21">
        <v>33724</v>
      </c>
      <c r="J28" s="23">
        <f t="shared" si="4"/>
        <v>5.4022449015552834</v>
      </c>
      <c r="K28" s="22">
        <f>SUM(B28-C28-E28-G28-I28)</f>
        <v>590535</v>
      </c>
      <c r="L28" s="24">
        <f t="shared" si="10"/>
        <v>94.597755098444708</v>
      </c>
    </row>
    <row r="29" spans="1:15" ht="13.5" thickBot="1" x14ac:dyDescent="0.25">
      <c r="A29" s="28" t="s">
        <v>16</v>
      </c>
      <c r="B29" s="16">
        <v>2550</v>
      </c>
      <c r="C29" s="16"/>
      <c r="D29" s="102">
        <f t="shared" si="6"/>
        <v>0</v>
      </c>
      <c r="E29" s="17"/>
      <c r="F29" s="29">
        <f t="shared" si="7"/>
        <v>0</v>
      </c>
      <c r="G29" s="17"/>
      <c r="H29" s="29">
        <f>SUM(G29/B29*100)</f>
        <v>0</v>
      </c>
      <c r="I29" s="17"/>
      <c r="J29" s="29">
        <f t="shared" si="4"/>
        <v>0</v>
      </c>
      <c r="K29" s="17">
        <f>SUM(B29-C29-E29-G29-I29)</f>
        <v>2550</v>
      </c>
      <c r="L29" s="30">
        <f t="shared" si="10"/>
        <v>100</v>
      </c>
    </row>
    <row r="30" spans="1:15" s="20" customFormat="1" ht="13.5" thickBot="1" x14ac:dyDescent="0.25">
      <c r="A30" s="18" t="s">
        <v>19</v>
      </c>
      <c r="B30" s="15">
        <f>SUM(B28:B29)</f>
        <v>626809</v>
      </c>
      <c r="C30" s="15">
        <f>SUM(C28:C29)</f>
        <v>0</v>
      </c>
      <c r="D30" s="53">
        <f t="shared" si="6"/>
        <v>0</v>
      </c>
      <c r="E30" s="15">
        <f>SUM(E29)</f>
        <v>0</v>
      </c>
      <c r="F30" s="19">
        <f t="shared" si="7"/>
        <v>0</v>
      </c>
      <c r="G30" s="15">
        <f>SUM(G28:G29)</f>
        <v>0</v>
      </c>
      <c r="H30" s="19">
        <f>SUM(H29)</f>
        <v>0</v>
      </c>
      <c r="I30" s="15">
        <f>SUM(I28:I29)</f>
        <v>33724</v>
      </c>
      <c r="J30" s="19">
        <f t="shared" si="4"/>
        <v>5.3802673541700905</v>
      </c>
      <c r="K30" s="15">
        <f>SUM(K28:K29)</f>
        <v>593085</v>
      </c>
      <c r="L30" s="31">
        <f t="shared" si="10"/>
        <v>94.619732645829913</v>
      </c>
    </row>
    <row r="31" spans="1:15" s="20" customFormat="1" ht="13.5" thickBot="1" x14ac:dyDescent="0.25">
      <c r="A31" s="14" t="s">
        <v>4</v>
      </c>
      <c r="B31" s="15">
        <f>SUM(B30,B27,B18)</f>
        <v>5837224</v>
      </c>
      <c r="C31" s="15">
        <f>SUM(C30,C27,C18)</f>
        <v>174398</v>
      </c>
      <c r="D31" s="53">
        <f t="shared" si="6"/>
        <v>2.9876872979347717</v>
      </c>
      <c r="E31" s="15">
        <f>SUM(E30,E27,E18)</f>
        <v>93633</v>
      </c>
      <c r="F31" s="19">
        <f t="shared" si="7"/>
        <v>1.6040672758146679</v>
      </c>
      <c r="G31" s="15">
        <f>SUM(G30,G27,G18)</f>
        <v>967411</v>
      </c>
      <c r="H31" s="19">
        <f>SUM(G31/B31*100)</f>
        <v>16.57313476405908</v>
      </c>
      <c r="I31" s="15">
        <f>SUM(I30,I27,I18)</f>
        <v>159858</v>
      </c>
      <c r="J31" s="19">
        <f t="shared" si="4"/>
        <v>2.7385962916619269</v>
      </c>
      <c r="K31" s="15">
        <f>SUM(K30,K27,K18)</f>
        <v>4441924</v>
      </c>
      <c r="L31" s="31">
        <f>SUM(K31/B31)*100</f>
        <v>76.096514370529562</v>
      </c>
      <c r="N31" s="25"/>
      <c r="O31" s="25"/>
    </row>
    <row r="32" spans="1:15" x14ac:dyDescent="0.2">
      <c r="C32" s="4"/>
      <c r="D32" s="46"/>
      <c r="E32" s="3"/>
      <c r="F32" s="2"/>
      <c r="G32" s="3"/>
      <c r="H32" s="2"/>
      <c r="I32" s="2"/>
      <c r="J32" s="2"/>
      <c r="K32" s="4"/>
    </row>
    <row r="33" spans="1:12" s="3" customFormat="1" ht="13.5" thickBot="1" x14ac:dyDescent="0.25">
      <c r="A33" s="43" t="s">
        <v>23</v>
      </c>
      <c r="D33" s="54"/>
      <c r="G33" s="38"/>
    </row>
    <row r="34" spans="1:12" s="3" customFormat="1" ht="13.5" thickBot="1" x14ac:dyDescent="0.25">
      <c r="A34" s="55" t="s">
        <v>24</v>
      </c>
      <c r="B34" s="56">
        <v>36000</v>
      </c>
      <c r="C34" s="56">
        <v>50000</v>
      </c>
      <c r="D34" s="57">
        <f>SUM(C34/B34)*100</f>
        <v>138.88888888888889</v>
      </c>
      <c r="E34" s="56"/>
      <c r="F34" s="56">
        <f>SUM(E34/B34)*100</f>
        <v>0</v>
      </c>
      <c r="G34" s="58"/>
      <c r="H34" s="56">
        <f>SUM(G34/B34*100)</f>
        <v>0</v>
      </c>
      <c r="I34" s="56"/>
      <c r="J34" s="56">
        <f>SUM(I34/B34*100)</f>
        <v>0</v>
      </c>
      <c r="K34" s="56">
        <f>SUM(B34-C34-E34-G34-I34)</f>
        <v>-14000</v>
      </c>
      <c r="L34" s="59">
        <f>SUM(K34/B34)*100</f>
        <v>-38.888888888888893</v>
      </c>
    </row>
    <row r="35" spans="1:12" s="3" customFormat="1" x14ac:dyDescent="0.2">
      <c r="D35" s="54"/>
      <c r="G35" s="38"/>
    </row>
    <row r="36" spans="1:12" s="3" customFormat="1" x14ac:dyDescent="0.2">
      <c r="D36" s="54"/>
    </row>
    <row r="37" spans="1:12" s="3" customFormat="1" x14ac:dyDescent="0.2">
      <c r="D37" s="54"/>
    </row>
    <row r="38" spans="1:12" s="3" customFormat="1" x14ac:dyDescent="0.2">
      <c r="B38" s="3">
        <f>SUM(B34+B31+[1]kötelező2020.!C45)</f>
        <v>16901673</v>
      </c>
      <c r="D38" s="54"/>
    </row>
    <row r="39" spans="1:12" s="3" customFormat="1" x14ac:dyDescent="0.2">
      <c r="B39" s="3">
        <f>SUM('önként2020.felh.'!B26+'[1]kötelező2020.felh.'!C43)</f>
        <v>6036030</v>
      </c>
      <c r="D39" s="54"/>
    </row>
    <row r="40" spans="1:12" s="3" customFormat="1" x14ac:dyDescent="0.2">
      <c r="B40" s="3">
        <f>SUM('önkét2020.finansz.'!B8+'[1]kötelező2020.finansz.'!C9)</f>
        <v>5783943</v>
      </c>
      <c r="D40" s="54"/>
    </row>
    <row r="41" spans="1:12" s="3" customFormat="1" x14ac:dyDescent="0.2">
      <c r="B41" s="3">
        <f>SUM(B38:B40)</f>
        <v>28721646</v>
      </c>
      <c r="D41" s="54"/>
    </row>
    <row r="42" spans="1:12" s="3" customFormat="1" x14ac:dyDescent="0.2">
      <c r="D42" s="54"/>
    </row>
    <row r="43" spans="1:12" s="3" customFormat="1" x14ac:dyDescent="0.2">
      <c r="D43" s="54"/>
    </row>
    <row r="44" spans="1:12" s="3" customFormat="1" x14ac:dyDescent="0.2">
      <c r="D44" s="54"/>
    </row>
    <row r="45" spans="1:12" s="3" customFormat="1" x14ac:dyDescent="0.2">
      <c r="D45" s="54"/>
    </row>
    <row r="46" spans="1:12" s="3" customFormat="1" x14ac:dyDescent="0.2">
      <c r="D46" s="54"/>
    </row>
    <row r="47" spans="1:12" s="3" customFormat="1" x14ac:dyDescent="0.2">
      <c r="D47" s="54"/>
    </row>
    <row r="48" spans="1:12" s="3" customFormat="1" x14ac:dyDescent="0.2">
      <c r="D48" s="54"/>
    </row>
    <row r="49" spans="4:4" s="3" customFormat="1" x14ac:dyDescent="0.2">
      <c r="D49" s="54"/>
    </row>
    <row r="50" spans="4:4" s="3" customFormat="1" x14ac:dyDescent="0.2">
      <c r="D50" s="54"/>
    </row>
    <row r="51" spans="4:4" s="3" customFormat="1" x14ac:dyDescent="0.2">
      <c r="D51" s="54"/>
    </row>
    <row r="52" spans="4:4" s="3" customFormat="1" x14ac:dyDescent="0.2">
      <c r="D52" s="54"/>
    </row>
    <row r="53" spans="4:4" s="3" customFormat="1" x14ac:dyDescent="0.2">
      <c r="D53" s="54"/>
    </row>
    <row r="54" spans="4:4" s="3" customFormat="1" x14ac:dyDescent="0.2">
      <c r="D54" s="54"/>
    </row>
    <row r="55" spans="4:4" s="3" customFormat="1" x14ac:dyDescent="0.2">
      <c r="D55" s="54"/>
    </row>
    <row r="56" spans="4:4" s="3" customFormat="1" x14ac:dyDescent="0.2">
      <c r="D56" s="54"/>
    </row>
    <row r="57" spans="4:4" s="3" customFormat="1" x14ac:dyDescent="0.2">
      <c r="D57" s="54"/>
    </row>
    <row r="58" spans="4:4" s="3" customFormat="1" x14ac:dyDescent="0.2">
      <c r="D58" s="54"/>
    </row>
    <row r="59" spans="4:4" s="3" customFormat="1" x14ac:dyDescent="0.2">
      <c r="D59" s="54"/>
    </row>
    <row r="60" spans="4:4" s="3" customFormat="1" x14ac:dyDescent="0.2">
      <c r="D60" s="54"/>
    </row>
    <row r="61" spans="4:4" s="3" customFormat="1" x14ac:dyDescent="0.2">
      <c r="D61" s="54"/>
    </row>
    <row r="62" spans="4:4" s="3" customFormat="1" x14ac:dyDescent="0.2">
      <c r="D62" s="54"/>
    </row>
    <row r="63" spans="4:4" s="3" customFormat="1" x14ac:dyDescent="0.2">
      <c r="D63" s="54"/>
    </row>
    <row r="64" spans="4:4" s="3" customFormat="1" x14ac:dyDescent="0.2">
      <c r="D64" s="54"/>
    </row>
    <row r="65" spans="4:4" s="3" customFormat="1" x14ac:dyDescent="0.2">
      <c r="D65" s="54"/>
    </row>
    <row r="66" spans="4:4" s="3" customFormat="1" x14ac:dyDescent="0.2">
      <c r="D66" s="54"/>
    </row>
    <row r="67" spans="4:4" s="3" customFormat="1" x14ac:dyDescent="0.2">
      <c r="D67" s="54"/>
    </row>
    <row r="68" spans="4:4" s="3" customFormat="1" x14ac:dyDescent="0.2">
      <c r="D68" s="54"/>
    </row>
    <row r="69" spans="4:4" s="3" customFormat="1" x14ac:dyDescent="0.2">
      <c r="D69" s="54"/>
    </row>
    <row r="70" spans="4:4" s="3" customFormat="1" x14ac:dyDescent="0.2">
      <c r="D70" s="54"/>
    </row>
    <row r="71" spans="4:4" s="3" customFormat="1" x14ac:dyDescent="0.2">
      <c r="D71" s="54"/>
    </row>
    <row r="72" spans="4:4" s="3" customFormat="1" x14ac:dyDescent="0.2">
      <c r="D72" s="54"/>
    </row>
    <row r="73" spans="4:4" s="3" customFormat="1" x14ac:dyDescent="0.2">
      <c r="D73" s="54"/>
    </row>
    <row r="74" spans="4:4" s="3" customFormat="1" x14ac:dyDescent="0.2">
      <c r="D74" s="54"/>
    </row>
    <row r="75" spans="4:4" s="3" customFormat="1" x14ac:dyDescent="0.2">
      <c r="D75" s="54"/>
    </row>
    <row r="76" spans="4:4" s="3" customFormat="1" x14ac:dyDescent="0.2">
      <c r="D76" s="54"/>
    </row>
    <row r="77" spans="4:4" s="3" customFormat="1" x14ac:dyDescent="0.2">
      <c r="D77" s="54"/>
    </row>
    <row r="78" spans="4:4" s="3" customFormat="1" x14ac:dyDescent="0.2">
      <c r="D78" s="54"/>
    </row>
    <row r="79" spans="4:4" s="3" customFormat="1" x14ac:dyDescent="0.2">
      <c r="D79" s="54"/>
    </row>
    <row r="80" spans="4:4" s="3" customFormat="1" x14ac:dyDescent="0.2">
      <c r="D80" s="54"/>
    </row>
    <row r="81" spans="4:4" s="3" customFormat="1" x14ac:dyDescent="0.2">
      <c r="D81" s="54"/>
    </row>
    <row r="82" spans="4:4" s="3" customFormat="1" x14ac:dyDescent="0.2">
      <c r="D82" s="54"/>
    </row>
    <row r="83" spans="4:4" s="3" customFormat="1" x14ac:dyDescent="0.2">
      <c r="D83" s="54"/>
    </row>
    <row r="84" spans="4:4" s="3" customFormat="1" x14ac:dyDescent="0.2">
      <c r="D84" s="54"/>
    </row>
    <row r="85" spans="4:4" s="3" customFormat="1" x14ac:dyDescent="0.2">
      <c r="D85" s="54"/>
    </row>
    <row r="86" spans="4:4" s="3" customFormat="1" x14ac:dyDescent="0.2">
      <c r="D86" s="54"/>
    </row>
    <row r="87" spans="4:4" s="3" customFormat="1" x14ac:dyDescent="0.2">
      <c r="D87" s="54"/>
    </row>
    <row r="88" spans="4:4" s="3" customFormat="1" x14ac:dyDescent="0.2">
      <c r="D88" s="54"/>
    </row>
    <row r="89" spans="4:4" s="3" customFormat="1" x14ac:dyDescent="0.2">
      <c r="D89" s="54"/>
    </row>
    <row r="90" spans="4:4" s="3" customFormat="1" x14ac:dyDescent="0.2">
      <c r="D90" s="54"/>
    </row>
    <row r="91" spans="4:4" s="3" customFormat="1" x14ac:dyDescent="0.2">
      <c r="D91" s="54"/>
    </row>
    <row r="92" spans="4:4" s="3" customFormat="1" x14ac:dyDescent="0.2">
      <c r="D92" s="54"/>
    </row>
    <row r="93" spans="4:4" s="3" customFormat="1" x14ac:dyDescent="0.2">
      <c r="D93" s="54"/>
    </row>
    <row r="94" spans="4:4" s="3" customFormat="1" x14ac:dyDescent="0.2">
      <c r="D94" s="54"/>
    </row>
    <row r="95" spans="4:4" s="3" customFormat="1" x14ac:dyDescent="0.2">
      <c r="D95" s="54"/>
    </row>
    <row r="96" spans="4:4" s="3" customFormat="1" x14ac:dyDescent="0.2">
      <c r="D96" s="54"/>
    </row>
    <row r="97" spans="4:4" s="3" customFormat="1" x14ac:dyDescent="0.2">
      <c r="D97" s="54"/>
    </row>
    <row r="98" spans="4:4" s="3" customFormat="1" x14ac:dyDescent="0.2">
      <c r="D98" s="54"/>
    </row>
    <row r="99" spans="4:4" s="3" customFormat="1" x14ac:dyDescent="0.2">
      <c r="D99" s="54"/>
    </row>
    <row r="100" spans="4:4" s="3" customFormat="1" x14ac:dyDescent="0.2">
      <c r="D100" s="54"/>
    </row>
    <row r="101" spans="4:4" s="3" customFormat="1" x14ac:dyDescent="0.2">
      <c r="D101" s="54"/>
    </row>
    <row r="102" spans="4:4" s="3" customFormat="1" x14ac:dyDescent="0.2">
      <c r="D102" s="54"/>
    </row>
    <row r="103" spans="4:4" s="3" customFormat="1" x14ac:dyDescent="0.2">
      <c r="D103" s="54"/>
    </row>
    <row r="104" spans="4:4" s="3" customFormat="1" x14ac:dyDescent="0.2">
      <c r="D104" s="54"/>
    </row>
    <row r="105" spans="4:4" s="3" customFormat="1" x14ac:dyDescent="0.2">
      <c r="D105" s="54"/>
    </row>
    <row r="106" spans="4:4" s="3" customFormat="1" x14ac:dyDescent="0.2">
      <c r="D106" s="54"/>
    </row>
    <row r="107" spans="4:4" s="3" customFormat="1" x14ac:dyDescent="0.2">
      <c r="D107" s="54"/>
    </row>
    <row r="108" spans="4:4" s="3" customFormat="1" x14ac:dyDescent="0.2">
      <c r="D108" s="54"/>
    </row>
    <row r="109" spans="4:4" s="3" customFormat="1" x14ac:dyDescent="0.2">
      <c r="D109" s="54"/>
    </row>
    <row r="110" spans="4:4" s="3" customFormat="1" x14ac:dyDescent="0.2">
      <c r="D110" s="54"/>
    </row>
    <row r="111" spans="4:4" s="3" customFormat="1" x14ac:dyDescent="0.2">
      <c r="D111" s="54"/>
    </row>
    <row r="112" spans="4:4" s="3" customFormat="1" x14ac:dyDescent="0.2">
      <c r="D112" s="54"/>
    </row>
    <row r="113" spans="4:4" s="3" customFormat="1" x14ac:dyDescent="0.2">
      <c r="D113" s="54"/>
    </row>
    <row r="114" spans="4:4" s="3" customFormat="1" x14ac:dyDescent="0.2">
      <c r="D114" s="54"/>
    </row>
    <row r="115" spans="4:4" s="3" customFormat="1" x14ac:dyDescent="0.2">
      <c r="D115" s="54"/>
    </row>
    <row r="116" spans="4:4" s="3" customFormat="1" x14ac:dyDescent="0.2">
      <c r="D116" s="54"/>
    </row>
    <row r="117" spans="4:4" s="3" customFormat="1" x14ac:dyDescent="0.2">
      <c r="D117" s="54"/>
    </row>
    <row r="118" spans="4:4" s="3" customFormat="1" x14ac:dyDescent="0.2">
      <c r="D118" s="54"/>
    </row>
    <row r="119" spans="4:4" s="3" customFormat="1" x14ac:dyDescent="0.2">
      <c r="D119" s="54"/>
    </row>
    <row r="120" spans="4:4" s="3" customFormat="1" x14ac:dyDescent="0.2">
      <c r="D120" s="54"/>
    </row>
    <row r="121" spans="4:4" s="3" customFormat="1" x14ac:dyDescent="0.2">
      <c r="D121" s="54"/>
    </row>
    <row r="122" spans="4:4" s="3" customFormat="1" x14ac:dyDescent="0.2">
      <c r="D122" s="54"/>
    </row>
    <row r="123" spans="4:4" s="3" customFormat="1" x14ac:dyDescent="0.2">
      <c r="D123" s="54"/>
    </row>
    <row r="124" spans="4:4" s="3" customFormat="1" x14ac:dyDescent="0.2">
      <c r="D124" s="54"/>
    </row>
    <row r="125" spans="4:4" s="3" customFormat="1" x14ac:dyDescent="0.2">
      <c r="D125" s="54"/>
    </row>
    <row r="126" spans="4:4" s="3" customFormat="1" x14ac:dyDescent="0.2">
      <c r="D126" s="54"/>
    </row>
    <row r="127" spans="4:4" s="3" customFormat="1" x14ac:dyDescent="0.2">
      <c r="D127" s="54"/>
    </row>
    <row r="128" spans="4:4" s="3" customFormat="1" x14ac:dyDescent="0.2">
      <c r="D128" s="54"/>
    </row>
    <row r="129" spans="4:4" s="3" customFormat="1" x14ac:dyDescent="0.2">
      <c r="D129" s="54"/>
    </row>
    <row r="130" spans="4:4" s="3" customFormat="1" x14ac:dyDescent="0.2">
      <c r="D130" s="54"/>
    </row>
    <row r="131" spans="4:4" s="3" customFormat="1" x14ac:dyDescent="0.2">
      <c r="D131" s="54"/>
    </row>
    <row r="132" spans="4:4" s="3" customFormat="1" x14ac:dyDescent="0.2">
      <c r="D132" s="54"/>
    </row>
    <row r="133" spans="4:4" s="3" customFormat="1" x14ac:dyDescent="0.2">
      <c r="D133" s="54"/>
    </row>
    <row r="134" spans="4:4" s="3" customFormat="1" x14ac:dyDescent="0.2">
      <c r="D134" s="54"/>
    </row>
    <row r="135" spans="4:4" s="3" customFormat="1" x14ac:dyDescent="0.2">
      <c r="D135" s="54"/>
    </row>
    <row r="136" spans="4:4" s="3" customFormat="1" x14ac:dyDescent="0.2">
      <c r="D136" s="54"/>
    </row>
    <row r="137" spans="4:4" s="3" customFormat="1" x14ac:dyDescent="0.2">
      <c r="D137" s="54"/>
    </row>
    <row r="138" spans="4:4" s="3" customFormat="1" x14ac:dyDescent="0.2">
      <c r="D138" s="54"/>
    </row>
    <row r="139" spans="4:4" s="3" customFormat="1" x14ac:dyDescent="0.2">
      <c r="D139" s="54"/>
    </row>
    <row r="140" spans="4:4" s="3" customFormat="1" x14ac:dyDescent="0.2">
      <c r="D140" s="54"/>
    </row>
    <row r="141" spans="4:4" s="3" customFormat="1" x14ac:dyDescent="0.2">
      <c r="D141" s="54"/>
    </row>
  </sheetData>
  <mergeCells count="2">
    <mergeCell ref="K1:L1"/>
    <mergeCell ref="A2:L3"/>
  </mergeCells>
  <phoneticPr fontId="1" type="noConversion"/>
  <pageMargins left="0.15748031496062992" right="0.15748031496062992" top="0.59055118110236227" bottom="0.39370078740157483" header="0.27559055118110237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Normal="100" workbookViewId="0">
      <selection activeCell="A29" sqref="A29:IV43"/>
    </sheetView>
  </sheetViews>
  <sheetFormatPr defaultRowHeight="12.75" x14ac:dyDescent="0.2"/>
  <cols>
    <col min="1" max="1" width="26" style="48" customWidth="1"/>
    <col min="2" max="2" width="12.5703125" style="48" customWidth="1"/>
    <col min="3" max="3" width="11.28515625" style="48" customWidth="1"/>
    <col min="4" max="4" width="10.140625" style="84" customWidth="1"/>
    <col min="5" max="5" width="11.42578125" style="48" customWidth="1"/>
    <col min="6" max="6" width="10.42578125" style="48" customWidth="1"/>
    <col min="7" max="7" width="11.85546875" style="48" customWidth="1"/>
    <col min="8" max="8" width="9.42578125" style="48" customWidth="1"/>
    <col min="9" max="9" width="11.28515625" style="48" customWidth="1"/>
    <col min="10" max="10" width="9.7109375" style="48" customWidth="1"/>
    <col min="11" max="11" width="11.7109375" style="48" customWidth="1"/>
    <col min="12" max="12" width="13.42578125" style="48" customWidth="1"/>
    <col min="13" max="16384" width="9.140625" style="48"/>
  </cols>
  <sheetData>
    <row r="1" spans="1:12" x14ac:dyDescent="0.2">
      <c r="A1" s="26"/>
      <c r="B1" s="26"/>
      <c r="C1" s="26"/>
      <c r="D1" s="79"/>
      <c r="E1" s="26"/>
      <c r="F1" s="26"/>
      <c r="G1" s="26"/>
      <c r="H1" s="26"/>
      <c r="I1" s="26"/>
      <c r="J1" s="26"/>
      <c r="K1" s="128" t="s">
        <v>12</v>
      </c>
      <c r="L1" s="128"/>
    </row>
    <row r="2" spans="1:12" x14ac:dyDescent="0.2">
      <c r="A2" s="129" t="s">
        <v>55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3.7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3.5" thickBot="1" x14ac:dyDescent="0.25">
      <c r="A4" s="61"/>
      <c r="B4" s="61"/>
      <c r="C4" s="61"/>
      <c r="D4" s="80"/>
      <c r="E4" s="62"/>
      <c r="F4" s="63"/>
      <c r="G4" s="62"/>
      <c r="H4" s="63"/>
      <c r="I4" s="63"/>
      <c r="J4" s="63"/>
      <c r="K4" s="64"/>
      <c r="L4" s="39" t="s">
        <v>0</v>
      </c>
    </row>
    <row r="5" spans="1:12" ht="92.25" customHeight="1" thickBot="1" x14ac:dyDescent="0.25">
      <c r="A5" s="65" t="s">
        <v>2</v>
      </c>
      <c r="B5" s="35" t="s">
        <v>57</v>
      </c>
      <c r="C5" s="66" t="s">
        <v>38</v>
      </c>
      <c r="D5" s="81" t="s">
        <v>28</v>
      </c>
      <c r="E5" s="66" t="s">
        <v>45</v>
      </c>
      <c r="F5" s="67" t="s">
        <v>29</v>
      </c>
      <c r="G5" s="66" t="s">
        <v>39</v>
      </c>
      <c r="H5" s="67" t="s">
        <v>31</v>
      </c>
      <c r="I5" s="67" t="s">
        <v>34</v>
      </c>
      <c r="J5" s="67" t="s">
        <v>21</v>
      </c>
      <c r="K5" s="68" t="s">
        <v>32</v>
      </c>
      <c r="L5" s="69" t="s">
        <v>33</v>
      </c>
    </row>
    <row r="6" spans="1:12" x14ac:dyDescent="0.2">
      <c r="A6" s="49" t="s">
        <v>35</v>
      </c>
      <c r="B6" s="87"/>
      <c r="C6" s="87"/>
      <c r="D6" s="88"/>
      <c r="E6" s="7"/>
      <c r="F6" s="8"/>
      <c r="G6" s="7"/>
      <c r="H6" s="8"/>
      <c r="I6" s="7"/>
      <c r="J6" s="8"/>
      <c r="K6" s="11"/>
      <c r="L6" s="9"/>
    </row>
    <row r="7" spans="1:12" x14ac:dyDescent="0.2">
      <c r="A7" s="5" t="s">
        <v>36</v>
      </c>
      <c r="B7" s="87">
        <v>30441</v>
      </c>
      <c r="C7" s="87"/>
      <c r="D7" s="88"/>
      <c r="E7" s="7"/>
      <c r="F7" s="8"/>
      <c r="G7" s="7"/>
      <c r="H7" s="8"/>
      <c r="I7" s="7">
        <v>30441</v>
      </c>
      <c r="J7" s="8">
        <f>SUM(I7/B7*100)</f>
        <v>100</v>
      </c>
      <c r="K7" s="11">
        <f>SUM(B7-C7-E7-G7-I7)</f>
        <v>0</v>
      </c>
      <c r="L7" s="13">
        <f>SUM(K7/B7)*100</f>
        <v>0</v>
      </c>
    </row>
    <row r="8" spans="1:12" x14ac:dyDescent="0.2">
      <c r="A8" s="5" t="s">
        <v>37</v>
      </c>
      <c r="B8" s="60">
        <f>23386+1988+3597</f>
        <v>28971</v>
      </c>
      <c r="C8" s="60">
        <v>28971</v>
      </c>
      <c r="D8" s="82">
        <f>SUM(C8/B8)*100</f>
        <v>100</v>
      </c>
      <c r="E8" s="11"/>
      <c r="F8" s="12">
        <f>SUM(E8/B8)*100</f>
        <v>0</v>
      </c>
      <c r="G8" s="11"/>
      <c r="H8" s="12">
        <f>SUM(G8/B8*100)</f>
        <v>0</v>
      </c>
      <c r="I8" s="11"/>
      <c r="J8" s="8">
        <f>SUM(I8/B8*100)</f>
        <v>0</v>
      </c>
      <c r="K8" s="11">
        <f>SUM(B8-C8-E8-G8-I8)</f>
        <v>0</v>
      </c>
      <c r="L8" s="13">
        <f>SUM(K8/B8)*100</f>
        <v>0</v>
      </c>
    </row>
    <row r="9" spans="1:12" x14ac:dyDescent="0.2">
      <c r="A9" s="50" t="s">
        <v>40</v>
      </c>
      <c r="B9" s="60"/>
      <c r="C9" s="60"/>
      <c r="D9" s="82"/>
      <c r="E9" s="11"/>
      <c r="F9" s="12"/>
      <c r="G9" s="11"/>
      <c r="H9" s="12"/>
      <c r="I9" s="11"/>
      <c r="J9" s="8"/>
      <c r="K9" s="11"/>
      <c r="L9" s="13"/>
    </row>
    <row r="10" spans="1:12" x14ac:dyDescent="0.2">
      <c r="A10" s="5" t="s">
        <v>36</v>
      </c>
      <c r="B10" s="60">
        <f>4195306-1910</f>
        <v>4193396</v>
      </c>
      <c r="C10" s="60"/>
      <c r="D10" s="82">
        <f>SUM(C10/B10)*100</f>
        <v>0</v>
      </c>
      <c r="E10" s="11"/>
      <c r="F10" s="12">
        <f>SUM(E10/B10)*100</f>
        <v>0</v>
      </c>
      <c r="G10" s="11"/>
      <c r="H10" s="12">
        <f>SUM(G10/B10*100)</f>
        <v>0</v>
      </c>
      <c r="I10" s="11">
        <v>4193396</v>
      </c>
      <c r="J10" s="8">
        <f>SUM(I10/B10*100)</f>
        <v>100</v>
      </c>
      <c r="K10" s="11">
        <f>SUM(B10-C10-E10-G10-I10)</f>
        <v>0</v>
      </c>
      <c r="L10" s="13">
        <f>SUM(K10/B10)*100</f>
        <v>0</v>
      </c>
    </row>
    <row r="11" spans="1:12" x14ac:dyDescent="0.2">
      <c r="A11" s="5" t="s">
        <v>46</v>
      </c>
      <c r="B11" s="60">
        <f>1289875-10259-101774-28189-6520-1143-6731</f>
        <v>1135259</v>
      </c>
      <c r="C11" s="60">
        <v>1135259</v>
      </c>
      <c r="D11" s="82">
        <f>SUM(C11/B11)*100</f>
        <v>100</v>
      </c>
      <c r="E11" s="11"/>
      <c r="F11" s="12">
        <f>SUM(E11/B11)*100</f>
        <v>0</v>
      </c>
      <c r="G11" s="11"/>
      <c r="H11" s="12">
        <f>SUM(G11/B11*100)</f>
        <v>0</v>
      </c>
      <c r="I11" s="11"/>
      <c r="J11" s="8">
        <f>SUM(I11/B11*100)</f>
        <v>0</v>
      </c>
      <c r="K11" s="11">
        <f>SUM(B11-C11-E11-G11-I11)</f>
        <v>0</v>
      </c>
      <c r="L11" s="13">
        <f>SUM(K11/B11)*100</f>
        <v>0</v>
      </c>
    </row>
    <row r="12" spans="1:12" x14ac:dyDescent="0.2">
      <c r="A12" s="50" t="s">
        <v>41</v>
      </c>
      <c r="B12" s="60"/>
      <c r="C12" s="60"/>
      <c r="D12" s="82"/>
      <c r="E12" s="11"/>
      <c r="F12" s="12"/>
      <c r="G12" s="11"/>
      <c r="H12" s="12"/>
      <c r="I12" s="11"/>
      <c r="J12" s="8"/>
      <c r="K12" s="11"/>
      <c r="L12" s="70"/>
    </row>
    <row r="13" spans="1:12" x14ac:dyDescent="0.2">
      <c r="A13" s="5" t="s">
        <v>36</v>
      </c>
      <c r="B13" s="60">
        <v>258522</v>
      </c>
      <c r="C13" s="60"/>
      <c r="D13" s="82">
        <f>SUM(C13/B13)*100</f>
        <v>0</v>
      </c>
      <c r="E13" s="11"/>
      <c r="F13" s="12">
        <f>SUM(E13/B13)*100</f>
        <v>0</v>
      </c>
      <c r="G13" s="11"/>
      <c r="H13" s="12">
        <f>SUM(G13/B13*100)</f>
        <v>0</v>
      </c>
      <c r="I13" s="11">
        <v>258522</v>
      </c>
      <c r="J13" s="8">
        <f>SUM(I13/B13*100)</f>
        <v>100</v>
      </c>
      <c r="K13" s="11">
        <f>SUM(B13-C13-E13-G13-I13)</f>
        <v>0</v>
      </c>
      <c r="L13" s="13">
        <f>SUM(K13/B13)*100</f>
        <v>0</v>
      </c>
    </row>
    <row r="14" spans="1:12" x14ac:dyDescent="0.2">
      <c r="A14" s="5" t="s">
        <v>37</v>
      </c>
      <c r="B14" s="60">
        <v>77844</v>
      </c>
      <c r="C14" s="60">
        <v>77844</v>
      </c>
      <c r="D14" s="82">
        <f>SUM(C14/B14)*100</f>
        <v>100</v>
      </c>
      <c r="E14" s="11"/>
      <c r="F14" s="12">
        <f>SUM(E14/B14)*100</f>
        <v>0</v>
      </c>
      <c r="G14" s="11"/>
      <c r="H14" s="12">
        <f>SUM(G14/B14*100)</f>
        <v>0</v>
      </c>
      <c r="I14" s="11"/>
      <c r="J14" s="8">
        <f>SUM(I14/B14*100)</f>
        <v>0</v>
      </c>
      <c r="K14" s="11">
        <f>SUM(B14-C14-E14-G14-I14)</f>
        <v>0</v>
      </c>
      <c r="L14" s="13">
        <f>SUM(K14/B14)*100</f>
        <v>0</v>
      </c>
    </row>
    <row r="15" spans="1:12" x14ac:dyDescent="0.2">
      <c r="A15" s="50" t="s">
        <v>42</v>
      </c>
      <c r="B15" s="60"/>
      <c r="C15" s="60"/>
      <c r="D15" s="82"/>
      <c r="E15" s="11"/>
      <c r="F15" s="12"/>
      <c r="G15" s="11"/>
      <c r="H15" s="12"/>
      <c r="I15" s="11"/>
      <c r="J15" s="8"/>
      <c r="K15" s="11"/>
      <c r="L15" s="13"/>
    </row>
    <row r="16" spans="1:12" ht="13.5" thickBot="1" x14ac:dyDescent="0.25">
      <c r="A16" s="5" t="s">
        <v>37</v>
      </c>
      <c r="B16" s="60">
        <v>2500</v>
      </c>
      <c r="C16" s="60">
        <v>2500</v>
      </c>
      <c r="D16" s="82">
        <f>SUM(C16/B16)*100</f>
        <v>100</v>
      </c>
      <c r="E16" s="11"/>
      <c r="F16" s="12">
        <f>SUM(E16/B16)*100</f>
        <v>0</v>
      </c>
      <c r="G16" s="11"/>
      <c r="H16" s="12">
        <f>SUM(G16/B16*100)</f>
        <v>0</v>
      </c>
      <c r="I16" s="11"/>
      <c r="J16" s="8">
        <f>SUM(I16/B16*100)</f>
        <v>0</v>
      </c>
      <c r="K16" s="11">
        <f>SUM(B16-C16-E16-G16-I16)</f>
        <v>0</v>
      </c>
      <c r="L16" s="13">
        <f>SUM(K16/B16)*100</f>
        <v>0</v>
      </c>
    </row>
    <row r="17" spans="1:12" s="20" customFormat="1" ht="13.5" thickBot="1" x14ac:dyDescent="0.25">
      <c r="A17" s="18" t="s">
        <v>18</v>
      </c>
      <c r="B17" s="72">
        <f>SUM(B6:B16)</f>
        <v>5726933</v>
      </c>
      <c r="C17" s="72">
        <f>SUM(C6:C16)</f>
        <v>1244574</v>
      </c>
      <c r="D17" s="78">
        <f>SUM(C17/B17)*100</f>
        <v>21.731946226715067</v>
      </c>
      <c r="E17" s="72">
        <f>SUM(E8:E16)</f>
        <v>0</v>
      </c>
      <c r="F17" s="73">
        <f>SUM(E17/B17*100)</f>
        <v>0</v>
      </c>
      <c r="G17" s="72">
        <f>SUM(G6:G16)</f>
        <v>0</v>
      </c>
      <c r="H17" s="74">
        <f>SUM(G17/B17*100)</f>
        <v>0</v>
      </c>
      <c r="I17" s="72">
        <f>SUM(I6:I16)</f>
        <v>4482359</v>
      </c>
      <c r="J17" s="74">
        <f>SUM(I17/B17*100)</f>
        <v>78.268053773284933</v>
      </c>
      <c r="K17" s="72">
        <f>SUM(K6:K16)</f>
        <v>0</v>
      </c>
      <c r="L17" s="75">
        <f>SUM(K17/B17)*100</f>
        <v>0</v>
      </c>
    </row>
    <row r="18" spans="1:12" x14ac:dyDescent="0.2">
      <c r="A18" s="50" t="s">
        <v>40</v>
      </c>
      <c r="B18" s="71"/>
      <c r="C18" s="71"/>
      <c r="D18" s="83"/>
      <c r="E18" s="71"/>
      <c r="F18" s="23"/>
      <c r="G18" s="71"/>
      <c r="H18" s="23"/>
      <c r="I18" s="71"/>
      <c r="J18" s="23"/>
      <c r="K18" s="22"/>
      <c r="L18" s="24"/>
    </row>
    <row r="19" spans="1:12" ht="13.5" thickBot="1" x14ac:dyDescent="0.25">
      <c r="A19" s="5" t="s">
        <v>37</v>
      </c>
      <c r="B19" s="89">
        <v>10259</v>
      </c>
      <c r="C19" s="89"/>
      <c r="D19" s="117">
        <f>SUM(C19/B19)*100</f>
        <v>0</v>
      </c>
      <c r="E19" s="17"/>
      <c r="F19" s="29">
        <f>SUM(E19/B19)*100</f>
        <v>0</v>
      </c>
      <c r="G19" s="17"/>
      <c r="H19" s="29">
        <f>SUM(G19/B19*100)</f>
        <v>0</v>
      </c>
      <c r="I19" s="17"/>
      <c r="J19" s="29">
        <f>SUM(I19/B19*100)</f>
        <v>0</v>
      </c>
      <c r="K19" s="17">
        <f>SUM(B19-C19-E19-G19-I19)</f>
        <v>10259</v>
      </c>
      <c r="L19" s="30">
        <f>SUM(K19/B19)*100</f>
        <v>100</v>
      </c>
    </row>
    <row r="20" spans="1:12" s="20" customFormat="1" ht="13.5" thickBot="1" x14ac:dyDescent="0.25">
      <c r="A20" s="18" t="s">
        <v>19</v>
      </c>
      <c r="B20" s="72">
        <f>SUM(B18:B19)</f>
        <v>10259</v>
      </c>
      <c r="C20" s="72">
        <f>SUM(C18:C19)</f>
        <v>0</v>
      </c>
      <c r="D20" s="78">
        <f>SUM(C20/B20)*100</f>
        <v>0</v>
      </c>
      <c r="E20" s="72">
        <f>SUM(E19)</f>
        <v>0</v>
      </c>
      <c r="F20" s="74">
        <f>SUM(E20/B20)*100</f>
        <v>0</v>
      </c>
      <c r="G20" s="72">
        <f>SUM(G18:G19)</f>
        <v>0</v>
      </c>
      <c r="H20" s="74">
        <f>SUM(H19)</f>
        <v>0</v>
      </c>
      <c r="I20" s="72">
        <f>SUM(I18:I19)</f>
        <v>0</v>
      </c>
      <c r="J20" s="74">
        <f>SUM(I20/B20*100)</f>
        <v>0</v>
      </c>
      <c r="K20" s="72">
        <f>SUM(K18:K19)</f>
        <v>10259</v>
      </c>
      <c r="L20" s="75">
        <f>SUM(L19)</f>
        <v>100</v>
      </c>
    </row>
    <row r="21" spans="1:12" s="20" customFormat="1" x14ac:dyDescent="0.2">
      <c r="A21" s="118" t="s">
        <v>35</v>
      </c>
      <c r="B21" s="90"/>
      <c r="C21" s="90"/>
      <c r="D21" s="91"/>
      <c r="E21" s="90"/>
      <c r="F21" s="92"/>
      <c r="G21" s="90"/>
      <c r="H21" s="92"/>
      <c r="I21" s="90"/>
      <c r="J21" s="92"/>
      <c r="K21" s="90"/>
      <c r="L21" s="93"/>
    </row>
    <row r="22" spans="1:12" s="20" customFormat="1" x14ac:dyDescent="0.2">
      <c r="A22" s="119" t="s">
        <v>46</v>
      </c>
      <c r="B22" s="60">
        <v>12190</v>
      </c>
      <c r="C22" s="60"/>
      <c r="D22" s="94">
        <f>SUM(C22/B22)*100</f>
        <v>0</v>
      </c>
      <c r="E22" s="120"/>
      <c r="F22" s="121"/>
      <c r="G22" s="120"/>
      <c r="H22" s="121"/>
      <c r="I22" s="120"/>
      <c r="J22" s="121">
        <f>SUM(I22/B22*100)</f>
        <v>0</v>
      </c>
      <c r="K22" s="120">
        <f>SUM(B22-C22-E22-G22-I22)</f>
        <v>12190</v>
      </c>
      <c r="L22" s="122">
        <f>SUM(K22/B22)*100</f>
        <v>100</v>
      </c>
    </row>
    <row r="23" spans="1:12" s="20" customFormat="1" x14ac:dyDescent="0.2">
      <c r="A23" s="49" t="s">
        <v>40</v>
      </c>
      <c r="B23" s="95"/>
      <c r="C23" s="71"/>
      <c r="D23" s="94"/>
      <c r="E23" s="95"/>
      <c r="F23" s="123"/>
      <c r="G23" s="95"/>
      <c r="H23" s="123"/>
      <c r="I23" s="95"/>
      <c r="J23" s="123"/>
      <c r="K23" s="95"/>
      <c r="L23" s="124"/>
    </row>
    <row r="24" spans="1:12" s="20" customFormat="1" ht="13.5" thickBot="1" x14ac:dyDescent="0.25">
      <c r="A24" s="86" t="s">
        <v>37</v>
      </c>
      <c r="B24" s="89">
        <v>101384</v>
      </c>
      <c r="C24" s="89"/>
      <c r="D24" s="94">
        <f>SUM(C24/B24)*100</f>
        <v>0</v>
      </c>
      <c r="E24" s="96"/>
      <c r="F24" s="125">
        <f>SUM(E24/B24)*100</f>
        <v>0</v>
      </c>
      <c r="G24" s="96"/>
      <c r="H24" s="125"/>
      <c r="I24" s="89">
        <v>29398</v>
      </c>
      <c r="J24" s="125">
        <f>SUM(I24/B24*100)</f>
        <v>28.996685867592518</v>
      </c>
      <c r="K24" s="96">
        <f>SUM(B24-C24-E24-G24-I24)</f>
        <v>71986</v>
      </c>
      <c r="L24" s="126">
        <f>SUM(K24/B24)*100</f>
        <v>71.003314132407482</v>
      </c>
    </row>
    <row r="25" spans="1:12" s="20" customFormat="1" ht="13.5" thickBot="1" x14ac:dyDescent="0.25">
      <c r="A25" s="127" t="s">
        <v>17</v>
      </c>
      <c r="B25" s="72">
        <f>SUM(B24,B22)</f>
        <v>113574</v>
      </c>
      <c r="C25" s="72">
        <f>SUM(C22:C24)</f>
        <v>0</v>
      </c>
      <c r="D25" s="78">
        <f>SUM(C25/B25)*100</f>
        <v>0</v>
      </c>
      <c r="E25" s="72"/>
      <c r="F25" s="74"/>
      <c r="G25" s="72"/>
      <c r="H25" s="74"/>
      <c r="I25" s="72">
        <f>SUM(I22:I24)</f>
        <v>29398</v>
      </c>
      <c r="J25" s="74">
        <f>SUM(J24)</f>
        <v>28.996685867592518</v>
      </c>
      <c r="K25" s="72">
        <f>SUM(K22:K24)</f>
        <v>84176</v>
      </c>
      <c r="L25" s="75">
        <f>SUM(K25/B25)*100</f>
        <v>74.115554616373473</v>
      </c>
    </row>
    <row r="26" spans="1:12" s="20" customFormat="1" ht="13.5" thickBot="1" x14ac:dyDescent="0.25">
      <c r="A26" s="76" t="s">
        <v>4</v>
      </c>
      <c r="B26" s="72">
        <f>SUM(B17,B20,B25)</f>
        <v>5850766</v>
      </c>
      <c r="C26" s="72">
        <f>SUM(C17,C20,C25)</f>
        <v>1244574</v>
      </c>
      <c r="D26" s="78">
        <f>SUM(C26/B26)*100</f>
        <v>21.27198387356459</v>
      </c>
      <c r="E26" s="72">
        <f>SUM(E20,E17)</f>
        <v>0</v>
      </c>
      <c r="F26" s="74">
        <f>SUM(E26/B26)*100</f>
        <v>0</v>
      </c>
      <c r="G26" s="72">
        <f>SUM(G20,G17)</f>
        <v>0</v>
      </c>
      <c r="H26" s="74">
        <f>SUM(H20)</f>
        <v>0</v>
      </c>
      <c r="I26" s="72">
        <f>SUM(I17,I20,I25)</f>
        <v>4511757</v>
      </c>
      <c r="J26" s="74">
        <f>SUM(I26/B26*100)</f>
        <v>77.113953967736876</v>
      </c>
      <c r="K26" s="72">
        <f>SUM(K17,K20,K25)</f>
        <v>94435</v>
      </c>
      <c r="L26" s="75">
        <f>SUM(K26/B26)*100</f>
        <v>1.6140621586985364</v>
      </c>
    </row>
    <row r="27" spans="1:12" s="77" customFormat="1" x14ac:dyDescent="0.2">
      <c r="D27" s="103"/>
    </row>
    <row r="28" spans="1:12" s="77" customFormat="1" x14ac:dyDescent="0.2">
      <c r="D28" s="103"/>
    </row>
  </sheetData>
  <mergeCells count="2">
    <mergeCell ref="K1:L1"/>
    <mergeCell ref="A2:L3"/>
  </mergeCells>
  <pageMargins left="0.35433070866141736" right="0.15748031496062992" top="0.59055118110236227" bottom="0.39370078740157483" header="0.27559055118110237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"/>
  <sheetViews>
    <sheetView zoomScaleNormal="100" workbookViewId="0">
      <selection activeCell="A11" sqref="A11:IV21"/>
    </sheetView>
  </sheetViews>
  <sheetFormatPr defaultRowHeight="12.75" x14ac:dyDescent="0.2"/>
  <cols>
    <col min="1" max="1" width="26" style="1" customWidth="1"/>
    <col min="2" max="2" width="10.140625" style="1" customWidth="1"/>
    <col min="3" max="3" width="9.7109375" style="1" customWidth="1"/>
    <col min="4" max="4" width="9.5703125" style="47" customWidth="1"/>
    <col min="5" max="5" width="11.42578125" style="1" customWidth="1"/>
    <col min="6" max="6" width="10.42578125" style="1" customWidth="1"/>
    <col min="7" max="7" width="11.85546875" style="1" customWidth="1"/>
    <col min="8" max="8" width="9.42578125" style="1" customWidth="1"/>
    <col min="9" max="9" width="11.28515625" style="1" customWidth="1"/>
    <col min="10" max="10" width="9.7109375" style="1" customWidth="1"/>
    <col min="11" max="11" width="11.7109375" style="1" customWidth="1"/>
    <col min="12" max="12" width="13.42578125" style="1" customWidth="1"/>
    <col min="13" max="13" width="9.7109375" style="1" bestFit="1" customWidth="1"/>
    <col min="14" max="14" width="10.140625" style="1" bestFit="1" customWidth="1"/>
    <col min="15" max="16384" width="9.140625" style="1"/>
  </cols>
  <sheetData>
    <row r="1" spans="1:12" x14ac:dyDescent="0.2">
      <c r="A1" s="26"/>
      <c r="B1" s="26"/>
      <c r="C1" s="26"/>
      <c r="D1" s="44"/>
      <c r="E1" s="26"/>
      <c r="F1" s="26"/>
      <c r="G1" s="26"/>
      <c r="H1" s="26"/>
      <c r="I1" s="26"/>
      <c r="J1" s="26"/>
      <c r="K1" s="128" t="s">
        <v>12</v>
      </c>
      <c r="L1" s="128"/>
    </row>
    <row r="2" spans="1:12" x14ac:dyDescent="0.2">
      <c r="A2" s="129" t="s">
        <v>56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3.5" thickBot="1" x14ac:dyDescent="0.25">
      <c r="A4" s="42"/>
      <c r="B4" s="42"/>
      <c r="C4" s="42"/>
      <c r="D4" s="45"/>
      <c r="E4" s="32"/>
      <c r="F4" s="33"/>
      <c r="G4" s="32"/>
      <c r="H4" s="33"/>
      <c r="I4" s="33"/>
      <c r="J4" s="33"/>
      <c r="K4" s="34"/>
      <c r="L4" s="39" t="s">
        <v>0</v>
      </c>
    </row>
    <row r="5" spans="1:12" ht="92.25" customHeight="1" thickBot="1" x14ac:dyDescent="0.25">
      <c r="A5" s="27" t="s">
        <v>2</v>
      </c>
      <c r="B5" s="35" t="s">
        <v>57</v>
      </c>
      <c r="C5" s="35" t="s">
        <v>38</v>
      </c>
      <c r="D5" s="36" t="s">
        <v>28</v>
      </c>
      <c r="E5" s="35" t="s">
        <v>26</v>
      </c>
      <c r="F5" s="36" t="s">
        <v>29</v>
      </c>
      <c r="G5" s="35" t="s">
        <v>39</v>
      </c>
      <c r="H5" s="36" t="s">
        <v>31</v>
      </c>
      <c r="I5" s="36" t="s">
        <v>34</v>
      </c>
      <c r="J5" s="36" t="s">
        <v>21</v>
      </c>
      <c r="K5" s="37" t="s">
        <v>32</v>
      </c>
      <c r="L5" s="40" t="s">
        <v>33</v>
      </c>
    </row>
    <row r="6" spans="1:12" s="48" customFormat="1" x14ac:dyDescent="0.2">
      <c r="A6" s="97" t="s">
        <v>43</v>
      </c>
      <c r="B6" s="87">
        <f>5460368-'[1]kötelező2020.finansz.'!C6</f>
        <v>1540379</v>
      </c>
      <c r="C6" s="87"/>
      <c r="D6" s="51">
        <f>SUM(C6/B6)*100</f>
        <v>0</v>
      </c>
      <c r="E6" s="7"/>
      <c r="F6" s="12">
        <f>SUM(E6/B6)*100</f>
        <v>0</v>
      </c>
      <c r="G6" s="7"/>
      <c r="H6" s="12">
        <f>SUM(G6/B6*100)</f>
        <v>0</v>
      </c>
      <c r="I6" s="7"/>
      <c r="J6" s="8">
        <f>SUM(I6/B6*100)</f>
        <v>0</v>
      </c>
      <c r="K6" s="11">
        <f>SUM(B6-C6-E6-G6-I6)</f>
        <v>1540379</v>
      </c>
      <c r="L6" s="13">
        <f>SUM(K6/B6)*100</f>
        <v>100</v>
      </c>
    </row>
    <row r="7" spans="1:12" ht="13.5" thickBot="1" x14ac:dyDescent="0.25">
      <c r="A7" s="5" t="s">
        <v>44</v>
      </c>
      <c r="B7" s="10">
        <f>119571-'[1]kötelező2020.finansz.'!C8</f>
        <v>84472</v>
      </c>
      <c r="C7" s="10"/>
      <c r="D7" s="51">
        <f>SUM(C7/B7)*100</f>
        <v>0</v>
      </c>
      <c r="E7" s="11"/>
      <c r="F7" s="12">
        <f>SUM(E7/B7)*100</f>
        <v>0</v>
      </c>
      <c r="G7" s="11"/>
      <c r="H7" s="12">
        <f>SUM(G7/B7*100)</f>
        <v>0</v>
      </c>
      <c r="I7" s="11"/>
      <c r="J7" s="8">
        <f>SUM(I7/B7*100)</f>
        <v>0</v>
      </c>
      <c r="K7" s="11">
        <f>SUM(B7-C7-E7-G7-I7)</f>
        <v>84472</v>
      </c>
      <c r="L7" s="13">
        <f>SUM(K7/B7)*100</f>
        <v>100</v>
      </c>
    </row>
    <row r="8" spans="1:12" s="20" customFormat="1" ht="13.5" thickBot="1" x14ac:dyDescent="0.25">
      <c r="A8" s="18" t="s">
        <v>18</v>
      </c>
      <c r="B8" s="15">
        <f>SUM(B6:B7)</f>
        <v>1624851</v>
      </c>
      <c r="C8" s="15">
        <f>SUM(C6:C7)</f>
        <v>0</v>
      </c>
      <c r="D8" s="52">
        <f>SUM(C8/B8)*100</f>
        <v>0</v>
      </c>
      <c r="E8" s="15">
        <f>SUM(E6:E7)</f>
        <v>0</v>
      </c>
      <c r="F8" s="41">
        <f>SUM(E8/B8*100)</f>
        <v>0</v>
      </c>
      <c r="G8" s="15">
        <f>SUM(G6:G7)</f>
        <v>0</v>
      </c>
      <c r="H8" s="19">
        <f>SUM(G8/B8*100)</f>
        <v>0</v>
      </c>
      <c r="I8" s="15">
        <f>SUM(I6:I7)</f>
        <v>0</v>
      </c>
      <c r="J8" s="19">
        <f>SUM(I8/B8*100)</f>
        <v>0</v>
      </c>
      <c r="K8" s="15">
        <f>SUM(K6:K7)</f>
        <v>1624851</v>
      </c>
      <c r="L8" s="31">
        <f>SUM(K8/B8)*100</f>
        <v>100</v>
      </c>
    </row>
    <row r="9" spans="1:12" x14ac:dyDescent="0.2">
      <c r="C9" s="4"/>
      <c r="D9" s="46"/>
      <c r="E9" s="3"/>
      <c r="F9" s="2"/>
      <c r="G9" s="3"/>
      <c r="H9" s="2"/>
      <c r="I9" s="2"/>
      <c r="J9" s="2"/>
      <c r="K9" s="4"/>
    </row>
  </sheetData>
  <mergeCells count="2">
    <mergeCell ref="K1:L1"/>
    <mergeCell ref="A2:L3"/>
  </mergeCells>
  <pageMargins left="0.15748031496062992" right="0.15748031496062992" top="0.59055118110236227" bottom="0.39370078740157483" header="0.27559055118110237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önként2020.</vt:lpstr>
      <vt:lpstr>önként2020.felh.</vt:lpstr>
      <vt:lpstr>önkét2020.finansz.</vt:lpstr>
      <vt:lpstr>önként2020.!Nyomtatási_terület</vt:lpstr>
      <vt:lpstr>önként2020.felh.!Nyomtatási_terület</vt:lpstr>
      <vt:lpstr>önkét2020.finansz.!Nyomtatási_terület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Csurka, Mária</cp:lastModifiedBy>
  <cp:lastPrinted>2021-05-20T08:50:05Z</cp:lastPrinted>
  <dcterms:created xsi:type="dcterms:W3CDTF">2009-02-04T11:37:44Z</dcterms:created>
  <dcterms:modified xsi:type="dcterms:W3CDTF">2021-06-02T07:37:41Z</dcterms:modified>
</cp:coreProperties>
</file>