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igw2k12\Files\Szerkesztoseg\Adatminoseg\Jogtar.CD\Szerződéses különadatbázisok\5kerület\ÉRKEZETT\2021\0602\Kész\"/>
    </mc:Choice>
  </mc:AlternateContent>
  <xr:revisionPtr revIDLastSave="0" documentId="8_{0F23FC3C-1EC7-4A3E-BC3D-D3EB98E671D4}" xr6:coauthVersionLast="45" xr6:coauthVersionMax="45" xr10:uidLastSave="{00000000-0000-0000-0000-000000000000}"/>
  <bookViews>
    <workbookView xWindow="-120" yWindow="-120" windowWidth="20700" windowHeight="11160" xr2:uid="{B8827E80-FB84-4814-AD4C-511938CEF707}"/>
  </bookViews>
  <sheets>
    <sheet name="7. sz. mell" sheetId="1" r:id="rId1"/>
  </sheets>
  <definedNames>
    <definedName name="_xlnm._FilterDatabase" localSheetId="0" hidden="1">'7. sz. mell'!$B$5:$D$101</definedName>
    <definedName name="_xlnm.Print_Area" localSheetId="0">'7. sz. mell'!$A$1:$D$101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11" i="1"/>
  <c r="C16" i="1"/>
  <c r="C18" i="1"/>
  <c r="C28" i="1" s="1"/>
  <c r="C24" i="1"/>
  <c r="B28" i="1"/>
  <c r="D28" i="1"/>
  <c r="C30" i="1"/>
  <c r="C31" i="1"/>
  <c r="C32" i="1"/>
  <c r="C34" i="1"/>
  <c r="C38" i="1"/>
  <c r="C44" i="1"/>
  <c r="D44" i="1"/>
  <c r="D62" i="1" s="1"/>
  <c r="D63" i="1" s="1"/>
  <c r="C46" i="1"/>
  <c r="C47" i="1"/>
  <c r="C48" i="1"/>
  <c r="B62" i="1"/>
  <c r="B63" i="1" s="1"/>
  <c r="C62" i="1"/>
  <c r="D64" i="1"/>
  <c r="C65" i="1"/>
  <c r="C72" i="1" s="1"/>
  <c r="C91" i="1" s="1"/>
  <c r="C98" i="1" s="1"/>
  <c r="C71" i="1"/>
  <c r="B72" i="1"/>
  <c r="D72" i="1"/>
  <c r="C79" i="1"/>
  <c r="C82" i="1"/>
  <c r="C84" i="1"/>
  <c r="C85" i="1"/>
  <c r="C87" i="1"/>
  <c r="C89" i="1"/>
  <c r="B90" i="1"/>
  <c r="B91" i="1" s="1"/>
  <c r="B98" i="1" s="1"/>
  <c r="B101" i="1" s="1"/>
  <c r="C90" i="1"/>
  <c r="D90" i="1"/>
  <c r="D91" i="1"/>
  <c r="B94" i="1"/>
  <c r="C94" i="1"/>
  <c r="C95" i="1" s="1"/>
  <c r="D94" i="1"/>
  <c r="D95" i="1" s="1"/>
  <c r="B95" i="1"/>
  <c r="C96" i="1"/>
  <c r="C97" i="1" s="1"/>
  <c r="B97" i="1"/>
  <c r="D97" i="1"/>
  <c r="B100" i="1"/>
  <c r="C100" i="1"/>
  <c r="D100" i="1"/>
  <c r="C63" i="1" l="1"/>
  <c r="C101" i="1" s="1"/>
  <c r="D98" i="1"/>
  <c r="D101" i="1" s="1"/>
</calcChain>
</file>

<file path=xl/sharedStrings.xml><?xml version="1.0" encoding="utf-8"?>
<sst xmlns="http://schemas.openxmlformats.org/spreadsheetml/2006/main" count="99" uniqueCount="91">
  <si>
    <t>Felhalmozási finanszírozási kiadások összesen</t>
  </si>
  <si>
    <t>Felhalmozási finanszírozási kiadások</t>
  </si>
  <si>
    <t>Egyéb felhalmozási kiadások összesen (1.+2.+3)</t>
  </si>
  <si>
    <t>Felhalmozási célú tartalék összesen</t>
  </si>
  <si>
    <t>Felhalmozási célú céltartalék</t>
  </si>
  <si>
    <t>Kölcsönnyújtás összesen:</t>
  </si>
  <si>
    <t>Összesen:</t>
  </si>
  <si>
    <t>Felhalmozási célú kölcsön nyújtása</t>
  </si>
  <si>
    <t>Kölcsönnyújtás lakásvásárláshoz,felújításhoz,helyi támogatás</t>
  </si>
  <si>
    <t>Felhalmozási célú pénzeszközátadás ÁH-n kívűlre összesen:</t>
  </si>
  <si>
    <t>Összesen</t>
  </si>
  <si>
    <t>Egyházak, társadalmi és civil szervezetek, valamint alapítványok felhalmozási célú támogatása</t>
  </si>
  <si>
    <t>Bérletijog közös megegyezéssel történő megszüntetése</t>
  </si>
  <si>
    <t>Aranytíz Kft támogatása</t>
  </si>
  <si>
    <t>City Tv támogatása</t>
  </si>
  <si>
    <t xml:space="preserve">      -Zöldpályázat belső udvarokhoz</t>
  </si>
  <si>
    <t xml:space="preserve">      -Pályázat kerékpár tároló elhelyezésére</t>
  </si>
  <si>
    <t xml:space="preserve">Társasházak támogatása  </t>
  </si>
  <si>
    <t>Rendkívüli társasházi támogatás</t>
  </si>
  <si>
    <t>Torockó vendégház felújítása és Énlaka értékvédő program támogatása</t>
  </si>
  <si>
    <t>Egyházi Épületekért Közalapítvány támogatása</t>
  </si>
  <si>
    <t>Teljesítés</t>
  </si>
  <si>
    <t>Módosított előirányzat</t>
  </si>
  <si>
    <t>Eredeti előirányzat</t>
  </si>
  <si>
    <t>Áthúzódó kötelezettségek összesen:</t>
  </si>
  <si>
    <t>Egyházak, társadalmi és civil szervezetek, valamint alapítványok felhalmozási célú támogatása áthúzódó</t>
  </si>
  <si>
    <t>Bérletijog közös megegyezéssel történő megszüntetése áthúzódó</t>
  </si>
  <si>
    <t xml:space="preserve">      -Zöldpályázat belső udvarokhoz áthúzódó</t>
  </si>
  <si>
    <t xml:space="preserve">      -Pályázat kerékpár tároló elhelyezésére áthúzódó</t>
  </si>
  <si>
    <t>Aranytíz Kft támogatása áthúzódó</t>
  </si>
  <si>
    <t>Rendkívüli társasházi támogatás áthúzódó</t>
  </si>
  <si>
    <t>Társasházak támogatása  áthúzódó</t>
  </si>
  <si>
    <t>Felhalmozási kiadások összesen:</t>
  </si>
  <si>
    <t>Vörösmarty tér és környékének megújítása, kapcsolódó utcák</t>
  </si>
  <si>
    <t>Közlekedési rendszer, tanulménytervének felülvizsgálata</t>
  </si>
  <si>
    <t>"Pilvax köz burkolatának megújítása" beruházás kivitelezése és kapcsolódó költségek</t>
  </si>
  <si>
    <t>Térfigyelő rendszer bővítése</t>
  </si>
  <si>
    <t>Zöld utasvárók telepítése</t>
  </si>
  <si>
    <t>Gépjármű vásárlás a rendőrség részére</t>
  </si>
  <si>
    <t>Az Arany János u.33. IV.em. 5. és az Arany János u. 33. IV. 1/A. ingatlanok cseréje</t>
  </si>
  <si>
    <t>A Hableány sétahajó-baleset áldozatainak emlékműve</t>
  </si>
  <si>
    <t>Vörösmarty tér gördeszkázás elleni védelem kiépítése beruházás kiépítése</t>
  </si>
  <si>
    <t>József nádor téri gördeszkázás elleni védelem kiépítése</t>
  </si>
  <si>
    <t>Egészséges Budapest Program Orvosieszköz-fejlesztés</t>
  </si>
  <si>
    <t>Nádor utca megújítása I. ütem, többváltozatú tanulmányterv készítése</t>
  </si>
  <si>
    <t>Vámház krt 8.- közösségi kulturális tér kialakítása beruházás- tervezése</t>
  </si>
  <si>
    <t>József nádor téri buszváró zöldfelülettel beborítása</t>
  </si>
  <si>
    <t>Új gyalogos átkelőhely létesítése a Markó utcán keresztül a Balassi Bálint utcai csomópontban</t>
  </si>
  <si>
    <t>Bástya u. 1-11. közpark kialakítása és Veres Pálné utca megújítása befejező ütem (tervezés és bontás)</t>
  </si>
  <si>
    <t>Arany János utca megújítása</t>
  </si>
  <si>
    <t>Vadász u. 30. szám alatt létesítendő Belvárosi Sportközpont kialakítása</t>
  </si>
  <si>
    <t>BL Sportközpont Kft, tőkeemelés</t>
  </si>
  <si>
    <t>Zöldfelület kataszter beszerzése</t>
  </si>
  <si>
    <t>Dézsák beszerzése</t>
  </si>
  <si>
    <t>Honvéd tér kerítés készítése fitnesz eszköz köre (szabvány szerint)</t>
  </si>
  <si>
    <t>József Attila utca 18. Tesz-vesz óvoda reluxa</t>
  </si>
  <si>
    <t>Villanyórák  és vízfogyasztásmérők felszerelése</t>
  </si>
  <si>
    <t>Vadász u. 11-13. fotocellás bejárati ajtók</t>
  </si>
  <si>
    <t>8 db párakapuk beszerzése</t>
  </si>
  <si>
    <t>Önkormányzati tárgyi eszköz beszerzése</t>
  </si>
  <si>
    <t>Intézmények beruházás</t>
  </si>
  <si>
    <t>Közterület-felügyelet beruházásai</t>
  </si>
  <si>
    <t>BLESZ beruházásai</t>
  </si>
  <si>
    <t>Polgármesteri Hivatal tárgyi eszköz beszerzés</t>
  </si>
  <si>
    <t>Parkolási tevékenységhez kapcsolódó tárgyi eszköz beszerzés</t>
  </si>
  <si>
    <t>Szent István tér mélygarázs vételár hátralék</t>
  </si>
  <si>
    <t>Belgrád rkp megújítása, többváltozatú tanulményterv készítése</t>
  </si>
  <si>
    <t>Jane Haining rkp megújítása, többváltozatú tanulményterv készítése</t>
  </si>
  <si>
    <t>Podmaniczky Frigyes tér megújítása</t>
  </si>
  <si>
    <t>Elektromos és vízmérők felszerelése</t>
  </si>
  <si>
    <t>Konyhatechnológiai és előkészítő gépek beszerzése</t>
  </si>
  <si>
    <t>Kerületi Építési Szabályzat</t>
  </si>
  <si>
    <t>Belvárosi Piac légtechnika</t>
  </si>
  <si>
    <t>Belvárosi Piac áram bővítés</t>
  </si>
  <si>
    <t>Belvárosi Piac fűtési rendszer kialakítása</t>
  </si>
  <si>
    <t>Településfejlesztési Koncepció és Megalapozó Vizsgálat, Integrált Városfejlesztési Stratégia, Örökségvédelmi Hatástanulmány elkészítése</t>
  </si>
  <si>
    <t>Bárczy István utca megújítása projekt tervezési és műszaki lebonyolítási munkái</t>
  </si>
  <si>
    <t>Erzsébet tér 3. és József nádor tér 10. sz. közterületi passzázs rekonsturkciója és az alatta lévő födém megerősítése</t>
  </si>
  <si>
    <t>Bank utca megújítása a Podmaniczky tér és a Sas utca között projekt tervezése és műszaki lebonyolítása</t>
  </si>
  <si>
    <t>Arany János utca megújítása beruházás tervezése és kapcsolódó költségei</t>
  </si>
  <si>
    <t>Vadász u.- Nagysándor J u. megújítása</t>
  </si>
  <si>
    <t>Vörösmarty tér és környékének megújítása</t>
  </si>
  <si>
    <t>József nádor tér felszínrendezés</t>
  </si>
  <si>
    <t>Déli Belváros megújítása II. ütem (Váci u. és környéke, Nyáry Pál u., Sörház u., Pintér u., Havas u.)</t>
  </si>
  <si>
    <t>Mérleg u. 9. "Belvárosi Közösségi Tér" intézmény kialakítása III. ütem</t>
  </si>
  <si>
    <t>Régiposta u megújítása projet tervezése és műszaki lebonyolítása</t>
  </si>
  <si>
    <t>Vadász u. 30. szám alatt létesítendő Belvárosi Sportközpont kialakítása műszaki bonyolítása és műszaki ellenőrzése</t>
  </si>
  <si>
    <t>e Ft- ban</t>
  </si>
  <si>
    <t>2020. év</t>
  </si>
  <si>
    <t>Belváros-Lipótváros Önkormányzata felhalmozási kiadásainak részletezése</t>
  </si>
  <si>
    <t>7.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</si>
</sst>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 wrapText="1"/>
    </xf>
    <xf numFmtId="3" fontId="6" fillId="0" borderId="3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left" vertical="center"/>
    </xf>
    <xf numFmtId="3" fontId="4" fillId="0" borderId="3" xfId="1" applyNumberFormat="1" applyFont="1" applyBorder="1" applyAlignment="1">
      <alignment vertic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49" fontId="3" fillId="0" borderId="16" xfId="0" applyNumberFormat="1" applyFont="1" applyBorder="1" applyAlignment="1">
      <alignment vertical="center"/>
    </xf>
    <xf numFmtId="0" fontId="2" fillId="0" borderId="3" xfId="0" applyFont="1" applyBorder="1"/>
    <xf numFmtId="3" fontId="2" fillId="0" borderId="3" xfId="2" applyNumberFormat="1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</cellXfs>
  <cellStyles count="3">
    <cellStyle name="Excel Built-in Normal" xfId="2" xr:uid="{670B4443-C0E7-4E3E-AD17-FF98538B966C}"/>
    <cellStyle name="Normál" xfId="0" builtinId="0"/>
    <cellStyle name="Normál 2" xfId="1" xr:uid="{09EC11E9-000B-4D09-B78B-8093241D2C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3F905-D8EB-40EA-8967-73B6BA6B750D}">
  <sheetPr>
    <pageSetUpPr fitToPage="1"/>
  </sheetPr>
  <dimension ref="A1:F111"/>
  <sheetViews>
    <sheetView tabSelected="1" topLeftCell="A55" zoomScale="80" zoomScaleNormal="80" workbookViewId="0">
      <selection activeCell="A72" sqref="A72:D72"/>
    </sheetView>
  </sheetViews>
  <sheetFormatPr defaultRowHeight="12.75" x14ac:dyDescent="0.2"/>
  <cols>
    <col min="1" max="1" width="85.85546875" style="1" customWidth="1"/>
    <col min="2" max="2" width="14" style="2" customWidth="1"/>
    <col min="3" max="3" width="12.42578125" style="1" customWidth="1"/>
    <col min="4" max="4" width="12.5703125" style="1" customWidth="1"/>
    <col min="5" max="16384" width="9.140625" style="1"/>
  </cols>
  <sheetData>
    <row r="1" spans="1:4" x14ac:dyDescent="0.2">
      <c r="D1" s="60" t="s">
        <v>90</v>
      </c>
    </row>
    <row r="2" spans="1:4" ht="15.75" x14ac:dyDescent="0.2">
      <c r="A2" s="59" t="s">
        <v>89</v>
      </c>
      <c r="B2" s="59"/>
      <c r="C2" s="59"/>
      <c r="D2" s="59"/>
    </row>
    <row r="3" spans="1:4" ht="15.75" x14ac:dyDescent="0.2">
      <c r="A3" s="59" t="s">
        <v>88</v>
      </c>
      <c r="B3" s="59"/>
      <c r="C3" s="59"/>
      <c r="D3" s="59"/>
    </row>
    <row r="4" spans="1:4" ht="13.5" thickBot="1" x14ac:dyDescent="0.25">
      <c r="D4" s="1" t="s">
        <v>87</v>
      </c>
    </row>
    <row r="5" spans="1:4" ht="29.25" thickBot="1" x14ac:dyDescent="0.25">
      <c r="A5" s="58"/>
      <c r="B5" s="20" t="s">
        <v>23</v>
      </c>
      <c r="C5" s="20" t="s">
        <v>22</v>
      </c>
      <c r="D5" s="19" t="s">
        <v>21</v>
      </c>
    </row>
    <row r="6" spans="1:4" x14ac:dyDescent="0.2">
      <c r="A6" s="57" t="s">
        <v>50</v>
      </c>
      <c r="B6" s="12">
        <v>3150053</v>
      </c>
      <c r="C6" s="12">
        <v>3150053</v>
      </c>
      <c r="D6" s="12">
        <f>3090177+1615</f>
        <v>3091792</v>
      </c>
    </row>
    <row r="7" spans="1:4" ht="25.5" x14ac:dyDescent="0.2">
      <c r="A7" s="43" t="s">
        <v>86</v>
      </c>
      <c r="B7" s="5">
        <v>82552</v>
      </c>
      <c r="C7" s="5">
        <v>82552</v>
      </c>
      <c r="D7" s="5">
        <v>82552</v>
      </c>
    </row>
    <row r="8" spans="1:4" x14ac:dyDescent="0.2">
      <c r="A8" s="55" t="s">
        <v>85</v>
      </c>
      <c r="B8" s="5">
        <v>6322</v>
      </c>
      <c r="C8" s="5">
        <v>6322</v>
      </c>
      <c r="D8" s="5">
        <v>4389</v>
      </c>
    </row>
    <row r="9" spans="1:4" x14ac:dyDescent="0.2">
      <c r="A9" s="55" t="s">
        <v>84</v>
      </c>
      <c r="B9" s="5">
        <v>247</v>
      </c>
      <c r="C9" s="5">
        <v>247</v>
      </c>
      <c r="D9" s="5">
        <v>0</v>
      </c>
    </row>
    <row r="10" spans="1:4" x14ac:dyDescent="0.2">
      <c r="A10" s="43" t="s">
        <v>83</v>
      </c>
      <c r="B10" s="5">
        <v>37547</v>
      </c>
      <c r="C10" s="5">
        <v>37547</v>
      </c>
      <c r="D10" s="5">
        <v>0</v>
      </c>
    </row>
    <row r="11" spans="1:4" x14ac:dyDescent="0.2">
      <c r="A11" s="55" t="s">
        <v>82</v>
      </c>
      <c r="B11" s="5">
        <v>12485</v>
      </c>
      <c r="C11" s="5">
        <f>4277+12484</f>
        <v>16761</v>
      </c>
      <c r="D11" s="5">
        <v>0</v>
      </c>
    </row>
    <row r="12" spans="1:4" x14ac:dyDescent="0.2">
      <c r="A12" s="43" t="s">
        <v>81</v>
      </c>
      <c r="B12" s="5">
        <v>170038</v>
      </c>
      <c r="C12" s="5">
        <v>170038</v>
      </c>
      <c r="D12" s="5">
        <v>170038</v>
      </c>
    </row>
    <row r="13" spans="1:4" x14ac:dyDescent="0.2">
      <c r="A13" s="40" t="s">
        <v>80</v>
      </c>
      <c r="B13" s="5">
        <v>748515</v>
      </c>
      <c r="C13" s="5">
        <v>748515</v>
      </c>
      <c r="D13" s="5">
        <v>642865</v>
      </c>
    </row>
    <row r="14" spans="1:4" x14ac:dyDescent="0.2">
      <c r="A14" s="55" t="s">
        <v>79</v>
      </c>
      <c r="B14" s="5">
        <v>101646</v>
      </c>
      <c r="C14" s="5">
        <v>101646</v>
      </c>
      <c r="D14" s="5">
        <v>32160</v>
      </c>
    </row>
    <row r="15" spans="1:4" x14ac:dyDescent="0.2">
      <c r="A15" s="56" t="s">
        <v>78</v>
      </c>
      <c r="B15" s="5"/>
      <c r="C15" s="5">
        <v>153</v>
      </c>
      <c r="D15" s="5">
        <v>0</v>
      </c>
    </row>
    <row r="16" spans="1:4" ht="25.5" x14ac:dyDescent="0.2">
      <c r="A16" s="40" t="s">
        <v>77</v>
      </c>
      <c r="B16" s="5"/>
      <c r="C16" s="5">
        <f>3657-1</f>
        <v>3656</v>
      </c>
      <c r="D16" s="5">
        <v>0</v>
      </c>
    </row>
    <row r="17" spans="1:4" x14ac:dyDescent="0.2">
      <c r="A17" s="30" t="s">
        <v>76</v>
      </c>
      <c r="B17" s="5"/>
      <c r="C17" s="5">
        <v>3901</v>
      </c>
      <c r="D17" s="5">
        <v>0</v>
      </c>
    </row>
    <row r="18" spans="1:4" ht="25.5" x14ac:dyDescent="0.2">
      <c r="A18" s="55" t="s">
        <v>75</v>
      </c>
      <c r="B18" s="5"/>
      <c r="C18" s="5">
        <f>1103-1</f>
        <v>1102</v>
      </c>
      <c r="D18" s="5">
        <v>0</v>
      </c>
    </row>
    <row r="19" spans="1:4" x14ac:dyDescent="0.2">
      <c r="A19" s="54" t="s">
        <v>74</v>
      </c>
      <c r="B19" s="5"/>
      <c r="C19" s="5">
        <v>18400</v>
      </c>
      <c r="D19" s="5">
        <v>0</v>
      </c>
    </row>
    <row r="20" spans="1:4" x14ac:dyDescent="0.2">
      <c r="A20" s="53" t="s">
        <v>73</v>
      </c>
      <c r="B20" s="5"/>
      <c r="C20" s="5">
        <v>16800</v>
      </c>
      <c r="D20" s="5">
        <v>0</v>
      </c>
    </row>
    <row r="21" spans="1:4" x14ac:dyDescent="0.2">
      <c r="A21" s="53" t="s">
        <v>72</v>
      </c>
      <c r="B21" s="5"/>
      <c r="C21" s="5">
        <v>15000</v>
      </c>
      <c r="D21" s="5">
        <v>0</v>
      </c>
    </row>
    <row r="22" spans="1:4" x14ac:dyDescent="0.2">
      <c r="A22" s="5" t="s">
        <v>71</v>
      </c>
      <c r="B22" s="5"/>
      <c r="C22" s="5">
        <v>1910</v>
      </c>
      <c r="D22" s="5">
        <v>1910</v>
      </c>
    </row>
    <row r="23" spans="1:4" x14ac:dyDescent="0.2">
      <c r="A23" s="16" t="s">
        <v>70</v>
      </c>
      <c r="B23" s="5"/>
      <c r="C23" s="5">
        <v>1825</v>
      </c>
      <c r="D23" s="5">
        <v>0</v>
      </c>
    </row>
    <row r="24" spans="1:4" x14ac:dyDescent="0.2">
      <c r="A24" s="16" t="s">
        <v>69</v>
      </c>
      <c r="B24" s="5"/>
      <c r="C24" s="5">
        <f>51+2964</f>
        <v>3015</v>
      </c>
      <c r="D24" s="5">
        <v>2938</v>
      </c>
    </row>
    <row r="25" spans="1:4" x14ac:dyDescent="0.2">
      <c r="A25" s="52" t="s">
        <v>68</v>
      </c>
      <c r="B25" s="5"/>
      <c r="C25" s="5">
        <v>442190</v>
      </c>
      <c r="D25" s="5">
        <v>129049</v>
      </c>
    </row>
    <row r="26" spans="1:4" x14ac:dyDescent="0.2">
      <c r="A26" s="30" t="s">
        <v>67</v>
      </c>
      <c r="B26" s="5"/>
      <c r="C26" s="5">
        <v>19114</v>
      </c>
      <c r="D26" s="5">
        <v>18372</v>
      </c>
    </row>
    <row r="27" spans="1:4" ht="13.5" thickBot="1" x14ac:dyDescent="0.25">
      <c r="A27" s="30" t="s">
        <v>66</v>
      </c>
      <c r="B27" s="5"/>
      <c r="C27" s="5">
        <v>19241</v>
      </c>
      <c r="D27" s="5">
        <v>19241</v>
      </c>
    </row>
    <row r="28" spans="1:4" ht="13.5" thickBot="1" x14ac:dyDescent="0.25">
      <c r="A28" s="51" t="s">
        <v>24</v>
      </c>
      <c r="B28" s="3">
        <f>SUM(B6:B27)</f>
        <v>4309405</v>
      </c>
      <c r="C28" s="3">
        <f>SUM(C6:C27)</f>
        <v>4859988</v>
      </c>
      <c r="D28" s="3">
        <f>SUM(D6:D27)</f>
        <v>4195306</v>
      </c>
    </row>
    <row r="29" spans="1:4" x14ac:dyDescent="0.2">
      <c r="A29" s="32" t="s">
        <v>65</v>
      </c>
      <c r="B29" s="12">
        <v>13105</v>
      </c>
      <c r="C29" s="12">
        <v>13105</v>
      </c>
      <c r="D29" s="5">
        <v>13105</v>
      </c>
    </row>
    <row r="30" spans="1:4" x14ac:dyDescent="0.2">
      <c r="A30" s="5" t="s">
        <v>64</v>
      </c>
      <c r="B30" s="5">
        <v>80000</v>
      </c>
      <c r="C30" s="5">
        <f>60000+20000+90761</f>
        <v>170761</v>
      </c>
      <c r="D30" s="5">
        <v>150128</v>
      </c>
    </row>
    <row r="31" spans="1:4" x14ac:dyDescent="0.2">
      <c r="A31" s="5" t="s">
        <v>63</v>
      </c>
      <c r="B31" s="5">
        <v>10000</v>
      </c>
      <c r="C31" s="5">
        <f>10000+320</f>
        <v>10320</v>
      </c>
      <c r="D31" s="5">
        <v>10259</v>
      </c>
    </row>
    <row r="32" spans="1:4" x14ac:dyDescent="0.2">
      <c r="A32" s="5" t="s">
        <v>62</v>
      </c>
      <c r="B32" s="5">
        <v>92207</v>
      </c>
      <c r="C32" s="5">
        <f>92207+29398+58455+9552+103-58370-18331</f>
        <v>113014</v>
      </c>
      <c r="D32" s="5">
        <v>101774</v>
      </c>
    </row>
    <row r="33" spans="1:6" x14ac:dyDescent="0.2">
      <c r="A33" s="5" t="s">
        <v>61</v>
      </c>
      <c r="B33" s="5">
        <v>35000</v>
      </c>
      <c r="C33" s="5">
        <v>35000</v>
      </c>
      <c r="D33" s="5">
        <v>28189</v>
      </c>
    </row>
    <row r="34" spans="1:6" x14ac:dyDescent="0.2">
      <c r="A34" s="5" t="s">
        <v>60</v>
      </c>
      <c r="B34" s="5">
        <v>15974</v>
      </c>
      <c r="C34" s="5">
        <f>15974+150+1337+1258+721+250+571+873</f>
        <v>21134</v>
      </c>
      <c r="D34" s="5">
        <v>6520</v>
      </c>
      <c r="E34" s="50"/>
      <c r="F34" s="49"/>
    </row>
    <row r="35" spans="1:6" x14ac:dyDescent="0.2">
      <c r="A35" s="5" t="s">
        <v>59</v>
      </c>
      <c r="B35" s="5">
        <v>10000</v>
      </c>
      <c r="C35" s="5">
        <v>10000</v>
      </c>
      <c r="D35" s="5">
        <v>8799</v>
      </c>
    </row>
    <row r="36" spans="1:6" x14ac:dyDescent="0.2">
      <c r="A36" s="45" t="s">
        <v>58</v>
      </c>
      <c r="B36" s="48">
        <v>5969</v>
      </c>
      <c r="C36" s="48">
        <v>5969</v>
      </c>
      <c r="D36" s="5"/>
    </row>
    <row r="37" spans="1:6" ht="15.75" x14ac:dyDescent="0.2">
      <c r="A37" s="45" t="s">
        <v>57</v>
      </c>
      <c r="B37" s="48">
        <v>4285</v>
      </c>
      <c r="C37" s="48">
        <v>4285</v>
      </c>
      <c r="D37" s="5"/>
      <c r="E37" s="47"/>
      <c r="F37" s="46"/>
    </row>
    <row r="38" spans="1:6" x14ac:dyDescent="0.2">
      <c r="A38" s="45" t="s">
        <v>56</v>
      </c>
      <c r="B38" s="44">
        <v>19050</v>
      </c>
      <c r="C38" s="44">
        <f>19050+10000+4445</f>
        <v>33495</v>
      </c>
      <c r="D38" s="5">
        <v>18996</v>
      </c>
    </row>
    <row r="39" spans="1:6" ht="13.5" customHeight="1" x14ac:dyDescent="0.2">
      <c r="A39" s="45" t="s">
        <v>55</v>
      </c>
      <c r="B39" s="44">
        <v>1593</v>
      </c>
      <c r="C39" s="44">
        <v>1593</v>
      </c>
      <c r="D39" s="5">
        <v>1143</v>
      </c>
    </row>
    <row r="40" spans="1:6" x14ac:dyDescent="0.2">
      <c r="A40" s="39" t="s">
        <v>54</v>
      </c>
      <c r="B40" s="44">
        <v>4000</v>
      </c>
      <c r="C40" s="44">
        <v>4000</v>
      </c>
      <c r="D40" s="5"/>
    </row>
    <row r="41" spans="1:6" x14ac:dyDescent="0.2">
      <c r="A41" s="39" t="s">
        <v>53</v>
      </c>
      <c r="B41" s="44">
        <v>5000</v>
      </c>
      <c r="C41" s="44">
        <v>5000</v>
      </c>
      <c r="D41" s="5"/>
    </row>
    <row r="42" spans="1:6" x14ac:dyDescent="0.2">
      <c r="A42" s="39" t="s">
        <v>52</v>
      </c>
      <c r="B42" s="44">
        <v>15000</v>
      </c>
      <c r="C42" s="44">
        <v>15000</v>
      </c>
      <c r="D42" s="5"/>
    </row>
    <row r="43" spans="1:6" x14ac:dyDescent="0.2">
      <c r="A43" s="39" t="s">
        <v>51</v>
      </c>
      <c r="B43" s="44">
        <v>510000</v>
      </c>
      <c r="C43" s="44">
        <v>510000</v>
      </c>
      <c r="D43" s="5">
        <v>510000</v>
      </c>
    </row>
    <row r="44" spans="1:6" x14ac:dyDescent="0.2">
      <c r="A44" s="43" t="s">
        <v>50</v>
      </c>
      <c r="B44" s="41"/>
      <c r="C44" s="41">
        <f>13664+9989+1000000</f>
        <v>1023653</v>
      </c>
      <c r="D44" s="5">
        <f>191987+1976</f>
        <v>193963</v>
      </c>
    </row>
    <row r="45" spans="1:6" x14ac:dyDescent="0.2">
      <c r="A45" s="40" t="s">
        <v>49</v>
      </c>
      <c r="B45" s="41"/>
      <c r="C45" s="41">
        <v>12700</v>
      </c>
      <c r="D45" s="5">
        <v>11711</v>
      </c>
    </row>
    <row r="46" spans="1:6" x14ac:dyDescent="0.2">
      <c r="A46" s="40" t="s">
        <v>48</v>
      </c>
      <c r="B46" s="42"/>
      <c r="C46" s="42">
        <f>19812+6350+139712+7000+240000</f>
        <v>412874</v>
      </c>
      <c r="D46" s="5">
        <v>70420</v>
      </c>
    </row>
    <row r="47" spans="1:6" x14ac:dyDescent="0.2">
      <c r="A47" s="40" t="s">
        <v>47</v>
      </c>
      <c r="B47" s="41"/>
      <c r="C47" s="41">
        <f>3175+13272</f>
        <v>16447</v>
      </c>
      <c r="D47" s="5">
        <v>13063</v>
      </c>
    </row>
    <row r="48" spans="1:6" x14ac:dyDescent="0.2">
      <c r="A48" s="40" t="s">
        <v>46</v>
      </c>
      <c r="B48" s="5"/>
      <c r="C48" s="5">
        <f>7303+5525</f>
        <v>12828</v>
      </c>
      <c r="D48" s="5">
        <v>8571</v>
      </c>
    </row>
    <row r="49" spans="1:4" x14ac:dyDescent="0.2">
      <c r="A49" s="40" t="s">
        <v>45</v>
      </c>
      <c r="B49" s="5"/>
      <c r="C49" s="5">
        <v>62226</v>
      </c>
      <c r="D49" s="5"/>
    </row>
    <row r="50" spans="1:4" x14ac:dyDescent="0.2">
      <c r="A50" s="30" t="s">
        <v>44</v>
      </c>
      <c r="B50" s="5"/>
      <c r="C50" s="5">
        <v>20955</v>
      </c>
      <c r="D50" s="5"/>
    </row>
    <row r="51" spans="1:4" x14ac:dyDescent="0.2">
      <c r="A51" s="39" t="s">
        <v>43</v>
      </c>
      <c r="B51" s="5"/>
      <c r="C51" s="5">
        <v>262240</v>
      </c>
      <c r="D51" s="5"/>
    </row>
    <row r="52" spans="1:4" x14ac:dyDescent="0.2">
      <c r="A52" s="36" t="s">
        <v>42</v>
      </c>
      <c r="B52" s="5"/>
      <c r="C52" s="5">
        <v>6668</v>
      </c>
      <c r="D52" s="5"/>
    </row>
    <row r="53" spans="1:4" x14ac:dyDescent="0.2">
      <c r="A53" s="36" t="s">
        <v>41</v>
      </c>
      <c r="B53" s="5"/>
      <c r="C53" s="5">
        <v>5271</v>
      </c>
      <c r="D53" s="5"/>
    </row>
    <row r="54" spans="1:4" x14ac:dyDescent="0.2">
      <c r="A54" s="36" t="s">
        <v>40</v>
      </c>
      <c r="B54" s="5"/>
      <c r="C54" s="5">
        <v>110000</v>
      </c>
      <c r="D54" s="5">
        <v>3063</v>
      </c>
    </row>
    <row r="55" spans="1:4" x14ac:dyDescent="0.2">
      <c r="A55" s="36" t="s">
        <v>39</v>
      </c>
      <c r="B55" s="5"/>
      <c r="C55" s="5">
        <v>15000</v>
      </c>
      <c r="D55" s="5">
        <v>15000</v>
      </c>
    </row>
    <row r="56" spans="1:4" x14ac:dyDescent="0.2">
      <c r="A56" s="38" t="s">
        <v>38</v>
      </c>
      <c r="B56" s="15"/>
      <c r="C56" s="15">
        <v>9943</v>
      </c>
      <c r="D56" s="5">
        <v>9943</v>
      </c>
    </row>
    <row r="57" spans="1:4" x14ac:dyDescent="0.2">
      <c r="A57" s="36" t="s">
        <v>37</v>
      </c>
      <c r="B57" s="5"/>
      <c r="C57" s="37">
        <v>79375</v>
      </c>
      <c r="D57" s="5"/>
    </row>
    <row r="58" spans="1:4" x14ac:dyDescent="0.2">
      <c r="A58" s="36" t="s">
        <v>36</v>
      </c>
      <c r="B58" s="5"/>
      <c r="C58" s="37">
        <v>6558</v>
      </c>
      <c r="D58" s="5"/>
    </row>
    <row r="59" spans="1:4" x14ac:dyDescent="0.2">
      <c r="A59" s="36" t="s">
        <v>35</v>
      </c>
      <c r="B59" s="5"/>
      <c r="C59" s="35">
        <v>303</v>
      </c>
      <c r="D59" s="5">
        <v>303</v>
      </c>
    </row>
    <row r="60" spans="1:4" x14ac:dyDescent="0.2">
      <c r="A60" s="17" t="s">
        <v>34</v>
      </c>
      <c r="B60" s="5"/>
      <c r="C60" s="35">
        <v>6731</v>
      </c>
      <c r="D60" s="5">
        <v>6731</v>
      </c>
    </row>
    <row r="61" spans="1:4" ht="13.5" thickBot="1" x14ac:dyDescent="0.25">
      <c r="A61" s="36" t="s">
        <v>33</v>
      </c>
      <c r="B61" s="5"/>
      <c r="C61" s="35">
        <v>115675</v>
      </c>
      <c r="D61" s="5">
        <v>108194</v>
      </c>
    </row>
    <row r="62" spans="1:4" ht="13.5" thickBot="1" x14ac:dyDescent="0.25">
      <c r="A62" s="34" t="s">
        <v>6</v>
      </c>
      <c r="B62" s="3">
        <f>SUM(B29:B61)</f>
        <v>821183</v>
      </c>
      <c r="C62" s="3">
        <f>SUM(C29:C61)</f>
        <v>3132123</v>
      </c>
      <c r="D62" s="3">
        <f>SUM(D29:D61)</f>
        <v>1289875</v>
      </c>
    </row>
    <row r="63" spans="1:4" ht="13.5" thickBot="1" x14ac:dyDescent="0.25">
      <c r="A63" s="33" t="s">
        <v>32</v>
      </c>
      <c r="B63" s="3">
        <f>+B62+B28</f>
        <v>5130588</v>
      </c>
      <c r="C63" s="3">
        <f>+C62+C28</f>
        <v>7992111</v>
      </c>
      <c r="D63" s="3">
        <f>+D62+D28</f>
        <v>5485181</v>
      </c>
    </row>
    <row r="64" spans="1:4" x14ac:dyDescent="0.2">
      <c r="A64" s="32" t="s">
        <v>31</v>
      </c>
      <c r="B64" s="12">
        <v>846649</v>
      </c>
      <c r="C64" s="12">
        <v>846649</v>
      </c>
      <c r="D64" s="5">
        <f>223905-1</f>
        <v>223904</v>
      </c>
    </row>
    <row r="65" spans="1:4" x14ac:dyDescent="0.2">
      <c r="A65" s="30" t="s">
        <v>30</v>
      </c>
      <c r="B65" s="29"/>
      <c r="C65" s="29">
        <f>4601+28894</f>
        <v>33495</v>
      </c>
      <c r="D65" s="5">
        <v>28876</v>
      </c>
    </row>
    <row r="66" spans="1:4" x14ac:dyDescent="0.2">
      <c r="A66" s="31" t="s">
        <v>29</v>
      </c>
      <c r="B66" s="29"/>
      <c r="C66" s="29">
        <v>3112</v>
      </c>
      <c r="D66" s="5">
        <v>3112</v>
      </c>
    </row>
    <row r="67" spans="1:4" x14ac:dyDescent="0.2">
      <c r="A67" s="30" t="s">
        <v>17</v>
      </c>
      <c r="B67" s="29"/>
      <c r="C67" s="29"/>
      <c r="D67" s="5"/>
    </row>
    <row r="68" spans="1:4" x14ac:dyDescent="0.2">
      <c r="A68" s="30" t="s">
        <v>28</v>
      </c>
      <c r="B68" s="29"/>
      <c r="C68" s="29">
        <v>2097</v>
      </c>
      <c r="D68" s="5">
        <v>154</v>
      </c>
    </row>
    <row r="69" spans="1:4" x14ac:dyDescent="0.2">
      <c r="A69" s="30" t="s">
        <v>27</v>
      </c>
      <c r="B69" s="29"/>
      <c r="C69" s="29">
        <v>1684</v>
      </c>
      <c r="D69" s="5">
        <v>976</v>
      </c>
    </row>
    <row r="70" spans="1:4" x14ac:dyDescent="0.2">
      <c r="A70" s="30" t="s">
        <v>26</v>
      </c>
      <c r="B70" s="29"/>
      <c r="C70" s="29">
        <v>14924</v>
      </c>
      <c r="D70" s="5"/>
    </row>
    <row r="71" spans="1:4" ht="26.25" customHeight="1" thickBot="1" x14ac:dyDescent="0.25">
      <c r="A71" s="28" t="s">
        <v>25</v>
      </c>
      <c r="B71" s="7"/>
      <c r="C71" s="7">
        <f>85+1500+150+60+150+150+1700</f>
        <v>3795</v>
      </c>
      <c r="D71" s="5">
        <v>1500</v>
      </c>
    </row>
    <row r="72" spans="1:4" ht="13.5" thickBot="1" x14ac:dyDescent="0.25">
      <c r="A72" s="27" t="s">
        <v>24</v>
      </c>
      <c r="B72" s="3">
        <f>SUM(B64:B71)</f>
        <v>846649</v>
      </c>
      <c r="C72" s="3">
        <f>SUM(C64:C71)</f>
        <v>905756</v>
      </c>
      <c r="D72" s="3">
        <f>SUM(D64:D71)</f>
        <v>258522</v>
      </c>
    </row>
    <row r="73" spans="1:4" x14ac:dyDescent="0.2">
      <c r="A73" s="26"/>
      <c r="B73" s="25"/>
      <c r="C73" s="25"/>
      <c r="D73" s="2"/>
    </row>
    <row r="74" spans="1:4" x14ac:dyDescent="0.2">
      <c r="A74" s="26"/>
      <c r="B74" s="25"/>
      <c r="C74" s="25"/>
      <c r="D74" s="2"/>
    </row>
    <row r="75" spans="1:4" x14ac:dyDescent="0.2">
      <c r="A75" s="26"/>
      <c r="B75" s="25"/>
      <c r="C75" s="25"/>
      <c r="D75" s="2"/>
    </row>
    <row r="76" spans="1:4" x14ac:dyDescent="0.2">
      <c r="A76" s="26"/>
      <c r="B76" s="25"/>
      <c r="C76" s="25"/>
      <c r="D76" s="2"/>
    </row>
    <row r="77" spans="1:4" ht="13.5" thickBot="1" x14ac:dyDescent="0.25">
      <c r="A77" s="24"/>
      <c r="B77" s="23"/>
      <c r="C77" s="23"/>
      <c r="D77" s="22"/>
    </row>
    <row r="78" spans="1:4" ht="29.25" thickBot="1" x14ac:dyDescent="0.25">
      <c r="A78" s="21"/>
      <c r="B78" s="20" t="s">
        <v>23</v>
      </c>
      <c r="C78" s="20" t="s">
        <v>22</v>
      </c>
      <c r="D78" s="19" t="s">
        <v>21</v>
      </c>
    </row>
    <row r="79" spans="1:4" x14ac:dyDescent="0.2">
      <c r="A79" s="18" t="s">
        <v>17</v>
      </c>
      <c r="B79" s="12">
        <v>200000</v>
      </c>
      <c r="C79" s="12">
        <f>200000+100000</f>
        <v>300000</v>
      </c>
      <c r="D79" s="12">
        <v>0</v>
      </c>
    </row>
    <row r="80" spans="1:4" x14ac:dyDescent="0.2">
      <c r="A80" s="17" t="s">
        <v>20</v>
      </c>
      <c r="B80" s="5">
        <v>29750</v>
      </c>
      <c r="C80" s="5">
        <v>29750</v>
      </c>
      <c r="D80" s="5">
        <v>29750</v>
      </c>
    </row>
    <row r="81" spans="1:4" x14ac:dyDescent="0.2">
      <c r="A81" s="17" t="s">
        <v>19</v>
      </c>
      <c r="B81" s="5">
        <v>10000</v>
      </c>
      <c r="C81" s="5">
        <v>10000</v>
      </c>
      <c r="D81" s="5">
        <v>10000</v>
      </c>
    </row>
    <row r="82" spans="1:4" x14ac:dyDescent="0.2">
      <c r="A82" s="17" t="s">
        <v>18</v>
      </c>
      <c r="B82" s="5">
        <v>35000</v>
      </c>
      <c r="C82" s="5">
        <f>35000-1454-412-297-2218-29</f>
        <v>30590</v>
      </c>
      <c r="D82" s="5">
        <v>18051</v>
      </c>
    </row>
    <row r="83" spans="1:4" x14ac:dyDescent="0.2">
      <c r="A83" s="17" t="s">
        <v>17</v>
      </c>
      <c r="B83" s="5"/>
      <c r="C83" s="5"/>
      <c r="D83" s="5"/>
    </row>
    <row r="84" spans="1:4" x14ac:dyDescent="0.2">
      <c r="A84" s="17" t="s">
        <v>16</v>
      </c>
      <c r="B84" s="5">
        <v>600</v>
      </c>
      <c r="C84" s="5">
        <f>600+170</f>
        <v>770</v>
      </c>
      <c r="D84" s="5"/>
    </row>
    <row r="85" spans="1:4" x14ac:dyDescent="0.2">
      <c r="A85" s="17" t="s">
        <v>15</v>
      </c>
      <c r="B85" s="5">
        <v>2000</v>
      </c>
      <c r="C85" s="5">
        <f>2000-170</f>
        <v>1830</v>
      </c>
      <c r="D85" s="5"/>
    </row>
    <row r="86" spans="1:4" x14ac:dyDescent="0.2">
      <c r="A86" s="13" t="s">
        <v>14</v>
      </c>
      <c r="B86" s="15">
        <v>10000</v>
      </c>
      <c r="C86" s="15">
        <v>10000</v>
      </c>
      <c r="D86" s="5">
        <v>10000</v>
      </c>
    </row>
    <row r="87" spans="1:4" x14ac:dyDescent="0.2">
      <c r="A87" s="16" t="s">
        <v>13</v>
      </c>
      <c r="B87" s="5">
        <v>2000</v>
      </c>
      <c r="C87" s="5">
        <f>2000+866</f>
        <v>2866</v>
      </c>
      <c r="D87" s="5">
        <v>2866</v>
      </c>
    </row>
    <row r="88" spans="1:4" x14ac:dyDescent="0.2">
      <c r="A88" s="13" t="s">
        <v>12</v>
      </c>
      <c r="B88" s="15">
        <v>25000</v>
      </c>
      <c r="C88" s="15">
        <v>25000</v>
      </c>
      <c r="D88" s="5">
        <v>7177</v>
      </c>
    </row>
    <row r="89" spans="1:4" ht="13.5" thickBot="1" x14ac:dyDescent="0.25">
      <c r="A89" s="11" t="s">
        <v>11</v>
      </c>
      <c r="B89" s="10"/>
      <c r="C89" s="10">
        <f>2500+150+2540+750+1400+350+150+150</f>
        <v>7990</v>
      </c>
      <c r="D89" s="15"/>
    </row>
    <row r="90" spans="1:4" ht="13.5" thickBot="1" x14ac:dyDescent="0.25">
      <c r="A90" s="4" t="s">
        <v>10</v>
      </c>
      <c r="B90" s="14">
        <f>SUM(B79:B89)</f>
        <v>314350</v>
      </c>
      <c r="C90" s="14">
        <f>SUM(C79:C89)</f>
        <v>418796</v>
      </c>
      <c r="D90" s="3">
        <f>SUM(D79:D89)</f>
        <v>77844</v>
      </c>
    </row>
    <row r="91" spans="1:4" ht="13.5" thickBot="1" x14ac:dyDescent="0.25">
      <c r="A91" s="9" t="s">
        <v>9</v>
      </c>
      <c r="B91" s="3">
        <f>+B72+B90</f>
        <v>1160999</v>
      </c>
      <c r="C91" s="3">
        <f>+C72+C90</f>
        <v>1324552</v>
      </c>
      <c r="D91" s="3">
        <f>+D72+D90</f>
        <v>336366</v>
      </c>
    </row>
    <row r="92" spans="1:4" x14ac:dyDescent="0.2">
      <c r="A92" s="13" t="s">
        <v>8</v>
      </c>
      <c r="B92" s="12">
        <v>10000</v>
      </c>
      <c r="C92" s="12">
        <v>10000</v>
      </c>
      <c r="D92" s="5">
        <v>2500</v>
      </c>
    </row>
    <row r="93" spans="1:4" ht="13.5" thickBot="1" x14ac:dyDescent="0.25">
      <c r="A93" s="11" t="s">
        <v>7</v>
      </c>
      <c r="B93" s="7"/>
      <c r="C93" s="10"/>
      <c r="D93" s="5"/>
    </row>
    <row r="94" spans="1:4" ht="13.5" thickBot="1" x14ac:dyDescent="0.25">
      <c r="A94" s="4" t="s">
        <v>6</v>
      </c>
      <c r="B94" s="3">
        <f>SUM(B92:B93)</f>
        <v>10000</v>
      </c>
      <c r="C94" s="3">
        <f>SUM(C92:C93)</f>
        <v>10000</v>
      </c>
      <c r="D94" s="3">
        <f>SUM(D92:D93)</f>
        <v>2500</v>
      </c>
    </row>
    <row r="95" spans="1:4" ht="13.5" thickBot="1" x14ac:dyDescent="0.25">
      <c r="A95" s="4" t="s">
        <v>5</v>
      </c>
      <c r="B95" s="3">
        <f>+B94</f>
        <v>10000</v>
      </c>
      <c r="C95" s="3">
        <f>+C94</f>
        <v>10000</v>
      </c>
      <c r="D95" s="3">
        <f>+D94</f>
        <v>2500</v>
      </c>
    </row>
    <row r="96" spans="1:4" ht="13.5" thickBot="1" x14ac:dyDescent="0.25">
      <c r="A96" s="9" t="s">
        <v>4</v>
      </c>
      <c r="B96" s="7">
        <v>2574484</v>
      </c>
      <c r="C96" s="6">
        <f>5433378+3571250</f>
        <v>9004628</v>
      </c>
      <c r="D96" s="5"/>
    </row>
    <row r="97" spans="1:4" ht="13.5" thickBot="1" x14ac:dyDescent="0.25">
      <c r="A97" s="4" t="s">
        <v>3</v>
      </c>
      <c r="B97" s="3">
        <f>SUM(B96)</f>
        <v>2574484</v>
      </c>
      <c r="C97" s="3">
        <f>SUM(C96)</f>
        <v>9004628</v>
      </c>
      <c r="D97" s="3">
        <f>SUM(D96)</f>
        <v>0</v>
      </c>
    </row>
    <row r="98" spans="1:4" ht="13.5" thickBot="1" x14ac:dyDescent="0.25">
      <c r="A98" s="4" t="s">
        <v>2</v>
      </c>
      <c r="B98" s="3">
        <f>SUM(B91,B95,B97)</f>
        <v>3745483</v>
      </c>
      <c r="C98" s="3">
        <f>SUM(C91,C95,C97)</f>
        <v>10339180</v>
      </c>
      <c r="D98" s="3">
        <f>SUM(D91,D95,D97)</f>
        <v>338866</v>
      </c>
    </row>
    <row r="99" spans="1:4" ht="13.5" thickBot="1" x14ac:dyDescent="0.25">
      <c r="A99" s="8" t="s">
        <v>1</v>
      </c>
      <c r="B99" s="7"/>
      <c r="C99" s="6"/>
      <c r="D99" s="5"/>
    </row>
    <row r="100" spans="1:4" ht="13.5" thickBot="1" x14ac:dyDescent="0.25">
      <c r="A100" s="4" t="s">
        <v>0</v>
      </c>
      <c r="B100" s="3">
        <f>SUM(B99)</f>
        <v>0</v>
      </c>
      <c r="C100" s="3">
        <f>SUM(C99)</f>
        <v>0</v>
      </c>
      <c r="D100" s="3">
        <f>SUM(D99)</f>
        <v>0</v>
      </c>
    </row>
    <row r="101" spans="1:4" ht="13.5" thickBot="1" x14ac:dyDescent="0.25">
      <c r="A101" s="4"/>
      <c r="B101" s="3">
        <f>SUM(B100,B98,B63)</f>
        <v>8876071</v>
      </c>
      <c r="C101" s="3">
        <f>SUM(C100,C98,C63)</f>
        <v>18331291</v>
      </c>
      <c r="D101" s="3">
        <f>SUM(D100,D98,D63)</f>
        <v>5824047</v>
      </c>
    </row>
    <row r="102" spans="1:4" x14ac:dyDescent="0.2">
      <c r="C102" s="2"/>
    </row>
    <row r="103" spans="1:4" x14ac:dyDescent="0.2">
      <c r="C103" s="2"/>
    </row>
    <row r="104" spans="1:4" x14ac:dyDescent="0.2">
      <c r="C104" s="2"/>
    </row>
    <row r="105" spans="1:4" x14ac:dyDescent="0.2">
      <c r="C105" s="2"/>
    </row>
    <row r="106" spans="1:4" x14ac:dyDescent="0.2">
      <c r="C106" s="2"/>
    </row>
    <row r="107" spans="1:4" x14ac:dyDescent="0.2">
      <c r="C107" s="2"/>
    </row>
    <row r="108" spans="1:4" x14ac:dyDescent="0.2">
      <c r="C108" s="2"/>
    </row>
    <row r="109" spans="1:4" x14ac:dyDescent="0.2">
      <c r="C109" s="2"/>
    </row>
    <row r="110" spans="1:4" x14ac:dyDescent="0.2">
      <c r="C110" s="2"/>
    </row>
    <row r="111" spans="1:4" x14ac:dyDescent="0.2">
      <c r="C111" s="2"/>
    </row>
  </sheetData>
  <autoFilter ref="B5:D101" xr:uid="{00000000-0009-0000-0000-000001000000}"/>
  <mergeCells count="2">
    <mergeCell ref="A2:D2"/>
    <mergeCell ref="A3:D3"/>
  </mergeCells>
  <printOptions horizontalCentered="1"/>
  <pageMargins left="0" right="0.19685039370078741" top="0.19685039370078741" bottom="0.35433070866141736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sz. mell</vt:lpstr>
      <vt:lpstr>'7. sz. mell'!Nyomtatási_terület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Csurka, Mária</dc:creator>
  <cp:lastModifiedBy>Csurka, Mária</cp:lastModifiedBy>
  <dcterms:created xsi:type="dcterms:W3CDTF">2021-06-02T07:38:35Z</dcterms:created>
  <dcterms:modified xsi:type="dcterms:W3CDTF">2021-06-02T07:38:54Z</dcterms:modified>
</cp:coreProperties>
</file>