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6989F0EB-9E5B-4A88-B193-044CA7EF711F}" xr6:coauthVersionLast="45" xr6:coauthVersionMax="45" xr10:uidLastSave="{00000000-0000-0000-0000-000000000000}"/>
  <bookViews>
    <workbookView xWindow="-120" yWindow="-120" windowWidth="20700" windowHeight="11160" tabRatio="362"/>
  </bookViews>
  <sheets>
    <sheet name="A. vagyonkimutatás" sheetId="1" r:id="rId1"/>
  </sheets>
  <externalReferences>
    <externalReference r:id="rId2"/>
  </externalReferences>
  <definedNames>
    <definedName name="_4__sz__sor_részletezése" localSheetId="0">#REF!</definedName>
    <definedName name="_4__sz__sor_részletezése">#REF!</definedName>
    <definedName name="_xlnm._FilterDatabase" localSheetId="0" hidden="1">'A. vagyonkimutatás'!$A$7:$G$118</definedName>
    <definedName name="_xlnm.Print_Titles" localSheetId="0">'A. vagyonkimutatás'!$6:$7</definedName>
    <definedName name="_xlnm.Print_Area" localSheetId="0">'A. vagyonkimutatás'!$A$1:$G$118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1" l="1"/>
  <c r="F30" i="1"/>
  <c r="F26" i="1"/>
  <c r="F29" i="1"/>
  <c r="E30" i="1"/>
  <c r="E41" i="1"/>
  <c r="E32" i="1"/>
  <c r="F32" i="1"/>
  <c r="G32" i="1" s="1"/>
  <c r="F41" i="1"/>
  <c r="I33" i="1"/>
  <c r="M37" i="1"/>
  <c r="L37" i="1"/>
  <c r="M39" i="1" s="1"/>
  <c r="F36" i="1"/>
  <c r="P34" i="1" s="1"/>
  <c r="E36" i="1"/>
  <c r="E34" i="1" s="1"/>
  <c r="E33" i="1" s="1"/>
  <c r="O21" i="1"/>
  <c r="P21" i="1" s="1"/>
  <c r="F15" i="1"/>
  <c r="N12" i="1"/>
  <c r="H74" i="1"/>
  <c r="H76" i="1" s="1"/>
  <c r="Q12" i="1"/>
  <c r="O12" i="1" s="1"/>
  <c r="Q37" i="1"/>
  <c r="Q39" i="1" s="1"/>
  <c r="O34" i="1"/>
  <c r="J15" i="1"/>
  <c r="L8" i="1" s="1"/>
  <c r="I29" i="1"/>
  <c r="I75" i="1"/>
  <c r="H75" i="1"/>
  <c r="F80" i="1"/>
  <c r="E64" i="1"/>
  <c r="E61" i="1"/>
  <c r="E54" i="1"/>
  <c r="E55" i="1" s="1"/>
  <c r="F94" i="1"/>
  <c r="G94" i="1" s="1"/>
  <c r="D79" i="1"/>
  <c r="G79" i="1" s="1"/>
  <c r="C54" i="1"/>
  <c r="C55" i="1" s="1"/>
  <c r="D48" i="1"/>
  <c r="C48" i="1"/>
  <c r="D41" i="1"/>
  <c r="D38" i="1" s="1"/>
  <c r="C41" i="1"/>
  <c r="C38" i="1"/>
  <c r="D37" i="1"/>
  <c r="G37" i="1" s="1"/>
  <c r="D36" i="1"/>
  <c r="C36" i="1"/>
  <c r="C34" i="1"/>
  <c r="C33" i="1" s="1"/>
  <c r="D32" i="1"/>
  <c r="D30" i="1"/>
  <c r="G30" i="1"/>
  <c r="C30" i="1"/>
  <c r="D29" i="1"/>
  <c r="G29" i="1"/>
  <c r="C29" i="1"/>
  <c r="D26" i="1"/>
  <c r="C26" i="1"/>
  <c r="C21" i="1" s="1"/>
  <c r="D15" i="1"/>
  <c r="D12" i="1" s="1"/>
  <c r="D13" i="1"/>
  <c r="E29" i="1"/>
  <c r="E26" i="1"/>
  <c r="E21" i="1" s="1"/>
  <c r="E11" i="1" s="1"/>
  <c r="E10" i="1" s="1"/>
  <c r="I15" i="1"/>
  <c r="I8" i="1"/>
  <c r="J8" i="1" s="1"/>
  <c r="F104" i="1"/>
  <c r="G104" i="1" s="1"/>
  <c r="D104" i="1"/>
  <c r="C104" i="1"/>
  <c r="D94" i="1"/>
  <c r="D115" i="1"/>
  <c r="C94" i="1"/>
  <c r="C115" i="1" s="1"/>
  <c r="D93" i="1"/>
  <c r="C93" i="1"/>
  <c r="C118" i="1" s="1"/>
  <c r="D70" i="1"/>
  <c r="C70" i="1"/>
  <c r="D61" i="1"/>
  <c r="G61" i="1" s="1"/>
  <c r="C61" i="1"/>
  <c r="C80" i="1" s="1"/>
  <c r="D60" i="1"/>
  <c r="C60" i="1"/>
  <c r="D55" i="1"/>
  <c r="D46" i="1"/>
  <c r="C46" i="1"/>
  <c r="C44" i="1" s="1"/>
  <c r="C43" i="1" s="1"/>
  <c r="D44" i="1"/>
  <c r="D43" i="1"/>
  <c r="C12" i="1"/>
  <c r="C11" i="1" s="1"/>
  <c r="C10" i="1" s="1"/>
  <c r="C52" i="1" s="1"/>
  <c r="C85" i="1" s="1"/>
  <c r="G117" i="1"/>
  <c r="G77" i="1"/>
  <c r="G59" i="1"/>
  <c r="F34" i="1"/>
  <c r="F46" i="1"/>
  <c r="G46" i="1"/>
  <c r="F44" i="1"/>
  <c r="F43" i="1" s="1"/>
  <c r="G43" i="1" s="1"/>
  <c r="F48" i="1"/>
  <c r="F55" i="1"/>
  <c r="G55" i="1" s="1"/>
  <c r="F60" i="1"/>
  <c r="G60" i="1" s="1"/>
  <c r="F61" i="1"/>
  <c r="I74" i="1" s="1"/>
  <c r="I76" i="1" s="1"/>
  <c r="F70" i="1"/>
  <c r="G70" i="1"/>
  <c r="F93" i="1"/>
  <c r="E12" i="1"/>
  <c r="G9" i="1"/>
  <c r="G19" i="1"/>
  <c r="E48" i="1"/>
  <c r="G39" i="1"/>
  <c r="G47" i="1"/>
  <c r="G53" i="1"/>
  <c r="G54" i="1"/>
  <c r="G57" i="1"/>
  <c r="G58" i="1"/>
  <c r="G65" i="1"/>
  <c r="G68" i="1"/>
  <c r="G73" i="1"/>
  <c r="G74" i="1"/>
  <c r="G75" i="1"/>
  <c r="G83" i="1"/>
  <c r="G84" i="1"/>
  <c r="G87" i="1"/>
  <c r="G88" i="1"/>
  <c r="G89" i="1"/>
  <c r="G90" i="1"/>
  <c r="G92" i="1"/>
  <c r="G97" i="1"/>
  <c r="G100" i="1"/>
  <c r="G101" i="1"/>
  <c r="G107" i="1"/>
  <c r="G113" i="1"/>
  <c r="E104" i="1"/>
  <c r="E115" i="1"/>
  <c r="E118" i="1"/>
  <c r="E93" i="1"/>
  <c r="E94" i="1"/>
  <c r="E70" i="1"/>
  <c r="E80" i="1" s="1"/>
  <c r="E60" i="1"/>
  <c r="E46" i="1"/>
  <c r="E44" i="1"/>
  <c r="E43" i="1" s="1"/>
  <c r="E38" i="1"/>
  <c r="G114" i="1"/>
  <c r="G66" i="1"/>
  <c r="G64" i="1"/>
  <c r="F12" i="1"/>
  <c r="G93" i="1"/>
  <c r="G26" i="1"/>
  <c r="G13" i="1"/>
  <c r="F38" i="1"/>
  <c r="G38" i="1" s="1"/>
  <c r="G36" i="1"/>
  <c r="D21" i="1"/>
  <c r="D118" i="1"/>
  <c r="F33" i="1"/>
  <c r="F11" i="1" l="1"/>
  <c r="D11" i="1"/>
  <c r="G12" i="1"/>
  <c r="P12" i="1"/>
  <c r="P37" i="1" s="1"/>
  <c r="O37" i="1"/>
  <c r="O38" i="1" s="1"/>
  <c r="E52" i="1"/>
  <c r="E85" i="1" s="1"/>
  <c r="N21" i="1"/>
  <c r="N37" i="1" s="1"/>
  <c r="F21" i="1"/>
  <c r="G21" i="1" s="1"/>
  <c r="I41" i="1"/>
  <c r="L41" i="1" s="1"/>
  <c r="F115" i="1"/>
  <c r="G15" i="1"/>
  <c r="D80" i="1"/>
  <c r="G80" i="1" s="1"/>
  <c r="I22" i="1"/>
  <c r="I25" i="1" s="1"/>
  <c r="G44" i="1"/>
  <c r="D34" i="1"/>
  <c r="D33" i="1" s="1"/>
  <c r="G33" i="1" s="1"/>
  <c r="N34" i="1"/>
  <c r="G115" i="1" l="1"/>
  <c r="F118" i="1"/>
  <c r="G118" i="1" s="1"/>
  <c r="D10" i="1"/>
  <c r="D52" i="1" s="1"/>
  <c r="D85" i="1" s="1"/>
  <c r="F10" i="1"/>
  <c r="G11" i="1"/>
  <c r="G34" i="1"/>
  <c r="G10" i="1" l="1"/>
  <c r="F52" i="1"/>
  <c r="N8" i="1"/>
  <c r="G52" i="1" l="1"/>
  <c r="F85" i="1"/>
  <c r="G85" i="1" s="1"/>
</calcChain>
</file>

<file path=xl/sharedStrings.xml><?xml version="1.0" encoding="utf-8"?>
<sst xmlns="http://schemas.openxmlformats.org/spreadsheetml/2006/main" count="256" uniqueCount="248">
  <si>
    <t xml:space="preserve">Belváros- Lipótváros V. került Önkormányzata </t>
  </si>
  <si>
    <t>Vagyonkimutatása</t>
  </si>
  <si>
    <t>[Tájékoztató adatok az Áht. 91. § (2) bekezdés c.) pontja alapján]</t>
  </si>
  <si>
    <t>Sorszám</t>
  </si>
  <si>
    <t>Megnevezés</t>
  </si>
  <si>
    <t>Változás %-a</t>
  </si>
  <si>
    <t xml:space="preserve">ESZKÖZÖK  </t>
  </si>
  <si>
    <t>01.</t>
  </si>
  <si>
    <t>I. Immateriális javak</t>
  </si>
  <si>
    <t>02.</t>
  </si>
  <si>
    <t>II. Tárgyi eszközök (3+25)</t>
  </si>
  <si>
    <t>03.</t>
  </si>
  <si>
    <t>II/1. Törzsvagyon (4+12+13)</t>
  </si>
  <si>
    <t>04.</t>
  </si>
  <si>
    <t>a./ Forgalomképtelen ingatlanok (5-től 11-ig)</t>
  </si>
  <si>
    <t>05.</t>
  </si>
  <si>
    <t>1. Út, híd, járda, alul-és felüljárók</t>
  </si>
  <si>
    <t>06.</t>
  </si>
  <si>
    <t>2. Közforgalmú repülőtér</t>
  </si>
  <si>
    <t>07.</t>
  </si>
  <si>
    <t>3. Parkok, játszóterek</t>
  </si>
  <si>
    <t>08.</t>
  </si>
  <si>
    <t>4. Folyók, vízfolyások, természetes és mesterséges tavak</t>
  </si>
  <si>
    <t>09.</t>
  </si>
  <si>
    <t>5. Árvízvédelmi töltések, belvízcsatornák</t>
  </si>
  <si>
    <t>10.</t>
  </si>
  <si>
    <t>6. Egyéb ingatlanok</t>
  </si>
  <si>
    <t>11.</t>
  </si>
  <si>
    <t>7. Folyamatban lévő ingatlan beruházás, felújítás</t>
  </si>
  <si>
    <t>12.</t>
  </si>
  <si>
    <t>b./ Nemzetgazdasági szempontból kiemelt jelentőségű ingatlanok</t>
  </si>
  <si>
    <t>13.</t>
  </si>
  <si>
    <t>c./ Korlátozottan forgalomképes ingatlanok (14-tól 24-ig)</t>
  </si>
  <si>
    <t>14.</t>
  </si>
  <si>
    <t>1. Vízellátás közművel</t>
  </si>
  <si>
    <t>15.</t>
  </si>
  <si>
    <t>2. Szennyvíz és csapadékvíz elvezetése közművel</t>
  </si>
  <si>
    <t>16.</t>
  </si>
  <si>
    <t>3. Távhőellátás</t>
  </si>
  <si>
    <t>17.</t>
  </si>
  <si>
    <t>4. Közművek védőterületei</t>
  </si>
  <si>
    <t>18.</t>
  </si>
  <si>
    <t>5. Intézmények ingatlanai</t>
  </si>
  <si>
    <t>19.</t>
  </si>
  <si>
    <t>6. Sportlétesítmények</t>
  </si>
  <si>
    <t>20.</t>
  </si>
  <si>
    <t>7. Állat és növénykert</t>
  </si>
  <si>
    <t>21.</t>
  </si>
  <si>
    <t>8. Középületek és hozzájuk tartozó földek</t>
  </si>
  <si>
    <t>22.</t>
  </si>
  <si>
    <t>9. Műemlékek</t>
  </si>
  <si>
    <t>23.</t>
  </si>
  <si>
    <t xml:space="preserve"> 10. Védett természeti területek</t>
  </si>
  <si>
    <t>24.</t>
  </si>
  <si>
    <t xml:space="preserve"> 11. Folyamatban lévő ingatlan beruházás</t>
  </si>
  <si>
    <t>25.</t>
  </si>
  <si>
    <t>II/2. Üzleti vagyon (26+30)</t>
  </si>
  <si>
    <t>26.</t>
  </si>
  <si>
    <t>a./ Forgalomképes ingatlanok (27+28+29)</t>
  </si>
  <si>
    <t>27.</t>
  </si>
  <si>
    <t>1. Telkek, zártkerti-és külterületi földterületek</t>
  </si>
  <si>
    <t>28.</t>
  </si>
  <si>
    <t>2. Épületek</t>
  </si>
  <si>
    <t>29.</t>
  </si>
  <si>
    <t>3. Folyamatban lévő ingatlan beruházás</t>
  </si>
  <si>
    <t>30.</t>
  </si>
  <si>
    <t>b./ Egyéb tárgyi eszközök (31+32+33+34)</t>
  </si>
  <si>
    <t>31.</t>
  </si>
  <si>
    <t>1. Gépek, berendezések, felszerelések, járművek</t>
  </si>
  <si>
    <t>32.</t>
  </si>
  <si>
    <t>2. Tenyészállatok</t>
  </si>
  <si>
    <t>33.</t>
  </si>
  <si>
    <t>3. Beruházások, felújítások</t>
  </si>
  <si>
    <t>34.</t>
  </si>
  <si>
    <t>4. Tárgyi eszközök értékhelyesbítése</t>
  </si>
  <si>
    <t>35.</t>
  </si>
  <si>
    <t>III. Befektetett pénzügyi eszközök (36+40)</t>
  </si>
  <si>
    <t>36.</t>
  </si>
  <si>
    <t>III/1. Törzsvagyon (37+38)</t>
  </si>
  <si>
    <t>37.</t>
  </si>
  <si>
    <t>a./ Forgalomképtelen</t>
  </si>
  <si>
    <t>38.</t>
  </si>
  <si>
    <t>b./ Korlátozottan forgalomképes (39)</t>
  </si>
  <si>
    <t>39.</t>
  </si>
  <si>
    <t>1. Tartós részesedések</t>
  </si>
  <si>
    <t>40.</t>
  </si>
  <si>
    <t>III/2. Üzleti vagyon (41+42)</t>
  </si>
  <si>
    <t>41.</t>
  </si>
  <si>
    <t>1. Tartós hitelviszonyt megtestesítő értékpapírok</t>
  </si>
  <si>
    <t>42.</t>
  </si>
  <si>
    <t>2. Befektetett pénzügyi eszközök értékhelyesbítése</t>
  </si>
  <si>
    <t>43.</t>
  </si>
  <si>
    <t>IV. Koncesszióba, vagyonkezelésbe adott eszközök</t>
  </si>
  <si>
    <t>44.</t>
  </si>
  <si>
    <t>A.) Nemzeti vagyonba tartozó befektetett  eszközök összesen (1+2+35+43)</t>
  </si>
  <si>
    <t>45.</t>
  </si>
  <si>
    <t>I.  Készletek</t>
  </si>
  <si>
    <t>46.</t>
  </si>
  <si>
    <t>II. Értékpapírok</t>
  </si>
  <si>
    <t>47.</t>
  </si>
  <si>
    <t>B.) Nemzeti vagyonba tartozó forgóeszközök (45+46)</t>
  </si>
  <si>
    <t>48.</t>
  </si>
  <si>
    <t>I.    Lekötött bankbetétek</t>
  </si>
  <si>
    <t>49.</t>
  </si>
  <si>
    <t>II.   Pénztárak, csekkek, betétkönyvek</t>
  </si>
  <si>
    <t>50.</t>
  </si>
  <si>
    <t>III.  Forintszámlák</t>
  </si>
  <si>
    <t>51.</t>
  </si>
  <si>
    <t>IV. Devizaszámlák</t>
  </si>
  <si>
    <t>52.</t>
  </si>
  <si>
    <t>C.) Pénzeszközök (48+49+50+51)</t>
  </si>
  <si>
    <t>53.</t>
  </si>
  <si>
    <t>I.   Költségvetési évben esedékes követelések                                                                  (54-től 61-ig)</t>
  </si>
  <si>
    <t>54.</t>
  </si>
  <si>
    <t xml:space="preserve">1. Költségvetési évben esedékes követelések működési célú támogatások bevételeire államháztartáson belülről </t>
  </si>
  <si>
    <t>55.</t>
  </si>
  <si>
    <t xml:space="preserve">2. Költségvetési évben esedékes követelések felhalmozási célú támogatások bevételeire államháztartáson belülről </t>
  </si>
  <si>
    <t>56.</t>
  </si>
  <si>
    <t>3. Költségvetési évben esedékes követelések közhatalmi bevételre</t>
  </si>
  <si>
    <t>57.</t>
  </si>
  <si>
    <t>4. Költségvetési évben esedékes követelések működési bevételre</t>
  </si>
  <si>
    <t>58.</t>
  </si>
  <si>
    <t>5. Költségvetési évben esedékes követelések felhalmozási bevételre</t>
  </si>
  <si>
    <t>59.</t>
  </si>
  <si>
    <t>6. Költségvetési évben esedékes követelések működési célú átvett pénzeszközre</t>
  </si>
  <si>
    <t>60.</t>
  </si>
  <si>
    <t xml:space="preserve">7. Költségvetési évben esedékes követelések felhalmozási célú átvett pénzeszközre </t>
  </si>
  <si>
    <t>61.</t>
  </si>
  <si>
    <t xml:space="preserve">8. Költségvetési évben esedékes követelések finanszírozási bevételekre </t>
  </si>
  <si>
    <t>62.</t>
  </si>
  <si>
    <t>II.  Költségvetési évet követően esedékes követelések                                                     (63-tól 70-ig)</t>
  </si>
  <si>
    <t>63.</t>
  </si>
  <si>
    <t>1. Költségvetési évet követően esedékes követelések működési célú támogatások bevételeire államháztartáson belülről</t>
  </si>
  <si>
    <t>64.</t>
  </si>
  <si>
    <t>2. Költségvetési évet követően esedékes követelések felhalmozási célú támogatások bevételeire államháztartáson belülről</t>
  </si>
  <si>
    <t>65.</t>
  </si>
  <si>
    <t>3. Költségvetési évet követően esedékes követelések közhatalmi bevételre</t>
  </si>
  <si>
    <t>66.</t>
  </si>
  <si>
    <t>4. Költségvetési évet követően esedékes követelések működési bevételre</t>
  </si>
  <si>
    <t>67.</t>
  </si>
  <si>
    <t>5. Költségvetési évet követően esedékes követelések felhalmozási bevételre</t>
  </si>
  <si>
    <t>68.</t>
  </si>
  <si>
    <t xml:space="preserve">6. Költségvetési évet követően esedékes követelések működési célú átvett pénzeszközre </t>
  </si>
  <si>
    <t>69.</t>
  </si>
  <si>
    <t>7. Költségvetési évet követően esedékes követelések felhalmozási célú átvett pénzeszközre</t>
  </si>
  <si>
    <t>70.</t>
  </si>
  <si>
    <t>8. Költségvetési évet követően esedékes követelések finanszírozási bevételekre</t>
  </si>
  <si>
    <t>71.</t>
  </si>
  <si>
    <t>III. Követelés jellegű sajátos elszámolások</t>
  </si>
  <si>
    <t>72.</t>
  </si>
  <si>
    <t>D.) Követelések összesen (53+62+71)</t>
  </si>
  <si>
    <t>73.</t>
  </si>
  <si>
    <t>I.   December havi illetmények, munkabérek elszámolása</t>
  </si>
  <si>
    <t>74.</t>
  </si>
  <si>
    <t>II. Utalványok, bérletek és más hasonló készpénz-helyettesítő fizetési eszköznek nem minősülő eszközök elszámolásai</t>
  </si>
  <si>
    <t>75.</t>
  </si>
  <si>
    <t>E.) Egyéb sajátos eszközoldali elszámolások (73+74)</t>
  </si>
  <si>
    <t>76.</t>
  </si>
  <si>
    <t>F.) Aktív időbeli elhatárolások</t>
  </si>
  <si>
    <t>77.</t>
  </si>
  <si>
    <t>Eszközök összesen: (44+47+52+72+75+76)</t>
  </si>
  <si>
    <t xml:space="preserve">FORRÁSOK  </t>
  </si>
  <si>
    <t>78.</t>
  </si>
  <si>
    <t>I.    Nemzeti vagyon induláskori értéke</t>
  </si>
  <si>
    <t>79.</t>
  </si>
  <si>
    <t>II.   Nemzeti vagyon változásai</t>
  </si>
  <si>
    <t>80.</t>
  </si>
  <si>
    <t>III.  Egyéb eszközök induláskori értéke és változásai</t>
  </si>
  <si>
    <t>81.</t>
  </si>
  <si>
    <t>IV. Felhalmozott eredmény</t>
  </si>
  <si>
    <t>82.</t>
  </si>
  <si>
    <t>V.  Eszközök értékhelyesbítésének forrása</t>
  </si>
  <si>
    <t>83.</t>
  </si>
  <si>
    <t>VI. Mérleg szerinti eredmény</t>
  </si>
  <si>
    <t>84.</t>
  </si>
  <si>
    <t>G.) Saját tőke összesen (78+79+80+81+82+83)</t>
  </si>
  <si>
    <t>85.</t>
  </si>
  <si>
    <t>I. Költségvetési évben esedékes kötelezettségek                                                  (86-tól 94-ig)</t>
  </si>
  <si>
    <t>86.</t>
  </si>
  <si>
    <t>1. Költségvetési évben esedékes kötelezettségek személyi juttatásokra</t>
  </si>
  <si>
    <t>87.</t>
  </si>
  <si>
    <t>2. Költségvetési évben esedékes kötelezettségek munkaadót terhelő járulékokra és szociális hozzájárulási adóra</t>
  </si>
  <si>
    <t>88.</t>
  </si>
  <si>
    <t>3. Költségvetési évben esedékes kötelezettségek dologi kiadásokra</t>
  </si>
  <si>
    <t>89.</t>
  </si>
  <si>
    <t>4. Költségvetési évben esedékes kötelezettségek ellátottak pénzbeli juttatásaira</t>
  </si>
  <si>
    <t>90.</t>
  </si>
  <si>
    <t>5. Költségvetési évben esedékes kötelezettségek egyéb működési célú kiadásokra</t>
  </si>
  <si>
    <t>91.</t>
  </si>
  <si>
    <t>6. Költségvetési évben esedékes kötelezettségek beruházásokra</t>
  </si>
  <si>
    <t>92.</t>
  </si>
  <si>
    <t>7. Költségvetési évben esedékes kötelezettségek felújításokra</t>
  </si>
  <si>
    <t>93.</t>
  </si>
  <si>
    <t>8. Költségvetési évben esedékes kötelezettségek egyéb felhalmozási célú kiadásokra</t>
  </si>
  <si>
    <t>94.</t>
  </si>
  <si>
    <t>9. Költségvetési évben esedékes kötelezettségek finanszírozási kiadásokra</t>
  </si>
  <si>
    <t>95.</t>
  </si>
  <si>
    <t>II. Költségvetési évet követően esedékes kötelezettségek                                   (96-tól 104-ig)</t>
  </si>
  <si>
    <t>96.</t>
  </si>
  <si>
    <t>1. Költségvetési évet követően esedékes kötelezettségek személyi juttatásokra</t>
  </si>
  <si>
    <t>97.</t>
  </si>
  <si>
    <t>2. Költségvetési évet követően esedékes kötelezettségek munkaadót terhelő járulékokra és szociális hozzájárulási adóra</t>
  </si>
  <si>
    <t>98.</t>
  </si>
  <si>
    <t>3. Költségvetési évet követően esedékes kötelezettségek dologi kiadásokra</t>
  </si>
  <si>
    <t>99.</t>
  </si>
  <si>
    <t>4. Költségvetési évet követően esedékes kötelezettségek ellátottak pénzbeli juttatásaira</t>
  </si>
  <si>
    <t>100.</t>
  </si>
  <si>
    <t>5. Költségvetési évet követően esedékes kötelezettségek egyéb működési célú kiadásokra</t>
  </si>
  <si>
    <t>101.</t>
  </si>
  <si>
    <t>6. Költségvetési évet követően esedékes kötelezettségek beruházásokra</t>
  </si>
  <si>
    <t>102.</t>
  </si>
  <si>
    <t>7. Költségvetési évet követően esedékes kötelezettségek felújításokra</t>
  </si>
  <si>
    <t>103.</t>
  </si>
  <si>
    <t>8. Költségvetési évet követően esedékes kötelezettségek egyéb felhalmozási célú kiadásokra</t>
  </si>
  <si>
    <t>104.</t>
  </si>
  <si>
    <t>9. Költségvetési évet követően esedékes kötelezettségek finanszírozási kiadásokra</t>
  </si>
  <si>
    <t>105.</t>
  </si>
  <si>
    <t>III. Kötelezettség jellegű sajátos elszámolások</t>
  </si>
  <si>
    <t>106.</t>
  </si>
  <si>
    <t>H.) Kötelezettségek összesen (85+95+105)</t>
  </si>
  <si>
    <t>108.</t>
  </si>
  <si>
    <t>109.</t>
  </si>
  <si>
    <t>110.</t>
  </si>
  <si>
    <t>Források összesen: (84+106+107+108)</t>
  </si>
  <si>
    <t>I.)  Kincstári számlavezetéssel kapcsolatos elszámolások</t>
  </si>
  <si>
    <t>J.)  Passzív időbeli elhatárolások</t>
  </si>
  <si>
    <t>14. sz. mell</t>
  </si>
  <si>
    <t>nettó</t>
  </si>
  <si>
    <t>bruttó</t>
  </si>
  <si>
    <t>e Ft- ban</t>
  </si>
  <si>
    <t>gépek</t>
  </si>
  <si>
    <t>befejezetlen</t>
  </si>
  <si>
    <t>ingatlanok</t>
  </si>
  <si>
    <t>össz</t>
  </si>
  <si>
    <t>eltérés</t>
  </si>
  <si>
    <t>écs</t>
  </si>
  <si>
    <t>2020. év</t>
  </si>
  <si>
    <t>Előző év bruttó 2019. év</t>
  </si>
  <si>
    <t>Előző év nettó 2019. év</t>
  </si>
  <si>
    <t>Tárgyév bruttó 2020. év</t>
  </si>
  <si>
    <t>Tárgyév nettó 2020. év</t>
  </si>
  <si>
    <t>BLESZ</t>
  </si>
  <si>
    <t>BLKF</t>
  </si>
  <si>
    <t>kataszter (nincs benne az idegen tul de benne van a vagyonkezelésben adott)</t>
  </si>
  <si>
    <t>ingatlan</t>
  </si>
  <si>
    <t>forgalomképtelen</t>
  </si>
  <si>
    <t>korlátozottan</t>
  </si>
  <si>
    <t>üzleti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</si>
</sst>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\ _F_t_-;\-* #,##0.00\ _F_t_-;_-* \-??\ _F_t_-;_-@_-"/>
  </numFmts>
  <fonts count="11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 CE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3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3"/>
      </top>
      <bottom style="medium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6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 wrapText="1"/>
    </xf>
    <xf numFmtId="0" fontId="6" fillId="0" borderId="0" xfId="7" applyNumberFormat="1" applyFont="1" applyFill="1" applyBorder="1" applyAlignment="1">
      <alignment vertical="center"/>
    </xf>
    <xf numFmtId="3" fontId="5" fillId="0" borderId="0" xfId="7" applyNumberFormat="1" applyFont="1" applyFill="1" applyBorder="1" applyAlignment="1">
      <alignment horizontal="right" vertical="center"/>
    </xf>
    <xf numFmtId="3" fontId="5" fillId="0" borderId="0" xfId="7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vertical="center"/>
    </xf>
    <xf numFmtId="0" fontId="5" fillId="0" borderId="0" xfId="7" applyFont="1" applyFill="1" applyBorder="1" applyAlignment="1">
      <alignment horizontal="left" vertical="center" wrapText="1"/>
    </xf>
    <xf numFmtId="0" fontId="6" fillId="0" borderId="1" xfId="7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horizontal="left" vertical="center" wrapText="1"/>
    </xf>
    <xf numFmtId="3" fontId="5" fillId="0" borderId="2" xfId="7" applyNumberFormat="1" applyFont="1" applyFill="1" applyBorder="1" applyAlignment="1">
      <alignment vertical="center" wrapText="1"/>
    </xf>
    <xf numFmtId="0" fontId="5" fillId="0" borderId="3" xfId="7" applyFont="1" applyFill="1" applyBorder="1" applyAlignment="1">
      <alignment vertical="center" wrapText="1"/>
    </xf>
    <xf numFmtId="0" fontId="5" fillId="0" borderId="4" xfId="7" applyFont="1" applyFill="1" applyBorder="1" applyAlignment="1">
      <alignment horizontal="center" vertical="center"/>
    </xf>
    <xf numFmtId="0" fontId="5" fillId="0" borderId="5" xfId="7" applyFont="1" applyFill="1" applyBorder="1" applyAlignment="1">
      <alignment vertical="center"/>
    </xf>
    <xf numFmtId="3" fontId="5" fillId="0" borderId="5" xfId="7" applyNumberFormat="1" applyFont="1" applyFill="1" applyBorder="1" applyAlignment="1">
      <alignment vertical="center"/>
    </xf>
    <xf numFmtId="10" fontId="5" fillId="0" borderId="6" xfId="7" applyNumberFormat="1" applyFont="1" applyFill="1" applyBorder="1" applyAlignment="1">
      <alignment vertical="center"/>
    </xf>
    <xf numFmtId="0" fontId="6" fillId="0" borderId="4" xfId="7" applyFont="1" applyFill="1" applyBorder="1" applyAlignment="1">
      <alignment horizontal="center" vertical="center"/>
    </xf>
    <xf numFmtId="0" fontId="6" fillId="0" borderId="5" xfId="7" applyFont="1" applyFill="1" applyBorder="1" applyAlignment="1">
      <alignment vertical="center"/>
    </xf>
    <xf numFmtId="3" fontId="6" fillId="0" borderId="5" xfId="7" applyNumberFormat="1" applyFont="1" applyFill="1" applyBorder="1" applyAlignment="1">
      <alignment vertical="center"/>
    </xf>
    <xf numFmtId="0" fontId="5" fillId="0" borderId="5" xfId="7" applyFont="1" applyFill="1" applyBorder="1" applyAlignment="1">
      <alignment horizontal="left" vertical="center"/>
    </xf>
    <xf numFmtId="0" fontId="5" fillId="0" borderId="5" xfId="7" applyFont="1" applyFill="1" applyBorder="1" applyAlignment="1">
      <alignment horizontal="left" vertical="center" wrapText="1"/>
    </xf>
    <xf numFmtId="0" fontId="6" fillId="0" borderId="5" xfId="7" applyFont="1" applyFill="1" applyBorder="1" applyAlignment="1">
      <alignment vertical="center" wrapText="1"/>
    </xf>
    <xf numFmtId="0" fontId="5" fillId="0" borderId="5" xfId="7" applyFont="1" applyFill="1" applyBorder="1" applyAlignment="1">
      <alignment vertical="center" wrapText="1"/>
    </xf>
    <xf numFmtId="0" fontId="6" fillId="0" borderId="7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vertical="center"/>
    </xf>
    <xf numFmtId="10" fontId="5" fillId="0" borderId="9" xfId="7" applyNumberFormat="1" applyFont="1" applyFill="1" applyBorder="1" applyAlignment="1">
      <alignment vertical="center"/>
    </xf>
    <xf numFmtId="10" fontId="5" fillId="0" borderId="10" xfId="7" applyNumberFormat="1" applyFont="1" applyFill="1" applyBorder="1" applyAlignment="1">
      <alignment vertical="center"/>
    </xf>
    <xf numFmtId="0" fontId="6" fillId="0" borderId="11" xfId="7" applyNumberFormat="1" applyFont="1" applyFill="1" applyBorder="1" applyAlignment="1">
      <alignment horizontal="center" vertical="center"/>
    </xf>
    <xf numFmtId="0" fontId="6" fillId="0" borderId="12" xfId="7" applyFont="1" applyFill="1" applyBorder="1" applyAlignment="1">
      <alignment vertical="center"/>
    </xf>
    <xf numFmtId="0" fontId="5" fillId="0" borderId="4" xfId="7" applyFont="1" applyFill="1" applyBorder="1" applyAlignment="1">
      <alignment horizontal="center" vertical="center" wrapText="1"/>
    </xf>
    <xf numFmtId="0" fontId="6" fillId="0" borderId="5" xfId="7" applyFont="1" applyFill="1" applyBorder="1" applyAlignment="1">
      <alignment horizontal="left" vertical="center" wrapText="1"/>
    </xf>
    <xf numFmtId="0" fontId="6" fillId="0" borderId="5" xfId="7" applyFont="1" applyFill="1" applyBorder="1" applyAlignment="1">
      <alignment horizontal="left" vertical="center"/>
    </xf>
    <xf numFmtId="0" fontId="6" fillId="0" borderId="13" xfId="7" applyFont="1" applyFill="1" applyBorder="1" applyAlignment="1">
      <alignment horizontal="center" vertical="center"/>
    </xf>
    <xf numFmtId="0" fontId="6" fillId="0" borderId="14" xfId="7" applyFont="1" applyFill="1" applyBorder="1" applyAlignment="1">
      <alignment horizontal="left" vertical="center"/>
    </xf>
    <xf numFmtId="0" fontId="6" fillId="0" borderId="15" xfId="7" applyFont="1" applyFill="1" applyBorder="1" applyAlignment="1">
      <alignment horizontal="center" vertical="center"/>
    </xf>
    <xf numFmtId="0" fontId="6" fillId="0" borderId="16" xfId="7" applyNumberFormat="1" applyFont="1" applyFill="1" applyBorder="1" applyAlignment="1">
      <alignment vertical="center"/>
    </xf>
    <xf numFmtId="0" fontId="6" fillId="0" borderId="17" xfId="7" applyNumberFormat="1" applyFont="1" applyFill="1" applyBorder="1" applyAlignment="1">
      <alignment horizontal="center" vertical="center"/>
    </xf>
    <xf numFmtId="0" fontId="6" fillId="0" borderId="18" xfId="7" applyFont="1" applyFill="1" applyBorder="1" applyAlignment="1">
      <alignment vertical="center"/>
    </xf>
    <xf numFmtId="3" fontId="6" fillId="0" borderId="18" xfId="7" applyNumberFormat="1" applyFont="1" applyFill="1" applyBorder="1" applyAlignment="1">
      <alignment vertical="center"/>
    </xf>
    <xf numFmtId="0" fontId="6" fillId="0" borderId="19" xfId="7" applyFont="1" applyFill="1" applyBorder="1" applyAlignment="1">
      <alignment horizontal="center" vertical="center" wrapText="1"/>
    </xf>
    <xf numFmtId="0" fontId="6" fillId="0" borderId="20" xfId="7" applyFont="1" applyFill="1" applyBorder="1" applyAlignment="1">
      <alignment horizontal="center" vertical="center" wrapText="1"/>
    </xf>
    <xf numFmtId="3" fontId="6" fillId="0" borderId="20" xfId="7" applyNumberFormat="1" applyFont="1" applyFill="1" applyBorder="1" applyAlignment="1">
      <alignment horizontal="center" vertical="center" wrapText="1"/>
    </xf>
    <xf numFmtId="4" fontId="6" fillId="0" borderId="21" xfId="7" applyNumberFormat="1" applyFont="1" applyFill="1" applyBorder="1" applyAlignment="1">
      <alignment horizontal="center" vertical="center" wrapText="1"/>
    </xf>
    <xf numFmtId="3" fontId="6" fillId="0" borderId="0" xfId="7" applyNumberFormat="1" applyFont="1" applyFill="1" applyBorder="1" applyAlignment="1">
      <alignment vertical="center"/>
    </xf>
    <xf numFmtId="3" fontId="9" fillId="0" borderId="0" xfId="7" applyNumberFormat="1" applyFont="1" applyFill="1" applyBorder="1" applyAlignment="1">
      <alignment vertical="center"/>
    </xf>
    <xf numFmtId="3" fontId="10" fillId="0" borderId="22" xfId="7" applyNumberFormat="1" applyFont="1" applyFill="1" applyBorder="1" applyAlignment="1">
      <alignment vertical="center"/>
    </xf>
    <xf numFmtId="0" fontId="5" fillId="0" borderId="23" xfId="7" applyFont="1" applyFill="1" applyBorder="1" applyAlignment="1">
      <alignment vertical="center"/>
    </xf>
    <xf numFmtId="0" fontId="5" fillId="0" borderId="22" xfId="7" applyFont="1" applyFill="1" applyBorder="1" applyAlignment="1">
      <alignment vertical="center"/>
    </xf>
    <xf numFmtId="0" fontId="5" fillId="0" borderId="24" xfId="7" applyFont="1" applyFill="1" applyBorder="1" applyAlignment="1">
      <alignment vertical="center"/>
    </xf>
    <xf numFmtId="3" fontId="6" fillId="0" borderId="25" xfId="7" applyNumberFormat="1" applyFont="1" applyFill="1" applyBorder="1" applyAlignment="1">
      <alignment vertical="center"/>
    </xf>
    <xf numFmtId="3" fontId="6" fillId="0" borderId="26" xfId="7" applyNumberFormat="1" applyFont="1" applyFill="1" applyBorder="1" applyAlignment="1">
      <alignment vertical="center"/>
    </xf>
    <xf numFmtId="3" fontId="6" fillId="0" borderId="27" xfId="7" applyNumberFormat="1" applyFont="1" applyFill="1" applyBorder="1" applyAlignment="1">
      <alignment vertical="center"/>
    </xf>
    <xf numFmtId="3" fontId="6" fillId="0" borderId="28" xfId="7" applyNumberFormat="1" applyFont="1" applyFill="1" applyBorder="1" applyAlignment="1">
      <alignment vertical="center"/>
    </xf>
    <xf numFmtId="3" fontId="5" fillId="0" borderId="28" xfId="7" applyNumberFormat="1" applyFont="1" applyFill="1" applyBorder="1" applyAlignment="1">
      <alignment vertical="center"/>
    </xf>
    <xf numFmtId="3" fontId="5" fillId="0" borderId="27" xfId="7" applyNumberFormat="1" applyFont="1" applyFill="1" applyBorder="1" applyAlignment="1">
      <alignment vertical="center"/>
    </xf>
    <xf numFmtId="0" fontId="5" fillId="0" borderId="28" xfId="7" applyFont="1" applyFill="1" applyBorder="1" applyAlignment="1">
      <alignment vertical="center"/>
    </xf>
    <xf numFmtId="0" fontId="6" fillId="0" borderId="28" xfId="7" applyFont="1" applyFill="1" applyBorder="1" applyAlignment="1">
      <alignment vertical="center"/>
    </xf>
    <xf numFmtId="0" fontId="5" fillId="0" borderId="25" xfId="7" applyFont="1" applyFill="1" applyBorder="1" applyAlignment="1">
      <alignment vertical="center"/>
    </xf>
    <xf numFmtId="0" fontId="5" fillId="0" borderId="26" xfId="7" applyFont="1" applyFill="1" applyBorder="1" applyAlignment="1">
      <alignment vertical="center"/>
    </xf>
    <xf numFmtId="3" fontId="5" fillId="0" borderId="26" xfId="7" applyNumberFormat="1" applyFont="1" applyFill="1" applyBorder="1" applyAlignment="1">
      <alignment vertical="center"/>
    </xf>
    <xf numFmtId="3" fontId="5" fillId="0" borderId="29" xfId="7" applyNumberFormat="1" applyFont="1" applyFill="1" applyBorder="1" applyAlignment="1">
      <alignment vertical="center"/>
    </xf>
    <xf numFmtId="0" fontId="9" fillId="0" borderId="22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0" fontId="9" fillId="0" borderId="24" xfId="7" applyFont="1" applyFill="1" applyBorder="1" applyAlignment="1">
      <alignment vertical="center"/>
    </xf>
    <xf numFmtId="3" fontId="6" fillId="0" borderId="14" xfId="7" applyNumberFormat="1" applyFont="1" applyFill="1" applyBorder="1" applyAlignment="1">
      <alignment vertical="center"/>
    </xf>
    <xf numFmtId="3" fontId="5" fillId="0" borderId="5" xfId="7" applyNumberFormat="1" applyFont="1" applyFill="1" applyBorder="1" applyAlignment="1">
      <alignment vertical="center" wrapText="1"/>
    </xf>
    <xf numFmtId="3" fontId="6" fillId="0" borderId="16" xfId="7" applyNumberFormat="1" applyFont="1" applyFill="1" applyBorder="1" applyAlignment="1">
      <alignment vertical="center"/>
    </xf>
    <xf numFmtId="3" fontId="5" fillId="0" borderId="0" xfId="7" applyNumberFormat="1" applyFont="1" applyFill="1" applyBorder="1" applyAlignment="1">
      <alignment vertical="center" wrapText="1"/>
    </xf>
    <xf numFmtId="3" fontId="5" fillId="0" borderId="23" xfId="7" applyNumberFormat="1" applyFont="1" applyFill="1" applyBorder="1" applyAlignment="1">
      <alignment vertical="center"/>
    </xf>
    <xf numFmtId="3" fontId="5" fillId="0" borderId="0" xfId="7" applyNumberFormat="1" applyFont="1" applyFill="1" applyBorder="1" applyAlignment="1">
      <alignment horizontal="left" vertical="center" wrapText="1"/>
    </xf>
    <xf numFmtId="3" fontId="5" fillId="2" borderId="0" xfId="7" applyNumberFormat="1" applyFont="1" applyFill="1" applyBorder="1" applyAlignment="1">
      <alignment vertical="center"/>
    </xf>
    <xf numFmtId="3" fontId="9" fillId="2" borderId="0" xfId="7" applyNumberFormat="1" applyFont="1" applyFill="1" applyBorder="1" applyAlignment="1">
      <alignment vertical="center"/>
    </xf>
    <xf numFmtId="3" fontId="6" fillId="2" borderId="0" xfId="7" applyNumberFormat="1" applyFont="1" applyFill="1" applyBorder="1" applyAlignment="1">
      <alignment vertical="center"/>
    </xf>
    <xf numFmtId="3" fontId="6" fillId="2" borderId="28" xfId="7" applyNumberFormat="1" applyFont="1" applyFill="1" applyBorder="1" applyAlignment="1">
      <alignment vertical="center"/>
    </xf>
    <xf numFmtId="3" fontId="6" fillId="0" borderId="22" xfId="7" applyNumberFormat="1" applyFont="1" applyFill="1" applyBorder="1" applyAlignment="1">
      <alignment vertical="center"/>
    </xf>
    <xf numFmtId="3" fontId="10" fillId="0" borderId="0" xfId="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7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</cellXfs>
  <cellStyles count="8">
    <cellStyle name="Ezres 2" xfId="1"/>
    <cellStyle name="Ezres 3" xfId="2"/>
    <cellStyle name="Normál" xfId="0" builtinId="0"/>
    <cellStyle name="Normál 2" xfId="3"/>
    <cellStyle name="Normál 3" xfId="4"/>
    <cellStyle name="Normál 4" xfId="5"/>
    <cellStyle name="Normál 5" xfId="6"/>
    <cellStyle name="Normál_08_A_rszámadás 6.4. sz. mellékletek vagyonkimutatá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zpucsek/AppData/Local/Temp/1412kr_1_19_melle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8"/>
  <sheetViews>
    <sheetView tabSelected="1" zoomScale="80" zoomScaleNormal="80" zoomScaleSheetLayoutView="100" workbookViewId="0">
      <selection activeCell="K35" sqref="K35"/>
    </sheetView>
  </sheetViews>
  <sheetFormatPr defaultRowHeight="11.25" x14ac:dyDescent="0.2"/>
  <cols>
    <col min="1" max="1" width="7.42578125" style="2" bestFit="1" customWidth="1"/>
    <col min="2" max="2" width="53.42578125" style="7" customWidth="1"/>
    <col min="3" max="3" width="10.28515625" style="6" customWidth="1"/>
    <col min="4" max="6" width="9.5703125" style="6" customWidth="1"/>
    <col min="7" max="7" width="11.7109375" style="7" customWidth="1"/>
    <col min="8" max="8" width="9.140625" style="6"/>
    <col min="9" max="9" width="12.7109375" style="6" bestFit="1" customWidth="1"/>
    <col min="10" max="10" width="9.140625" style="7"/>
    <col min="11" max="11" width="14.42578125" style="7" bestFit="1" customWidth="1"/>
    <col min="12" max="12" width="9.140625" style="7"/>
    <col min="13" max="13" width="14.140625" style="7" customWidth="1"/>
    <col min="14" max="16384" width="9.140625" style="7"/>
  </cols>
  <sheetData>
    <row r="1" spans="1:18" x14ac:dyDescent="0.2">
      <c r="A1" s="77"/>
      <c r="B1" s="77"/>
      <c r="G1" s="5" t="s">
        <v>226</v>
      </c>
    </row>
    <row r="2" spans="1:18" x14ac:dyDescent="0.2">
      <c r="A2" s="78" t="s">
        <v>0</v>
      </c>
      <c r="B2" s="78"/>
      <c r="C2" s="78"/>
      <c r="D2" s="78"/>
      <c r="E2" s="78"/>
      <c r="F2" s="78"/>
      <c r="G2" s="78"/>
    </row>
    <row r="3" spans="1:18" x14ac:dyDescent="0.2">
      <c r="A3" s="78" t="s">
        <v>1</v>
      </c>
      <c r="B3" s="78"/>
      <c r="C3" s="78"/>
      <c r="D3" s="78"/>
      <c r="E3" s="78"/>
      <c r="F3" s="78"/>
      <c r="G3" s="78"/>
    </row>
    <row r="4" spans="1:18" x14ac:dyDescent="0.2">
      <c r="A4" s="78" t="s">
        <v>236</v>
      </c>
      <c r="B4" s="78"/>
      <c r="C4" s="78"/>
      <c r="D4" s="78"/>
      <c r="E4" s="78"/>
      <c r="F4" s="78"/>
      <c r="G4" s="78"/>
    </row>
    <row r="5" spans="1:18" x14ac:dyDescent="0.2">
      <c r="A5" s="79" t="s">
        <v>2</v>
      </c>
      <c r="B5" s="79"/>
      <c r="C5" s="79"/>
      <c r="D5" s="79"/>
      <c r="E5" s="79"/>
      <c r="F5" s="79"/>
      <c r="G5" s="79"/>
    </row>
    <row r="6" spans="1:18" ht="12" thickBot="1" x14ac:dyDescent="0.25">
      <c r="B6" s="1"/>
      <c r="G6" s="7" t="s">
        <v>229</v>
      </c>
    </row>
    <row r="7" spans="1:18" s="3" customFormat="1" ht="32.25" thickBot="1" x14ac:dyDescent="0.25">
      <c r="A7" s="40" t="s">
        <v>3</v>
      </c>
      <c r="B7" s="41" t="s">
        <v>4</v>
      </c>
      <c r="C7" s="42" t="s">
        <v>237</v>
      </c>
      <c r="D7" s="42" t="s">
        <v>238</v>
      </c>
      <c r="E7" s="42" t="s">
        <v>239</v>
      </c>
      <c r="F7" s="42" t="s">
        <v>240</v>
      </c>
      <c r="G7" s="43" t="s">
        <v>5</v>
      </c>
      <c r="H7" s="68"/>
      <c r="I7" s="69" t="s">
        <v>228</v>
      </c>
      <c r="J7" s="48"/>
      <c r="K7" s="48"/>
      <c r="L7" s="48" t="s">
        <v>227</v>
      </c>
      <c r="M7" s="48"/>
      <c r="N7" s="49"/>
    </row>
    <row r="8" spans="1:18" s="3" customFormat="1" ht="12" customHeight="1" x14ac:dyDescent="0.2">
      <c r="A8" s="9"/>
      <c r="B8" s="10" t="s">
        <v>6</v>
      </c>
      <c r="C8" s="11"/>
      <c r="D8" s="11"/>
      <c r="E8" s="11"/>
      <c r="F8" s="11"/>
      <c r="G8" s="12"/>
      <c r="H8" s="68"/>
      <c r="I8" s="50">
        <f>+I15</f>
        <v>84826787</v>
      </c>
      <c r="J8" s="51">
        <f>+I8-E10</f>
        <v>0</v>
      </c>
      <c r="K8" s="44"/>
      <c r="L8" s="44">
        <f>+J15</f>
        <v>62334567</v>
      </c>
      <c r="M8" s="44"/>
      <c r="N8" s="52">
        <f>+L8-F10</f>
        <v>0</v>
      </c>
    </row>
    <row r="9" spans="1:18" x14ac:dyDescent="0.2">
      <c r="A9" s="13" t="s">
        <v>7</v>
      </c>
      <c r="B9" s="14" t="s">
        <v>8</v>
      </c>
      <c r="C9" s="15">
        <v>1166670</v>
      </c>
      <c r="D9" s="15">
        <v>134251</v>
      </c>
      <c r="E9" s="15">
        <v>1227085</v>
      </c>
      <c r="F9" s="15">
        <v>136933</v>
      </c>
      <c r="G9" s="16">
        <f t="shared" ref="G9:G21" si="0">+F9/D9</f>
        <v>1.0199775048230553</v>
      </c>
    </row>
    <row r="10" spans="1:18" s="1" customFormat="1" x14ac:dyDescent="0.2">
      <c r="A10" s="17" t="s">
        <v>9</v>
      </c>
      <c r="B10" s="18" t="s">
        <v>10</v>
      </c>
      <c r="C10" s="19">
        <f>SUM(C11,C33)</f>
        <v>80694573</v>
      </c>
      <c r="D10" s="19">
        <f>SUM(D11,D33)</f>
        <v>60018537</v>
      </c>
      <c r="E10" s="19">
        <f>SUM(E11,E33)</f>
        <v>84826787</v>
      </c>
      <c r="F10" s="19">
        <f>SUM(F11,F33)</f>
        <v>62334567</v>
      </c>
      <c r="G10" s="16">
        <f>+F10/D10</f>
        <v>1.0385885780588087</v>
      </c>
      <c r="H10" s="44"/>
      <c r="L10" s="1" t="s">
        <v>232</v>
      </c>
    </row>
    <row r="11" spans="1:18" s="1" customFormat="1" x14ac:dyDescent="0.2">
      <c r="A11" s="17" t="s">
        <v>11</v>
      </c>
      <c r="B11" s="18" t="s">
        <v>12</v>
      </c>
      <c r="C11" s="19">
        <f>SUM(C12,C20:C21)</f>
        <v>54834126</v>
      </c>
      <c r="D11" s="19">
        <f>SUM(D12,D20:D21)</f>
        <v>42776099</v>
      </c>
      <c r="E11" s="19">
        <f>SUM(E12,E20:E21)</f>
        <v>55414204</v>
      </c>
      <c r="F11" s="19">
        <f>SUM(F12,F20:F21)</f>
        <v>41703220</v>
      </c>
      <c r="G11" s="16">
        <f t="shared" si="0"/>
        <v>0.97491872739494079</v>
      </c>
      <c r="H11" s="44"/>
      <c r="I11" s="44" t="s">
        <v>228</v>
      </c>
      <c r="J11" s="1" t="s">
        <v>227</v>
      </c>
      <c r="L11" s="47" t="s">
        <v>228</v>
      </c>
      <c r="M11" s="48" t="s">
        <v>243</v>
      </c>
      <c r="N11" s="62" t="s">
        <v>234</v>
      </c>
      <c r="O11" s="48" t="s">
        <v>227</v>
      </c>
      <c r="P11" s="64" t="s">
        <v>234</v>
      </c>
      <c r="Q11" s="63" t="s">
        <v>235</v>
      </c>
    </row>
    <row r="12" spans="1:18" s="1" customFormat="1" x14ac:dyDescent="0.2">
      <c r="A12" s="17" t="s">
        <v>13</v>
      </c>
      <c r="B12" s="18" t="s">
        <v>14</v>
      </c>
      <c r="C12" s="19">
        <f>SUM(C13:C19)</f>
        <v>36940636</v>
      </c>
      <c r="D12" s="19">
        <f>SUM(D13:D19)</f>
        <v>29003436</v>
      </c>
      <c r="E12" s="19">
        <f>SUM(E13:E19)</f>
        <v>37906600</v>
      </c>
      <c r="F12" s="19">
        <f>SUM(F13:F19)</f>
        <v>28957187</v>
      </c>
      <c r="G12" s="16">
        <f t="shared" si="0"/>
        <v>0.99840539582965271</v>
      </c>
      <c r="H12" s="45" t="s">
        <v>230</v>
      </c>
      <c r="I12" s="72">
        <v>3215016</v>
      </c>
      <c r="J12" s="73">
        <v>669454</v>
      </c>
      <c r="K12" s="44" t="s">
        <v>245</v>
      </c>
      <c r="L12" s="74">
        <v>37831890</v>
      </c>
      <c r="M12" s="73">
        <v>28029126</v>
      </c>
      <c r="N12" s="44">
        <f>+L12-(E13+E15)</f>
        <v>0</v>
      </c>
      <c r="O12" s="73">
        <f>+L12-Q12+1</f>
        <v>28882477</v>
      </c>
      <c r="P12" s="52">
        <f>+O12-(F13+F15)</f>
        <v>0</v>
      </c>
      <c r="Q12" s="73">
        <f>8949240+174</f>
        <v>8949414</v>
      </c>
      <c r="R12" s="44"/>
    </row>
    <row r="13" spans="1:18" x14ac:dyDescent="0.2">
      <c r="A13" s="13" t="s">
        <v>15</v>
      </c>
      <c r="B13" s="20" t="s">
        <v>16</v>
      </c>
      <c r="C13" s="15">
        <v>22433050</v>
      </c>
      <c r="D13" s="15">
        <f>22433050-3083852</f>
        <v>19349198</v>
      </c>
      <c r="E13" s="15">
        <v>23127552</v>
      </c>
      <c r="F13" s="15">
        <v>19030988</v>
      </c>
      <c r="G13" s="16">
        <f t="shared" si="0"/>
        <v>0.98355435713666273</v>
      </c>
      <c r="H13" s="6" t="s">
        <v>231</v>
      </c>
      <c r="I13" s="71">
        <v>206277</v>
      </c>
      <c r="J13" s="71">
        <v>206277</v>
      </c>
      <c r="K13" s="6"/>
      <c r="L13" s="54"/>
      <c r="M13" s="6"/>
      <c r="N13" s="6"/>
      <c r="O13" s="6"/>
      <c r="P13" s="55"/>
      <c r="Q13" s="6"/>
      <c r="R13" s="6"/>
    </row>
    <row r="14" spans="1:18" x14ac:dyDescent="0.2">
      <c r="A14" s="13" t="s">
        <v>17</v>
      </c>
      <c r="B14" s="20" t="s">
        <v>18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  <c r="H14" s="6" t="s">
        <v>232</v>
      </c>
      <c r="I14" s="71">
        <f>81405495-1</f>
        <v>81405494</v>
      </c>
      <c r="J14" s="71">
        <v>61458836</v>
      </c>
      <c r="K14" s="6"/>
      <c r="L14" s="54"/>
      <c r="M14" s="6"/>
      <c r="N14" s="6"/>
      <c r="O14" s="6"/>
      <c r="P14" s="55"/>
      <c r="Q14" s="6"/>
      <c r="R14" s="6"/>
    </row>
    <row r="15" spans="1:18" x14ac:dyDescent="0.2">
      <c r="A15" s="13" t="s">
        <v>19</v>
      </c>
      <c r="B15" s="20" t="s">
        <v>20</v>
      </c>
      <c r="C15" s="15">
        <v>14324606</v>
      </c>
      <c r="D15" s="15">
        <f>14324606-4853348</f>
        <v>9471258</v>
      </c>
      <c r="E15" s="15">
        <v>14704338</v>
      </c>
      <c r="F15" s="15">
        <f>9471258+380231</f>
        <v>9851489</v>
      </c>
      <c r="G15" s="16">
        <f t="shared" si="0"/>
        <v>1.0401457757776211</v>
      </c>
      <c r="H15" s="6" t="s">
        <v>233</v>
      </c>
      <c r="I15" s="46">
        <f>SUM(I12:I14)</f>
        <v>84826787</v>
      </c>
      <c r="J15" s="46">
        <f>SUM(J12:J14)</f>
        <v>62334567</v>
      </c>
      <c r="K15" s="76"/>
      <c r="L15" s="54"/>
      <c r="M15" s="6"/>
      <c r="N15" s="6"/>
      <c r="O15" s="6"/>
      <c r="P15" s="55"/>
      <c r="Q15" s="6"/>
      <c r="R15" s="6"/>
    </row>
    <row r="16" spans="1:18" x14ac:dyDescent="0.2">
      <c r="A16" s="13" t="s">
        <v>21</v>
      </c>
      <c r="B16" s="21" t="s">
        <v>22</v>
      </c>
      <c r="C16" s="15">
        <v>0</v>
      </c>
      <c r="D16" s="15">
        <v>0</v>
      </c>
      <c r="E16" s="15">
        <v>0</v>
      </c>
      <c r="F16" s="15">
        <v>0</v>
      </c>
      <c r="G16" s="16">
        <v>0</v>
      </c>
      <c r="J16" s="6"/>
      <c r="K16" s="6"/>
      <c r="L16" s="54"/>
      <c r="M16" s="6"/>
      <c r="N16" s="6"/>
      <c r="O16" s="6"/>
      <c r="P16" s="55"/>
      <c r="Q16" s="6"/>
      <c r="R16" s="6"/>
    </row>
    <row r="17" spans="1:18" x14ac:dyDescent="0.2">
      <c r="A17" s="13" t="s">
        <v>23</v>
      </c>
      <c r="B17" s="20" t="s">
        <v>24</v>
      </c>
      <c r="C17" s="15">
        <v>0</v>
      </c>
      <c r="D17" s="15">
        <v>0</v>
      </c>
      <c r="E17" s="15">
        <v>0</v>
      </c>
      <c r="F17" s="15">
        <v>0</v>
      </c>
      <c r="G17" s="16">
        <v>0</v>
      </c>
      <c r="J17" s="6"/>
      <c r="K17" s="6"/>
      <c r="L17" s="54"/>
      <c r="M17" s="6"/>
      <c r="N17" s="6"/>
      <c r="O17" s="6"/>
      <c r="P17" s="55"/>
      <c r="Q17" s="6"/>
      <c r="R17" s="6"/>
    </row>
    <row r="18" spans="1:18" x14ac:dyDescent="0.2">
      <c r="A18" s="13" t="s">
        <v>25</v>
      </c>
      <c r="B18" s="20" t="s">
        <v>26</v>
      </c>
      <c r="C18" s="15">
        <v>0</v>
      </c>
      <c r="D18" s="15">
        <v>0</v>
      </c>
      <c r="E18" s="15">
        <v>0</v>
      </c>
      <c r="F18" s="15">
        <v>0</v>
      </c>
      <c r="G18" s="16">
        <v>0</v>
      </c>
      <c r="J18" s="6"/>
      <c r="K18" s="6"/>
      <c r="L18" s="54"/>
      <c r="M18" s="6"/>
      <c r="N18" s="6"/>
      <c r="O18" s="6"/>
      <c r="P18" s="55"/>
      <c r="Q18" s="6"/>
      <c r="R18" s="6"/>
    </row>
    <row r="19" spans="1:18" x14ac:dyDescent="0.2">
      <c r="A19" s="13" t="s">
        <v>27</v>
      </c>
      <c r="B19" s="21" t="s">
        <v>28</v>
      </c>
      <c r="C19" s="15">
        <v>182980</v>
      </c>
      <c r="D19" s="15">
        <v>182980</v>
      </c>
      <c r="E19" s="15">
        <v>74710</v>
      </c>
      <c r="F19" s="15">
        <v>74710</v>
      </c>
      <c r="G19" s="16">
        <f t="shared" si="0"/>
        <v>0.40829598863263744</v>
      </c>
      <c r="J19" s="6"/>
      <c r="K19" s="6"/>
      <c r="L19" s="54"/>
      <c r="M19" s="6"/>
      <c r="N19" s="6"/>
      <c r="O19" s="6"/>
      <c r="P19" s="55"/>
      <c r="Q19" s="6"/>
      <c r="R19" s="6"/>
    </row>
    <row r="20" spans="1:18" s="1" customFormat="1" x14ac:dyDescent="0.2">
      <c r="A20" s="17" t="s">
        <v>29</v>
      </c>
      <c r="B20" s="22" t="s">
        <v>30</v>
      </c>
      <c r="C20" s="19"/>
      <c r="D20" s="19"/>
      <c r="E20" s="19"/>
      <c r="F20" s="19"/>
      <c r="G20" s="16">
        <v>0</v>
      </c>
      <c r="H20" s="44"/>
      <c r="I20" s="44"/>
      <c r="J20" s="44"/>
      <c r="K20" s="44"/>
      <c r="L20" s="53"/>
      <c r="M20" s="44"/>
      <c r="N20" s="44"/>
      <c r="O20" s="44"/>
      <c r="P20" s="52"/>
      <c r="Q20" s="44"/>
      <c r="R20" s="44"/>
    </row>
    <row r="21" spans="1:18" s="1" customFormat="1" x14ac:dyDescent="0.2">
      <c r="A21" s="17" t="s">
        <v>31</v>
      </c>
      <c r="B21" s="22" t="s">
        <v>32</v>
      </c>
      <c r="C21" s="19">
        <f>SUM(C22:C32)</f>
        <v>17893490</v>
      </c>
      <c r="D21" s="19">
        <f>SUM(D22:D32)</f>
        <v>13772663</v>
      </c>
      <c r="E21" s="19">
        <f>SUM(E22:E32)</f>
        <v>17507604</v>
      </c>
      <c r="F21" s="19">
        <f>SUM(F22:F32)</f>
        <v>12746033</v>
      </c>
      <c r="G21" s="16">
        <f t="shared" si="0"/>
        <v>0.92545886006213907</v>
      </c>
      <c r="H21" s="44"/>
      <c r="I21" s="44"/>
      <c r="J21" s="44"/>
      <c r="K21" s="44" t="s">
        <v>246</v>
      </c>
      <c r="L21" s="74">
        <v>17386919</v>
      </c>
      <c r="M21" s="73">
        <v>22120894</v>
      </c>
      <c r="N21" s="44">
        <f>+L21-(E26+E29+E30+E27)</f>
        <v>0</v>
      </c>
      <c r="O21" s="73">
        <f>+L21-Q21</f>
        <v>12625348</v>
      </c>
      <c r="P21" s="52">
        <f>+O21-(F26+F29+F30+F27)</f>
        <v>0</v>
      </c>
      <c r="Q21" s="73">
        <v>4761571</v>
      </c>
      <c r="R21" s="44"/>
    </row>
    <row r="22" spans="1:18" x14ac:dyDescent="0.2">
      <c r="A22" s="13" t="s">
        <v>33</v>
      </c>
      <c r="B22" s="20" t="s">
        <v>34</v>
      </c>
      <c r="C22" s="15">
        <v>0</v>
      </c>
      <c r="D22" s="15">
        <v>0</v>
      </c>
      <c r="E22" s="15">
        <v>0</v>
      </c>
      <c r="F22" s="15">
        <v>0</v>
      </c>
      <c r="G22" s="16">
        <v>0</v>
      </c>
      <c r="I22" s="71">
        <f>+F19+F32+F37+F41</f>
        <v>206277</v>
      </c>
      <c r="J22" s="6"/>
      <c r="K22" s="6"/>
      <c r="L22" s="54"/>
      <c r="M22" s="6"/>
      <c r="N22" s="6"/>
      <c r="O22" s="6"/>
      <c r="P22" s="55"/>
      <c r="Q22" s="6"/>
      <c r="R22" s="6"/>
    </row>
    <row r="23" spans="1:18" x14ac:dyDescent="0.2">
      <c r="A23" s="13" t="s">
        <v>35</v>
      </c>
      <c r="B23" s="21" t="s">
        <v>36</v>
      </c>
      <c r="C23" s="15">
        <v>0</v>
      </c>
      <c r="D23" s="15">
        <v>0</v>
      </c>
      <c r="E23" s="15">
        <v>0</v>
      </c>
      <c r="F23" s="15">
        <v>0</v>
      </c>
      <c r="G23" s="16">
        <v>0</v>
      </c>
      <c r="I23" s="71">
        <v>206277</v>
      </c>
      <c r="J23" s="6"/>
      <c r="K23" s="6"/>
      <c r="L23" s="54"/>
      <c r="M23" s="6"/>
      <c r="N23" s="6"/>
      <c r="O23" s="6"/>
      <c r="P23" s="55"/>
      <c r="Q23" s="6"/>
      <c r="R23" s="6"/>
    </row>
    <row r="24" spans="1:18" x14ac:dyDescent="0.2">
      <c r="A24" s="13" t="s">
        <v>37</v>
      </c>
      <c r="B24" s="20" t="s">
        <v>38</v>
      </c>
      <c r="C24" s="15">
        <v>0</v>
      </c>
      <c r="D24" s="15">
        <v>0</v>
      </c>
      <c r="E24" s="15">
        <v>0</v>
      </c>
      <c r="F24" s="15">
        <v>0</v>
      </c>
      <c r="G24" s="16">
        <v>0</v>
      </c>
      <c r="J24" s="6"/>
      <c r="K24" s="6"/>
      <c r="L24" s="54"/>
      <c r="M24" s="6"/>
      <c r="N24" s="6"/>
      <c r="O24" s="6"/>
      <c r="P24" s="55"/>
      <c r="Q24" s="6"/>
      <c r="R24" s="6"/>
    </row>
    <row r="25" spans="1:18" x14ac:dyDescent="0.2">
      <c r="A25" s="13" t="s">
        <v>39</v>
      </c>
      <c r="B25" s="20" t="s">
        <v>40</v>
      </c>
      <c r="C25" s="15">
        <v>0</v>
      </c>
      <c r="D25" s="15">
        <v>0</v>
      </c>
      <c r="E25" s="15">
        <v>0</v>
      </c>
      <c r="F25" s="15">
        <v>0</v>
      </c>
      <c r="G25" s="16">
        <v>0</v>
      </c>
      <c r="I25" s="6">
        <f>+I23-I22</f>
        <v>0</v>
      </c>
      <c r="J25" s="6"/>
      <c r="K25" s="6"/>
      <c r="L25" s="54"/>
      <c r="M25" s="6"/>
      <c r="N25" s="6"/>
      <c r="O25" s="6"/>
      <c r="P25" s="55"/>
      <c r="Q25" s="6"/>
      <c r="R25" s="6"/>
    </row>
    <row r="26" spans="1:18" x14ac:dyDescent="0.2">
      <c r="A26" s="13" t="s">
        <v>41</v>
      </c>
      <c r="B26" s="20" t="s">
        <v>42</v>
      </c>
      <c r="C26" s="15">
        <f>412936+2211377</f>
        <v>2624313</v>
      </c>
      <c r="D26" s="15">
        <f>317206+1644404</f>
        <v>1961610</v>
      </c>
      <c r="E26" s="15">
        <f>412936+2211377</f>
        <v>2624313</v>
      </c>
      <c r="F26" s="15">
        <f>317206+1644404-52486</f>
        <v>1909124</v>
      </c>
      <c r="G26" s="16">
        <f>+F26/D26</f>
        <v>0.97324340720122759</v>
      </c>
      <c r="J26" s="6"/>
      <c r="K26" s="6"/>
      <c r="L26" s="54"/>
      <c r="M26" s="6"/>
      <c r="N26" s="6"/>
      <c r="O26" s="6"/>
      <c r="P26" s="55"/>
      <c r="Q26" s="6"/>
      <c r="R26" s="6"/>
    </row>
    <row r="27" spans="1:18" x14ac:dyDescent="0.2">
      <c r="A27" s="13" t="s">
        <v>43</v>
      </c>
      <c r="B27" s="20" t="s">
        <v>44</v>
      </c>
      <c r="C27" s="15">
        <v>0</v>
      </c>
      <c r="D27" s="15">
        <v>0</v>
      </c>
      <c r="E27" s="15">
        <v>0</v>
      </c>
      <c r="F27" s="15">
        <v>0</v>
      </c>
      <c r="G27" s="16">
        <v>0</v>
      </c>
      <c r="H27" s="6" t="s">
        <v>241</v>
      </c>
      <c r="I27" s="71">
        <v>2453</v>
      </c>
      <c r="J27" s="6"/>
      <c r="K27" s="6"/>
      <c r="L27" s="54"/>
      <c r="M27" s="6"/>
      <c r="N27" s="6"/>
      <c r="O27" s="6"/>
      <c r="P27" s="55"/>
      <c r="Q27" s="6"/>
      <c r="R27" s="6"/>
    </row>
    <row r="28" spans="1:18" x14ac:dyDescent="0.2">
      <c r="A28" s="13" t="s">
        <v>45</v>
      </c>
      <c r="B28" s="20" t="s">
        <v>46</v>
      </c>
      <c r="C28" s="15">
        <v>0</v>
      </c>
      <c r="D28" s="15">
        <v>0</v>
      </c>
      <c r="E28" s="15">
        <v>0</v>
      </c>
      <c r="F28" s="15">
        <v>0</v>
      </c>
      <c r="G28" s="16">
        <v>0</v>
      </c>
      <c r="H28" s="6" t="s">
        <v>242</v>
      </c>
      <c r="I28" s="71">
        <v>3447</v>
      </c>
      <c r="J28" s="6"/>
      <c r="K28" s="6"/>
      <c r="L28" s="54"/>
      <c r="M28" s="6"/>
      <c r="N28" s="6"/>
      <c r="O28" s="6"/>
      <c r="P28" s="55"/>
      <c r="Q28" s="6"/>
      <c r="R28" s="6"/>
    </row>
    <row r="29" spans="1:18" x14ac:dyDescent="0.2">
      <c r="A29" s="13" t="s">
        <v>47</v>
      </c>
      <c r="B29" s="20" t="s">
        <v>48</v>
      </c>
      <c r="C29" s="15">
        <f>6586978+409495</f>
        <v>6996473</v>
      </c>
      <c r="D29" s="15">
        <f>6586978-1471623</f>
        <v>5115355</v>
      </c>
      <c r="E29" s="15">
        <f>6586978+409495</f>
        <v>6996473</v>
      </c>
      <c r="F29" s="15">
        <f>6586978-1471623-139929</f>
        <v>4975426</v>
      </c>
      <c r="G29" s="16">
        <f t="shared" ref="G29:G73" si="1">+F29/D29</f>
        <v>0.97264530027730234</v>
      </c>
      <c r="I29" s="71">
        <f>SUM(I27:I28)</f>
        <v>5900</v>
      </c>
      <c r="J29" s="6"/>
      <c r="K29" s="6"/>
      <c r="L29" s="54"/>
      <c r="M29" s="6"/>
      <c r="N29" s="6"/>
      <c r="O29" s="6"/>
      <c r="P29" s="55"/>
      <c r="Q29" s="6"/>
      <c r="R29" s="6"/>
    </row>
    <row r="30" spans="1:18" x14ac:dyDescent="0.2">
      <c r="A30" s="13" t="s">
        <v>49</v>
      </c>
      <c r="B30" s="20" t="s">
        <v>50</v>
      </c>
      <c r="C30" s="15">
        <f>9021859-468722-409495</f>
        <v>8143642</v>
      </c>
      <c r="D30" s="15">
        <f>8553137-2084467+97966</f>
        <v>6566636</v>
      </c>
      <c r="E30" s="15">
        <f>9021859-468722-409495-377509</f>
        <v>7766133</v>
      </c>
      <c r="F30" s="15">
        <f>8553137-2084467+97966-377509-155323-293006</f>
        <v>5740798</v>
      </c>
      <c r="G30" s="16">
        <f t="shared" si="1"/>
        <v>0.87423728070202156</v>
      </c>
      <c r="L30" s="56"/>
      <c r="O30" s="6"/>
      <c r="P30" s="55"/>
      <c r="Q30" s="6"/>
      <c r="R30" s="6"/>
    </row>
    <row r="31" spans="1:18" x14ac:dyDescent="0.2">
      <c r="A31" s="13" t="s">
        <v>51</v>
      </c>
      <c r="B31" s="20" t="s">
        <v>52</v>
      </c>
      <c r="C31" s="15">
        <v>0</v>
      </c>
      <c r="D31" s="15">
        <v>0</v>
      </c>
      <c r="E31" s="15">
        <v>0</v>
      </c>
      <c r="F31" s="15">
        <v>0</v>
      </c>
      <c r="G31" s="16">
        <v>0</v>
      </c>
      <c r="H31" s="6" t="s">
        <v>241</v>
      </c>
      <c r="I31" s="6">
        <v>1902</v>
      </c>
      <c r="J31" s="7" t="s">
        <v>244</v>
      </c>
      <c r="L31" s="56"/>
      <c r="O31" s="6"/>
      <c r="P31" s="55"/>
      <c r="Q31" s="6"/>
      <c r="R31" s="6"/>
    </row>
    <row r="32" spans="1:18" x14ac:dyDescent="0.2">
      <c r="A32" s="13" t="s">
        <v>53</v>
      </c>
      <c r="B32" s="20" t="s">
        <v>54</v>
      </c>
      <c r="C32" s="15">
        <v>129062</v>
      </c>
      <c r="D32" s="15">
        <f>129061+1</f>
        <v>129062</v>
      </c>
      <c r="E32" s="15">
        <f>118782+1903</f>
        <v>120685</v>
      </c>
      <c r="F32" s="15">
        <f>118782+1903</f>
        <v>120685</v>
      </c>
      <c r="G32" s="16">
        <f t="shared" si="1"/>
        <v>0.93509321101486109</v>
      </c>
      <c r="I32" s="6">
        <v>551</v>
      </c>
      <c r="J32" s="7" t="s">
        <v>230</v>
      </c>
      <c r="L32" s="56"/>
      <c r="O32" s="6"/>
      <c r="P32" s="55"/>
      <c r="Q32" s="6"/>
      <c r="R32" s="6"/>
    </row>
    <row r="33" spans="1:18" s="1" customFormat="1" x14ac:dyDescent="0.2">
      <c r="A33" s="17" t="s">
        <v>55</v>
      </c>
      <c r="B33" s="18" t="s">
        <v>56</v>
      </c>
      <c r="C33" s="19">
        <f>SUM(C34,C38)</f>
        <v>25860447</v>
      </c>
      <c r="D33" s="19">
        <f>SUM(D34,D38)</f>
        <v>17242438</v>
      </c>
      <c r="E33" s="19">
        <f>SUM(E34,E38)</f>
        <v>29412583</v>
      </c>
      <c r="F33" s="19">
        <f>SUM(F34,F38)</f>
        <v>20631347</v>
      </c>
      <c r="G33" s="16">
        <f t="shared" si="1"/>
        <v>1.1965446533721042</v>
      </c>
      <c r="H33" s="44"/>
      <c r="I33" s="75">
        <f>SUM(I31:I32)</f>
        <v>2453</v>
      </c>
      <c r="L33" s="57"/>
      <c r="O33" s="44"/>
      <c r="P33" s="52"/>
      <c r="Q33" s="44"/>
      <c r="R33" s="44"/>
    </row>
    <row r="34" spans="1:18" s="1" customFormat="1" x14ac:dyDescent="0.2">
      <c r="A34" s="17" t="s">
        <v>57</v>
      </c>
      <c r="B34" s="18" t="s">
        <v>58</v>
      </c>
      <c r="C34" s="19">
        <f>SUM(C35:C37)</f>
        <v>22882913</v>
      </c>
      <c r="D34" s="19">
        <f>SUM(D35:D37)</f>
        <v>16602257</v>
      </c>
      <c r="E34" s="19">
        <f>SUM(E35:E37)</f>
        <v>26193568</v>
      </c>
      <c r="F34" s="19">
        <f>SUM(F35:F37)</f>
        <v>19957894</v>
      </c>
      <c r="G34" s="16">
        <f t="shared" si="1"/>
        <v>1.2021193263060559</v>
      </c>
      <c r="H34" s="44"/>
      <c r="I34" s="44"/>
      <c r="K34" s="1" t="s">
        <v>247</v>
      </c>
      <c r="L34" s="74">
        <v>26186685</v>
      </c>
      <c r="M34" s="73">
        <v>26135746</v>
      </c>
      <c r="N34" s="44">
        <f>+E36-L34</f>
        <v>0</v>
      </c>
      <c r="O34" s="73">
        <f>+L34-Q34</f>
        <v>19951011</v>
      </c>
      <c r="P34" s="52">
        <f>+F36-O34</f>
        <v>0</v>
      </c>
      <c r="Q34" s="73">
        <v>6235674</v>
      </c>
      <c r="R34" s="44"/>
    </row>
    <row r="35" spans="1:18" x14ac:dyDescent="0.2">
      <c r="A35" s="13" t="s">
        <v>59</v>
      </c>
      <c r="B35" s="20" t="s">
        <v>60</v>
      </c>
      <c r="C35" s="15">
        <v>0</v>
      </c>
      <c r="D35" s="15">
        <v>0</v>
      </c>
      <c r="E35" s="15">
        <v>0</v>
      </c>
      <c r="F35" s="15">
        <v>0</v>
      </c>
      <c r="G35" s="16">
        <v>0</v>
      </c>
      <c r="L35" s="56"/>
      <c r="O35" s="6"/>
      <c r="P35" s="55"/>
      <c r="Q35" s="6"/>
      <c r="R35" s="6"/>
    </row>
    <row r="36" spans="1:18" x14ac:dyDescent="0.2">
      <c r="A36" s="13" t="s">
        <v>61</v>
      </c>
      <c r="B36" s="21" t="s">
        <v>62</v>
      </c>
      <c r="C36" s="15">
        <f>18915594+634041</f>
        <v>19549635</v>
      </c>
      <c r="D36" s="15">
        <f>13169497+99482</f>
        <v>13268979</v>
      </c>
      <c r="E36" s="15">
        <f>26186685</f>
        <v>26186685</v>
      </c>
      <c r="F36" s="15">
        <f>19951011</f>
        <v>19951011</v>
      </c>
      <c r="G36" s="16">
        <f t="shared" si="1"/>
        <v>1.5035829810266488</v>
      </c>
      <c r="L36" s="58"/>
      <c r="M36" s="59"/>
      <c r="N36" s="59"/>
      <c r="O36" s="60"/>
      <c r="P36" s="61"/>
      <c r="Q36" s="6"/>
      <c r="R36" s="6"/>
    </row>
    <row r="37" spans="1:18" x14ac:dyDescent="0.2">
      <c r="A37" s="13" t="s">
        <v>63</v>
      </c>
      <c r="B37" s="20" t="s">
        <v>64</v>
      </c>
      <c r="C37" s="15">
        <v>3333278</v>
      </c>
      <c r="D37" s="15">
        <f>3333277+1</f>
        <v>3333278</v>
      </c>
      <c r="E37" s="15">
        <v>6883</v>
      </c>
      <c r="F37" s="15">
        <v>6883</v>
      </c>
      <c r="G37" s="16">
        <f t="shared" si="1"/>
        <v>2.0649342779090131E-3</v>
      </c>
      <c r="L37" s="6">
        <f>SUM(L12:L36)</f>
        <v>81405494</v>
      </c>
      <c r="M37" s="6">
        <f>SUM(M12:M36)</f>
        <v>76285766</v>
      </c>
      <c r="N37" s="6">
        <f>SUM(N12:N36)</f>
        <v>0</v>
      </c>
      <c r="O37" s="6">
        <f>SUM(O12:O36)</f>
        <v>61458836</v>
      </c>
      <c r="P37" s="6">
        <f>SUM(P12:P36)</f>
        <v>0</v>
      </c>
      <c r="Q37" s="6">
        <f>SUM(Q11:Q36)</f>
        <v>19946659</v>
      </c>
      <c r="R37" s="6"/>
    </row>
    <row r="38" spans="1:18" s="1" customFormat="1" x14ac:dyDescent="0.2">
      <c r="A38" s="17" t="s">
        <v>65</v>
      </c>
      <c r="B38" s="18" t="s">
        <v>66</v>
      </c>
      <c r="C38" s="19">
        <f>SUM(C39:C42)</f>
        <v>2977534</v>
      </c>
      <c r="D38" s="19">
        <f>SUM(D39:D42)</f>
        <v>640181</v>
      </c>
      <c r="E38" s="19">
        <f>SUM(E39:E42)</f>
        <v>3219015</v>
      </c>
      <c r="F38" s="19">
        <f>SUM(F39:F42)</f>
        <v>673453</v>
      </c>
      <c r="G38" s="16">
        <f t="shared" si="1"/>
        <v>1.0519728014420922</v>
      </c>
      <c r="H38" s="44"/>
      <c r="M38" s="44"/>
      <c r="O38" s="44">
        <f>+O37-J14</f>
        <v>0</v>
      </c>
      <c r="P38" s="44"/>
      <c r="Q38" s="44">
        <v>19946659</v>
      </c>
      <c r="R38" s="44"/>
    </row>
    <row r="39" spans="1:18" x14ac:dyDescent="0.2">
      <c r="A39" s="13" t="s">
        <v>67</v>
      </c>
      <c r="B39" s="20" t="s">
        <v>68</v>
      </c>
      <c r="C39" s="15">
        <v>2969699</v>
      </c>
      <c r="D39" s="15">
        <v>632346</v>
      </c>
      <c r="E39" s="15">
        <v>3215016</v>
      </c>
      <c r="F39" s="15">
        <v>669454</v>
      </c>
      <c r="G39" s="16">
        <f t="shared" si="1"/>
        <v>1.058683062753619</v>
      </c>
      <c r="M39" s="6">
        <f>+L37-M37</f>
        <v>5119728</v>
      </c>
      <c r="O39" s="6"/>
      <c r="P39" s="6"/>
      <c r="Q39" s="6">
        <f>+Q38-Q37</f>
        <v>0</v>
      </c>
      <c r="R39" s="6"/>
    </row>
    <row r="40" spans="1:18" x14ac:dyDescent="0.2">
      <c r="A40" s="13" t="s">
        <v>69</v>
      </c>
      <c r="B40" s="20" t="s">
        <v>70</v>
      </c>
      <c r="C40" s="15">
        <v>0</v>
      </c>
      <c r="D40" s="15">
        <v>0</v>
      </c>
      <c r="E40" s="15">
        <v>0</v>
      </c>
      <c r="F40" s="15">
        <v>0</v>
      </c>
      <c r="G40" s="16">
        <v>0</v>
      </c>
      <c r="O40" s="6"/>
      <c r="P40" s="6"/>
      <c r="Q40" s="6"/>
      <c r="R40" s="6"/>
    </row>
    <row r="41" spans="1:18" x14ac:dyDescent="0.2">
      <c r="A41" s="13" t="s">
        <v>71</v>
      </c>
      <c r="B41" s="20" t="s">
        <v>72</v>
      </c>
      <c r="C41" s="15">
        <f>787+7048</f>
        <v>7835</v>
      </c>
      <c r="D41" s="15">
        <f>787+7048</f>
        <v>7835</v>
      </c>
      <c r="E41" s="15">
        <f>3447+551+1</f>
        <v>3999</v>
      </c>
      <c r="F41" s="15">
        <f>3447+551+1</f>
        <v>3999</v>
      </c>
      <c r="G41" s="16">
        <v>0</v>
      </c>
      <c r="I41" s="44">
        <f>+F19+F32+F37+F41</f>
        <v>206277</v>
      </c>
      <c r="J41" s="44">
        <v>3653155</v>
      </c>
      <c r="K41" s="44"/>
      <c r="L41" s="44">
        <f>+J41-I41</f>
        <v>3446878</v>
      </c>
    </row>
    <row r="42" spans="1:18" x14ac:dyDescent="0.2">
      <c r="A42" s="13" t="s">
        <v>73</v>
      </c>
      <c r="B42" s="20" t="s">
        <v>74</v>
      </c>
      <c r="C42" s="15">
        <v>0</v>
      </c>
      <c r="D42" s="15">
        <v>0</v>
      </c>
      <c r="E42" s="15">
        <v>0</v>
      </c>
      <c r="F42" s="15">
        <v>0</v>
      </c>
      <c r="G42" s="16">
        <v>0</v>
      </c>
    </row>
    <row r="43" spans="1:18" s="1" customFormat="1" x14ac:dyDescent="0.2">
      <c r="A43" s="17" t="s">
        <v>75</v>
      </c>
      <c r="B43" s="18" t="s">
        <v>76</v>
      </c>
      <c r="C43" s="19">
        <f>SUM(C44,C48)</f>
        <v>3216743</v>
      </c>
      <c r="D43" s="19">
        <f>SUM(D44,D48)</f>
        <v>2845941</v>
      </c>
      <c r="E43" s="19">
        <f>SUM(E44,E48)</f>
        <v>3684286</v>
      </c>
      <c r="F43" s="19">
        <f>SUM(F44,F48)</f>
        <v>3284823</v>
      </c>
      <c r="G43" s="16">
        <f t="shared" si="1"/>
        <v>1.1542133164390969</v>
      </c>
      <c r="H43" s="44"/>
      <c r="I43" s="44"/>
    </row>
    <row r="44" spans="1:18" s="1" customFormat="1" x14ac:dyDescent="0.2">
      <c r="A44" s="17" t="s">
        <v>77</v>
      </c>
      <c r="B44" s="18" t="s">
        <v>78</v>
      </c>
      <c r="C44" s="19">
        <f>SUM(C45:C46)</f>
        <v>3216743</v>
      </c>
      <c r="D44" s="19">
        <f>SUM(D45:D46)</f>
        <v>2845941</v>
      </c>
      <c r="E44" s="19">
        <f>SUM(E45:E46)</f>
        <v>3684286</v>
      </c>
      <c r="F44" s="19">
        <f>SUM(F45:F46)</f>
        <v>3284823</v>
      </c>
      <c r="G44" s="16">
        <f t="shared" si="1"/>
        <v>1.1542133164390969</v>
      </c>
      <c r="H44" s="44"/>
      <c r="I44" s="44"/>
      <c r="P44" s="44"/>
    </row>
    <row r="45" spans="1:18" s="1" customFormat="1" x14ac:dyDescent="0.2">
      <c r="A45" s="17" t="s">
        <v>79</v>
      </c>
      <c r="B45" s="18" t="s">
        <v>80</v>
      </c>
      <c r="C45" s="19"/>
      <c r="D45" s="19"/>
      <c r="E45" s="19"/>
      <c r="F45" s="19"/>
      <c r="G45" s="16">
        <v>0</v>
      </c>
      <c r="H45" s="44"/>
      <c r="I45" s="44"/>
    </row>
    <row r="46" spans="1:18" s="1" customFormat="1" x14ac:dyDescent="0.2">
      <c r="A46" s="17" t="s">
        <v>81</v>
      </c>
      <c r="B46" s="18" t="s">
        <v>82</v>
      </c>
      <c r="C46" s="19">
        <f>SUM(C47)</f>
        <v>3216743</v>
      </c>
      <c r="D46" s="19">
        <f>SUM(D47)</f>
        <v>2845941</v>
      </c>
      <c r="E46" s="19">
        <f>SUM(E47)</f>
        <v>3684286</v>
      </c>
      <c r="F46" s="19">
        <f>SUM(F47)</f>
        <v>3284823</v>
      </c>
      <c r="G46" s="16">
        <f t="shared" si="1"/>
        <v>1.1542133164390969</v>
      </c>
      <c r="H46" s="44"/>
      <c r="I46" s="44"/>
    </row>
    <row r="47" spans="1:18" x14ac:dyDescent="0.2">
      <c r="A47" s="13" t="s">
        <v>83</v>
      </c>
      <c r="B47" s="20" t="s">
        <v>84</v>
      </c>
      <c r="C47" s="15">
        <v>3216743</v>
      </c>
      <c r="D47" s="15">
        <v>2845941</v>
      </c>
      <c r="E47" s="15">
        <v>3684286</v>
      </c>
      <c r="F47" s="15">
        <v>3284823</v>
      </c>
      <c r="G47" s="16">
        <f t="shared" si="1"/>
        <v>1.1542133164390969</v>
      </c>
    </row>
    <row r="48" spans="1:18" s="1" customFormat="1" x14ac:dyDescent="0.2">
      <c r="A48" s="17" t="s">
        <v>85</v>
      </c>
      <c r="B48" s="18" t="s">
        <v>86</v>
      </c>
      <c r="C48" s="19">
        <f>SUM(C49:C50)</f>
        <v>0</v>
      </c>
      <c r="D48" s="19">
        <f>SUM(D49:D50)</f>
        <v>0</v>
      </c>
      <c r="E48" s="19">
        <f>SUM(E49:E50)</f>
        <v>0</v>
      </c>
      <c r="F48" s="19">
        <f>SUM(F49:F50)</f>
        <v>0</v>
      </c>
      <c r="G48" s="16">
        <v>0</v>
      </c>
      <c r="H48" s="44"/>
      <c r="I48" s="44"/>
    </row>
    <row r="49" spans="1:9" x14ac:dyDescent="0.2">
      <c r="A49" s="13" t="s">
        <v>87</v>
      </c>
      <c r="B49" s="20" t="s">
        <v>88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9" x14ac:dyDescent="0.2">
      <c r="A50" s="13" t="s">
        <v>89</v>
      </c>
      <c r="B50" s="20" t="s">
        <v>90</v>
      </c>
      <c r="C50" s="15">
        <v>0</v>
      </c>
      <c r="D50" s="15">
        <v>0</v>
      </c>
      <c r="E50" s="15">
        <v>0</v>
      </c>
      <c r="F50" s="15">
        <v>0</v>
      </c>
      <c r="G50" s="16">
        <v>0</v>
      </c>
    </row>
    <row r="51" spans="1:9" s="1" customFormat="1" x14ac:dyDescent="0.2">
      <c r="A51" s="17" t="s">
        <v>91</v>
      </c>
      <c r="B51" s="22" t="s">
        <v>92</v>
      </c>
      <c r="C51" s="19">
        <v>0</v>
      </c>
      <c r="D51" s="19">
        <v>0</v>
      </c>
      <c r="E51" s="19">
        <v>0</v>
      </c>
      <c r="F51" s="19">
        <v>0</v>
      </c>
      <c r="G51" s="16">
        <v>0</v>
      </c>
      <c r="H51" s="44"/>
      <c r="I51" s="44"/>
    </row>
    <row r="52" spans="1:9" s="1" customFormat="1" ht="21" x14ac:dyDescent="0.2">
      <c r="A52" s="17" t="s">
        <v>93</v>
      </c>
      <c r="B52" s="22" t="s">
        <v>94</v>
      </c>
      <c r="C52" s="19">
        <f>SUM(C9:C10,C43,C51)</f>
        <v>85077986</v>
      </c>
      <c r="D52" s="19">
        <f>SUM(D9:D10,D43,D51)</f>
        <v>62998729</v>
      </c>
      <c r="E52" s="19">
        <f>SUM(E9:E10,E43,E51)</f>
        <v>89738158</v>
      </c>
      <c r="F52" s="19">
        <f>SUM(F9:F10,F43,F51)</f>
        <v>65756323</v>
      </c>
      <c r="G52" s="16">
        <f>+F52/D52</f>
        <v>1.0437722164204297</v>
      </c>
      <c r="H52" s="44"/>
      <c r="I52" s="44"/>
    </row>
    <row r="53" spans="1:9" x14ac:dyDescent="0.2">
      <c r="A53" s="13" t="s">
        <v>95</v>
      </c>
      <c r="B53" s="14" t="s">
        <v>96</v>
      </c>
      <c r="C53" s="15">
        <v>16762</v>
      </c>
      <c r="D53" s="15">
        <v>16762</v>
      </c>
      <c r="E53" s="15">
        <v>29257</v>
      </c>
      <c r="F53" s="15">
        <v>29257</v>
      </c>
      <c r="G53" s="16">
        <f t="shared" si="1"/>
        <v>1.7454361054766734</v>
      </c>
    </row>
    <row r="54" spans="1:9" x14ac:dyDescent="0.2">
      <c r="A54" s="13" t="s">
        <v>97</v>
      </c>
      <c r="B54" s="14" t="s">
        <v>98</v>
      </c>
      <c r="C54" s="15">
        <f>4000000+1203</f>
        <v>4001203</v>
      </c>
      <c r="D54" s="15">
        <v>4001131</v>
      </c>
      <c r="E54" s="15">
        <f>3993016+367</f>
        <v>3993383</v>
      </c>
      <c r="F54" s="15">
        <v>3993016</v>
      </c>
      <c r="G54" s="16">
        <f t="shared" si="1"/>
        <v>0.99797182346691471</v>
      </c>
    </row>
    <row r="55" spans="1:9" s="1" customFormat="1" x14ac:dyDescent="0.2">
      <c r="A55" s="17" t="s">
        <v>99</v>
      </c>
      <c r="B55" s="22" t="s">
        <v>100</v>
      </c>
      <c r="C55" s="19">
        <f>SUM(C53:C54)</f>
        <v>4017965</v>
      </c>
      <c r="D55" s="19">
        <f>SUM(D53:D54)</f>
        <v>4017893</v>
      </c>
      <c r="E55" s="19">
        <f>SUM(E53:E54)</f>
        <v>4022640</v>
      </c>
      <c r="F55" s="19">
        <f>SUM(F53:F54)</f>
        <v>4022273</v>
      </c>
      <c r="G55" s="16">
        <f t="shared" si="1"/>
        <v>1.0010901236045857</v>
      </c>
      <c r="H55" s="44"/>
      <c r="I55" s="44"/>
    </row>
    <row r="56" spans="1:9" x14ac:dyDescent="0.2">
      <c r="A56" s="13" t="s">
        <v>101</v>
      </c>
      <c r="B56" s="23" t="s">
        <v>102</v>
      </c>
      <c r="C56" s="15">
        <v>0</v>
      </c>
      <c r="D56" s="15">
        <v>0</v>
      </c>
      <c r="E56" s="15">
        <v>0</v>
      </c>
      <c r="F56" s="15">
        <v>0</v>
      </c>
      <c r="G56" s="16"/>
    </row>
    <row r="57" spans="1:9" x14ac:dyDescent="0.2">
      <c r="A57" s="13" t="s">
        <v>103</v>
      </c>
      <c r="B57" s="23" t="s">
        <v>104</v>
      </c>
      <c r="C57" s="15">
        <v>3449</v>
      </c>
      <c r="D57" s="15">
        <v>3449</v>
      </c>
      <c r="E57" s="15">
        <v>4293</v>
      </c>
      <c r="F57" s="15">
        <v>4293</v>
      </c>
      <c r="G57" s="16">
        <f t="shared" si="1"/>
        <v>1.2447086111916497</v>
      </c>
    </row>
    <row r="58" spans="1:9" x14ac:dyDescent="0.2">
      <c r="A58" s="13" t="s">
        <v>105</v>
      </c>
      <c r="B58" s="23" t="s">
        <v>106</v>
      </c>
      <c r="C58" s="15">
        <v>9999555</v>
      </c>
      <c r="D58" s="15">
        <v>9999555</v>
      </c>
      <c r="E58" s="15">
        <v>13452230</v>
      </c>
      <c r="F58" s="15">
        <v>13452230</v>
      </c>
      <c r="G58" s="16">
        <f t="shared" si="1"/>
        <v>1.3452828650874964</v>
      </c>
    </row>
    <row r="59" spans="1:9" x14ac:dyDescent="0.2">
      <c r="A59" s="13" t="s">
        <v>107</v>
      </c>
      <c r="B59" s="14" t="s">
        <v>108</v>
      </c>
      <c r="C59" s="15">
        <v>55418</v>
      </c>
      <c r="D59" s="15">
        <v>55418</v>
      </c>
      <c r="E59" s="15">
        <v>74149</v>
      </c>
      <c r="F59" s="15">
        <v>74149</v>
      </c>
      <c r="G59" s="16">
        <f t="shared" si="1"/>
        <v>1.3379948753112707</v>
      </c>
    </row>
    <row r="60" spans="1:9" s="1" customFormat="1" x14ac:dyDescent="0.2">
      <c r="A60" s="17" t="s">
        <v>109</v>
      </c>
      <c r="B60" s="22" t="s">
        <v>110</v>
      </c>
      <c r="C60" s="19">
        <f>SUM(C56:C59)</f>
        <v>10058422</v>
      </c>
      <c r="D60" s="19">
        <f>SUM(D56:D59)</f>
        <v>10058422</v>
      </c>
      <c r="E60" s="19">
        <f>SUM(E56:E59)</f>
        <v>13530672</v>
      </c>
      <c r="F60" s="19">
        <f>SUM(F56:F59)</f>
        <v>13530672</v>
      </c>
      <c r="G60" s="16">
        <f t="shared" si="1"/>
        <v>1.3452082245107633</v>
      </c>
      <c r="H60" s="44"/>
      <c r="I60" s="44"/>
    </row>
    <row r="61" spans="1:9" s="1" customFormat="1" ht="21" x14ac:dyDescent="0.2">
      <c r="A61" s="17" t="s">
        <v>111</v>
      </c>
      <c r="B61" s="22" t="s">
        <v>112</v>
      </c>
      <c r="C61" s="19">
        <f>SUM(C62:C69)</f>
        <v>5539182</v>
      </c>
      <c r="D61" s="19">
        <f>SUM(D62:D69)</f>
        <v>1498352</v>
      </c>
      <c r="E61" s="19">
        <f>SUM(E62:E69)</f>
        <v>4914291</v>
      </c>
      <c r="F61" s="19">
        <f>SUM(F62:F69)</f>
        <v>1262541</v>
      </c>
      <c r="G61" s="16">
        <f t="shared" si="1"/>
        <v>0.84261975824105417</v>
      </c>
      <c r="H61" s="44"/>
      <c r="I61" s="44"/>
    </row>
    <row r="62" spans="1:9" ht="22.5" x14ac:dyDescent="0.2">
      <c r="A62" s="13" t="s">
        <v>113</v>
      </c>
      <c r="B62" s="21" t="s">
        <v>114</v>
      </c>
      <c r="C62" s="15">
        <v>0</v>
      </c>
      <c r="D62" s="15">
        <v>0</v>
      </c>
      <c r="E62" s="15">
        <v>0</v>
      </c>
      <c r="F62" s="15">
        <v>0</v>
      </c>
      <c r="G62" s="16">
        <v>0</v>
      </c>
    </row>
    <row r="63" spans="1:9" ht="22.5" x14ac:dyDescent="0.2">
      <c r="A63" s="13" t="s">
        <v>115</v>
      </c>
      <c r="B63" s="21" t="s">
        <v>116</v>
      </c>
      <c r="C63" s="15">
        <v>0</v>
      </c>
      <c r="D63" s="15">
        <v>0</v>
      </c>
      <c r="E63" s="15">
        <v>0</v>
      </c>
      <c r="F63" s="15">
        <v>0</v>
      </c>
      <c r="G63" s="16">
        <v>0</v>
      </c>
    </row>
    <row r="64" spans="1:9" x14ac:dyDescent="0.2">
      <c r="A64" s="13" t="s">
        <v>117</v>
      </c>
      <c r="B64" s="21" t="s">
        <v>118</v>
      </c>
      <c r="C64" s="15">
        <v>593557</v>
      </c>
      <c r="D64" s="15">
        <v>351426</v>
      </c>
      <c r="E64" s="15">
        <f>618254+1</f>
        <v>618255</v>
      </c>
      <c r="F64" s="15">
        <v>403156</v>
      </c>
      <c r="G64" s="16">
        <f t="shared" si="1"/>
        <v>1.147200264066973</v>
      </c>
    </row>
    <row r="65" spans="1:9" x14ac:dyDescent="0.2">
      <c r="A65" s="13" t="s">
        <v>119</v>
      </c>
      <c r="B65" s="21" t="s">
        <v>120</v>
      </c>
      <c r="C65" s="15">
        <v>4693205</v>
      </c>
      <c r="D65" s="15">
        <v>967259</v>
      </c>
      <c r="E65" s="15">
        <v>4209066</v>
      </c>
      <c r="F65" s="15">
        <v>833410</v>
      </c>
      <c r="G65" s="16">
        <f t="shared" si="1"/>
        <v>0.86162031058899424</v>
      </c>
    </row>
    <row r="66" spans="1:9" x14ac:dyDescent="0.2">
      <c r="A66" s="13" t="s">
        <v>121</v>
      </c>
      <c r="B66" s="21" t="s">
        <v>122</v>
      </c>
      <c r="C66" s="15">
        <v>217232</v>
      </c>
      <c r="D66" s="15">
        <v>147145</v>
      </c>
      <c r="E66" s="15">
        <v>83954</v>
      </c>
      <c r="F66" s="15">
        <v>25318</v>
      </c>
      <c r="G66" s="16">
        <f t="shared" si="1"/>
        <v>0.17206157191885554</v>
      </c>
    </row>
    <row r="67" spans="1:9" ht="22.5" x14ac:dyDescent="0.2">
      <c r="A67" s="13" t="s">
        <v>123</v>
      </c>
      <c r="B67" s="21" t="s">
        <v>124</v>
      </c>
      <c r="C67" s="15">
        <v>0</v>
      </c>
      <c r="D67" s="15">
        <v>0</v>
      </c>
      <c r="E67" s="15">
        <v>0</v>
      </c>
      <c r="F67" s="15">
        <v>0</v>
      </c>
      <c r="G67" s="16">
        <v>0</v>
      </c>
    </row>
    <row r="68" spans="1:9" ht="22.5" x14ac:dyDescent="0.2">
      <c r="A68" s="13" t="s">
        <v>125</v>
      </c>
      <c r="B68" s="21" t="s">
        <v>126</v>
      </c>
      <c r="C68" s="15">
        <v>35188</v>
      </c>
      <c r="D68" s="15">
        <v>32522</v>
      </c>
      <c r="E68" s="15">
        <v>3016</v>
      </c>
      <c r="F68" s="15">
        <v>657</v>
      </c>
      <c r="G68" s="16">
        <f t="shared" si="1"/>
        <v>2.0201709611954985E-2</v>
      </c>
    </row>
    <row r="69" spans="1:9" x14ac:dyDescent="0.2">
      <c r="A69" s="13" t="s">
        <v>127</v>
      </c>
      <c r="B69" s="21" t="s">
        <v>128</v>
      </c>
      <c r="C69" s="15">
        <v>0</v>
      </c>
      <c r="D69" s="15">
        <v>0</v>
      </c>
      <c r="E69" s="15">
        <v>0</v>
      </c>
      <c r="F69" s="15">
        <v>0</v>
      </c>
      <c r="G69" s="16">
        <v>0</v>
      </c>
    </row>
    <row r="70" spans="1:9" s="1" customFormat="1" ht="21" x14ac:dyDescent="0.2">
      <c r="A70" s="17" t="s">
        <v>129</v>
      </c>
      <c r="B70" s="22" t="s">
        <v>130</v>
      </c>
      <c r="C70" s="19">
        <f>SUM(C71:C78)</f>
        <v>3298586</v>
      </c>
      <c r="D70" s="19">
        <f>SUM(D71:D78)</f>
        <v>3298586</v>
      </c>
      <c r="E70" s="19">
        <f>SUM(E71:E78)</f>
        <v>3554371</v>
      </c>
      <c r="F70" s="19">
        <f>SUM(F71:F78)</f>
        <v>3554371</v>
      </c>
      <c r="G70" s="16">
        <f t="shared" si="1"/>
        <v>1.0775438324178905</v>
      </c>
      <c r="H70" s="44"/>
      <c r="I70" s="44"/>
    </row>
    <row r="71" spans="1:9" ht="22.5" x14ac:dyDescent="0.2">
      <c r="A71" s="13" t="s">
        <v>131</v>
      </c>
      <c r="B71" s="21" t="s">
        <v>132</v>
      </c>
      <c r="C71" s="15">
        <v>0</v>
      </c>
      <c r="D71" s="15">
        <v>0</v>
      </c>
      <c r="E71" s="15">
        <v>0</v>
      </c>
      <c r="F71" s="15">
        <v>0</v>
      </c>
      <c r="G71" s="16">
        <v>0</v>
      </c>
    </row>
    <row r="72" spans="1:9" ht="22.5" x14ac:dyDescent="0.2">
      <c r="A72" s="13" t="s">
        <v>133</v>
      </c>
      <c r="B72" s="21" t="s">
        <v>134</v>
      </c>
      <c r="C72" s="15">
        <v>0</v>
      </c>
      <c r="D72" s="15">
        <v>0</v>
      </c>
      <c r="E72" s="15">
        <v>208558</v>
      </c>
      <c r="F72" s="15">
        <v>208558</v>
      </c>
      <c r="G72" s="16">
        <v>0</v>
      </c>
    </row>
    <row r="73" spans="1:9" x14ac:dyDescent="0.2">
      <c r="A73" s="13" t="s">
        <v>135</v>
      </c>
      <c r="B73" s="21" t="s">
        <v>136</v>
      </c>
      <c r="C73" s="15">
        <v>1070714</v>
      </c>
      <c r="D73" s="15">
        <v>1070714</v>
      </c>
      <c r="E73" s="15">
        <v>961845</v>
      </c>
      <c r="F73" s="15">
        <v>961845</v>
      </c>
      <c r="G73" s="16">
        <f t="shared" si="1"/>
        <v>0.89832112029916489</v>
      </c>
    </row>
    <row r="74" spans="1:9" x14ac:dyDescent="0.2">
      <c r="A74" s="13" t="s">
        <v>137</v>
      </c>
      <c r="B74" s="21" t="s">
        <v>138</v>
      </c>
      <c r="C74" s="15">
        <v>259199</v>
      </c>
      <c r="D74" s="15">
        <v>259199</v>
      </c>
      <c r="E74" s="15">
        <v>246587</v>
      </c>
      <c r="F74" s="15">
        <v>246587</v>
      </c>
      <c r="G74" s="16">
        <f t="shared" ref="G74:G118" si="2">+F74/D74</f>
        <v>0.95134240487038912</v>
      </c>
      <c r="H74" s="6">
        <f>+E61+E70</f>
        <v>8468662</v>
      </c>
      <c r="I74" s="6">
        <f>+F61+F70</f>
        <v>4816912</v>
      </c>
    </row>
    <row r="75" spans="1:9" x14ac:dyDescent="0.2">
      <c r="A75" s="13" t="s">
        <v>139</v>
      </c>
      <c r="B75" s="21" t="s">
        <v>140</v>
      </c>
      <c r="C75" s="15">
        <v>1897910</v>
      </c>
      <c r="D75" s="15">
        <v>1897910</v>
      </c>
      <c r="E75" s="15">
        <v>2081477</v>
      </c>
      <c r="F75" s="15">
        <v>2081477</v>
      </c>
      <c r="G75" s="16">
        <f t="shared" si="2"/>
        <v>1.0967206031898247</v>
      </c>
      <c r="H75" s="6">
        <f>+E79</f>
        <v>3958632</v>
      </c>
      <c r="I75" s="6">
        <f>+F79</f>
        <v>3958632</v>
      </c>
    </row>
    <row r="76" spans="1:9" ht="22.5" x14ac:dyDescent="0.2">
      <c r="A76" s="13" t="s">
        <v>141</v>
      </c>
      <c r="B76" s="21" t="s">
        <v>142</v>
      </c>
      <c r="C76" s="15">
        <v>0</v>
      </c>
      <c r="D76" s="15">
        <v>0</v>
      </c>
      <c r="E76" s="15">
        <v>0</v>
      </c>
      <c r="F76" s="15">
        <v>0</v>
      </c>
      <c r="G76" s="16">
        <v>0</v>
      </c>
      <c r="H76" s="6">
        <f>SUM(H74:H75)</f>
        <v>12427294</v>
      </c>
      <c r="I76" s="6">
        <f>SUM(I74:I75)</f>
        <v>8775544</v>
      </c>
    </row>
    <row r="77" spans="1:9" ht="22.5" x14ac:dyDescent="0.2">
      <c r="A77" s="13" t="s">
        <v>143</v>
      </c>
      <c r="B77" s="21" t="s">
        <v>144</v>
      </c>
      <c r="C77" s="15">
        <v>70763</v>
      </c>
      <c r="D77" s="15">
        <v>70763</v>
      </c>
      <c r="E77" s="15">
        <v>55904</v>
      </c>
      <c r="F77" s="15">
        <v>55904</v>
      </c>
      <c r="G77" s="16">
        <f t="shared" si="2"/>
        <v>0.79001738196515126</v>
      </c>
    </row>
    <row r="78" spans="1:9" ht="22.5" x14ac:dyDescent="0.2">
      <c r="A78" s="13" t="s">
        <v>145</v>
      </c>
      <c r="B78" s="21" t="s">
        <v>146</v>
      </c>
      <c r="C78" s="15">
        <v>0</v>
      </c>
      <c r="D78" s="15">
        <v>0</v>
      </c>
      <c r="E78" s="15">
        <v>0</v>
      </c>
      <c r="F78" s="15">
        <v>0</v>
      </c>
      <c r="G78" s="16">
        <v>0</v>
      </c>
    </row>
    <row r="79" spans="1:9" s="1" customFormat="1" x14ac:dyDescent="0.2">
      <c r="A79" s="17" t="s">
        <v>147</v>
      </c>
      <c r="B79" s="18" t="s">
        <v>148</v>
      </c>
      <c r="C79" s="19">
        <v>5311223</v>
      </c>
      <c r="D79" s="19">
        <f>5311224-1</f>
        <v>5311223</v>
      </c>
      <c r="E79" s="19">
        <v>3958632</v>
      </c>
      <c r="F79" s="19">
        <v>3958632</v>
      </c>
      <c r="G79" s="16">
        <f t="shared" si="2"/>
        <v>0.74533341944030596</v>
      </c>
      <c r="H79" s="44"/>
      <c r="I79" s="44"/>
    </row>
    <row r="80" spans="1:9" s="1" customFormat="1" x14ac:dyDescent="0.2">
      <c r="A80" s="17" t="s">
        <v>149</v>
      </c>
      <c r="B80" s="18" t="s">
        <v>150</v>
      </c>
      <c r="C80" s="19">
        <f>SUM(C61,C70,C79)</f>
        <v>14148991</v>
      </c>
      <c r="D80" s="19">
        <f>SUM(D61,D70,D79)</f>
        <v>10108161</v>
      </c>
      <c r="E80" s="19">
        <f>SUM(E61,E70,E79)</f>
        <v>12427294</v>
      </c>
      <c r="F80" s="19">
        <f>SUM(F61,F70,F79)</f>
        <v>8775544</v>
      </c>
      <c r="G80" s="16">
        <f t="shared" si="2"/>
        <v>0.86816424866996089</v>
      </c>
      <c r="H80" s="44"/>
      <c r="I80" s="44"/>
    </row>
    <row r="81" spans="1:9" x14ac:dyDescent="0.2">
      <c r="A81" s="13" t="s">
        <v>151</v>
      </c>
      <c r="B81" s="14" t="s">
        <v>152</v>
      </c>
      <c r="C81" s="15">
        <v>0</v>
      </c>
      <c r="D81" s="15">
        <v>0</v>
      </c>
      <c r="E81" s="15">
        <v>0</v>
      </c>
      <c r="F81" s="15">
        <v>0</v>
      </c>
      <c r="G81" s="16">
        <v>0</v>
      </c>
    </row>
    <row r="82" spans="1:9" ht="22.5" x14ac:dyDescent="0.2">
      <c r="A82" s="13" t="s">
        <v>153</v>
      </c>
      <c r="B82" s="23" t="s">
        <v>154</v>
      </c>
      <c r="C82" s="15">
        <v>0</v>
      </c>
      <c r="D82" s="15">
        <v>0</v>
      </c>
      <c r="E82" s="15">
        <v>4813</v>
      </c>
      <c r="F82" s="15">
        <v>4813</v>
      </c>
      <c r="G82" s="16">
        <v>0</v>
      </c>
    </row>
    <row r="83" spans="1:9" s="1" customFormat="1" x14ac:dyDescent="0.2">
      <c r="A83" s="17" t="s">
        <v>155</v>
      </c>
      <c r="B83" s="18" t="s">
        <v>156</v>
      </c>
      <c r="C83" s="19">
        <v>-286818</v>
      </c>
      <c r="D83" s="19">
        <v>-286818</v>
      </c>
      <c r="E83" s="19">
        <v>-561176</v>
      </c>
      <c r="F83" s="19">
        <v>-561176</v>
      </c>
      <c r="G83" s="16">
        <f t="shared" si="2"/>
        <v>1.9565578171523406</v>
      </c>
      <c r="H83" s="44"/>
      <c r="I83" s="44"/>
    </row>
    <row r="84" spans="1:9" s="1" customFormat="1" ht="12" thickBot="1" x14ac:dyDescent="0.25">
      <c r="A84" s="24" t="s">
        <v>157</v>
      </c>
      <c r="B84" s="25" t="s">
        <v>158</v>
      </c>
      <c r="C84" s="65">
        <v>5259</v>
      </c>
      <c r="D84" s="65">
        <v>5259</v>
      </c>
      <c r="E84" s="65">
        <v>6070</v>
      </c>
      <c r="F84" s="65">
        <v>6070</v>
      </c>
      <c r="G84" s="26">
        <f t="shared" si="2"/>
        <v>1.1542118273436015</v>
      </c>
      <c r="H84" s="44"/>
      <c r="I84" s="44"/>
    </row>
    <row r="85" spans="1:9" s="4" customFormat="1" ht="12" thickBot="1" x14ac:dyDescent="0.25">
      <c r="A85" s="37" t="s">
        <v>159</v>
      </c>
      <c r="B85" s="38" t="s">
        <v>160</v>
      </c>
      <c r="C85" s="39">
        <f>SUM(C52,C55,C60,C80,C83:C84)</f>
        <v>113021805</v>
      </c>
      <c r="D85" s="39">
        <f>SUM(D52,D55,D60,D80,D83:D84)</f>
        <v>86901646</v>
      </c>
      <c r="E85" s="39">
        <f>SUM(E52,E55,E60,E80,E83:E84)</f>
        <v>119163658</v>
      </c>
      <c r="F85" s="39">
        <f>SUM(F52,F55,F60,F80,F83:F84)</f>
        <v>91529706</v>
      </c>
      <c r="G85" s="27">
        <f t="shared" si="2"/>
        <v>1.0532562985055542</v>
      </c>
      <c r="H85" s="44"/>
      <c r="I85" s="44"/>
    </row>
    <row r="86" spans="1:9" s="4" customFormat="1" x14ac:dyDescent="0.2">
      <c r="A86" s="28"/>
      <c r="B86" s="29" t="s">
        <v>161</v>
      </c>
      <c r="C86" s="65"/>
      <c r="D86" s="65"/>
      <c r="E86" s="65"/>
      <c r="F86" s="65"/>
      <c r="G86" s="26"/>
      <c r="H86" s="44"/>
      <c r="I86" s="44"/>
    </row>
    <row r="87" spans="1:9" x14ac:dyDescent="0.2">
      <c r="A87" s="13" t="s">
        <v>162</v>
      </c>
      <c r="B87" s="14" t="s">
        <v>163</v>
      </c>
      <c r="C87" s="15">
        <v>84179329</v>
      </c>
      <c r="D87" s="15">
        <v>84179329</v>
      </c>
      <c r="E87" s="15">
        <v>84179329</v>
      </c>
      <c r="F87" s="15">
        <v>84179329</v>
      </c>
      <c r="G87" s="16">
        <f t="shared" si="2"/>
        <v>1</v>
      </c>
    </row>
    <row r="88" spans="1:9" x14ac:dyDescent="0.2">
      <c r="A88" s="13" t="s">
        <v>164</v>
      </c>
      <c r="B88" s="14" t="s">
        <v>165</v>
      </c>
      <c r="C88" s="15">
        <v>-37171</v>
      </c>
      <c r="D88" s="15">
        <v>-37171</v>
      </c>
      <c r="E88" s="15">
        <v>-39626</v>
      </c>
      <c r="F88" s="15">
        <v>-39626</v>
      </c>
      <c r="G88" s="16">
        <f t="shared" si="2"/>
        <v>1.0660461112157327</v>
      </c>
    </row>
    <row r="89" spans="1:9" x14ac:dyDescent="0.2">
      <c r="A89" s="13" t="s">
        <v>166</v>
      </c>
      <c r="B89" s="14" t="s">
        <v>167</v>
      </c>
      <c r="C89" s="15">
        <v>2551407</v>
      </c>
      <c r="D89" s="15">
        <v>2551407</v>
      </c>
      <c r="E89" s="15">
        <v>2551407</v>
      </c>
      <c r="F89" s="15">
        <v>2551407</v>
      </c>
      <c r="G89" s="16">
        <f t="shared" si="2"/>
        <v>1</v>
      </c>
    </row>
    <row r="90" spans="1:9" x14ac:dyDescent="0.2">
      <c r="A90" s="13" t="s">
        <v>168</v>
      </c>
      <c r="B90" s="14" t="s">
        <v>169</v>
      </c>
      <c r="C90" s="15">
        <v>-18557754</v>
      </c>
      <c r="D90" s="15">
        <v>-18557754</v>
      </c>
      <c r="E90" s="15">
        <v>-19085160</v>
      </c>
      <c r="F90" s="15">
        <v>-19085160</v>
      </c>
      <c r="G90" s="16">
        <f t="shared" si="2"/>
        <v>1.0284197107042157</v>
      </c>
    </row>
    <row r="91" spans="1:9" x14ac:dyDescent="0.2">
      <c r="A91" s="13" t="s">
        <v>170</v>
      </c>
      <c r="B91" s="14" t="s">
        <v>171</v>
      </c>
      <c r="C91" s="15"/>
      <c r="D91" s="15"/>
      <c r="E91" s="15"/>
      <c r="F91" s="15"/>
      <c r="G91" s="16">
        <v>0</v>
      </c>
    </row>
    <row r="92" spans="1:9" x14ac:dyDescent="0.2">
      <c r="A92" s="13" t="s">
        <v>172</v>
      </c>
      <c r="B92" s="14" t="s">
        <v>173</v>
      </c>
      <c r="C92" s="15">
        <v>-527406</v>
      </c>
      <c r="D92" s="15">
        <v>-527406</v>
      </c>
      <c r="E92" s="15">
        <v>-1039172</v>
      </c>
      <c r="F92" s="15">
        <v>-1039172</v>
      </c>
      <c r="G92" s="16">
        <f t="shared" si="2"/>
        <v>1.970345426483582</v>
      </c>
    </row>
    <row r="93" spans="1:9" s="1" customFormat="1" x14ac:dyDescent="0.2">
      <c r="A93" s="17" t="s">
        <v>174</v>
      </c>
      <c r="B93" s="18" t="s">
        <v>175</v>
      </c>
      <c r="C93" s="19">
        <f>SUM(C87:C92)</f>
        <v>67608405</v>
      </c>
      <c r="D93" s="19">
        <f>SUM(D87:D92)</f>
        <v>67608405</v>
      </c>
      <c r="E93" s="19">
        <f>SUM(E87:E92)</f>
        <v>66566778</v>
      </c>
      <c r="F93" s="19">
        <f>SUM(F87:F92)</f>
        <v>66566778</v>
      </c>
      <c r="G93" s="16">
        <f t="shared" si="2"/>
        <v>0.98459323215804306</v>
      </c>
      <c r="H93" s="44"/>
      <c r="I93" s="44"/>
    </row>
    <row r="94" spans="1:9" s="1" customFormat="1" ht="21" x14ac:dyDescent="0.2">
      <c r="A94" s="17" t="s">
        <v>176</v>
      </c>
      <c r="B94" s="22" t="s">
        <v>177</v>
      </c>
      <c r="C94" s="19">
        <f>SUM(C95:C103)</f>
        <v>874405</v>
      </c>
      <c r="D94" s="19">
        <f>SUM(D95:D103)</f>
        <v>874405</v>
      </c>
      <c r="E94" s="19">
        <f>SUM(E95:E103)</f>
        <v>452164</v>
      </c>
      <c r="F94" s="19">
        <f>SUM(F95:F103)</f>
        <v>452164</v>
      </c>
      <c r="G94" s="16">
        <f t="shared" si="2"/>
        <v>0.51711049227760586</v>
      </c>
      <c r="H94" s="44"/>
      <c r="I94" s="44"/>
    </row>
    <row r="95" spans="1:9" s="8" customFormat="1" x14ac:dyDescent="0.2">
      <c r="A95" s="30" t="s">
        <v>178</v>
      </c>
      <c r="B95" s="21" t="s">
        <v>179</v>
      </c>
      <c r="C95" s="66">
        <v>0</v>
      </c>
      <c r="D95" s="66">
        <v>0</v>
      </c>
      <c r="E95" s="66">
        <v>5</v>
      </c>
      <c r="F95" s="66">
        <v>5</v>
      </c>
      <c r="G95" s="16">
        <v>0</v>
      </c>
      <c r="H95" s="70"/>
      <c r="I95" s="70"/>
    </row>
    <row r="96" spans="1:9" s="8" customFormat="1" ht="22.5" x14ac:dyDescent="0.2">
      <c r="A96" s="30" t="s">
        <v>180</v>
      </c>
      <c r="B96" s="21" t="s">
        <v>181</v>
      </c>
      <c r="C96" s="66">
        <v>0</v>
      </c>
      <c r="D96" s="66">
        <v>0</v>
      </c>
      <c r="E96" s="66">
        <v>0</v>
      </c>
      <c r="F96" s="66">
        <v>0</v>
      </c>
      <c r="G96" s="16">
        <v>0</v>
      </c>
      <c r="H96" s="70"/>
      <c r="I96" s="70"/>
    </row>
    <row r="97" spans="1:9" s="8" customFormat="1" x14ac:dyDescent="0.2">
      <c r="A97" s="30" t="s">
        <v>182</v>
      </c>
      <c r="B97" s="21" t="s">
        <v>183</v>
      </c>
      <c r="C97" s="66">
        <v>81233</v>
      </c>
      <c r="D97" s="66">
        <v>81233</v>
      </c>
      <c r="E97" s="66">
        <v>151295</v>
      </c>
      <c r="F97" s="66">
        <v>151295</v>
      </c>
      <c r="G97" s="16">
        <f t="shared" si="2"/>
        <v>1.8624819962330581</v>
      </c>
      <c r="H97" s="70"/>
      <c r="I97" s="70"/>
    </row>
    <row r="98" spans="1:9" s="8" customFormat="1" ht="22.5" x14ac:dyDescent="0.2">
      <c r="A98" s="30" t="s">
        <v>184</v>
      </c>
      <c r="B98" s="21" t="s">
        <v>185</v>
      </c>
      <c r="C98" s="66">
        <v>0</v>
      </c>
      <c r="D98" s="66">
        <v>0</v>
      </c>
      <c r="E98" s="66">
        <v>0</v>
      </c>
      <c r="F98" s="66">
        <v>0</v>
      </c>
      <c r="G98" s="16">
        <v>0</v>
      </c>
      <c r="H98" s="70"/>
      <c r="I98" s="70"/>
    </row>
    <row r="99" spans="1:9" s="8" customFormat="1" ht="22.5" x14ac:dyDescent="0.2">
      <c r="A99" s="30" t="s">
        <v>186</v>
      </c>
      <c r="B99" s="21" t="s">
        <v>187</v>
      </c>
      <c r="C99" s="66">
        <v>0</v>
      </c>
      <c r="D99" s="66">
        <v>0</v>
      </c>
      <c r="E99" s="66">
        <v>0</v>
      </c>
      <c r="F99" s="66">
        <v>0</v>
      </c>
      <c r="G99" s="16">
        <v>0</v>
      </c>
      <c r="H99" s="70"/>
      <c r="I99" s="70"/>
    </row>
    <row r="100" spans="1:9" s="8" customFormat="1" x14ac:dyDescent="0.2">
      <c r="A100" s="30" t="s">
        <v>188</v>
      </c>
      <c r="B100" s="21" t="s">
        <v>189</v>
      </c>
      <c r="C100" s="66">
        <v>646077</v>
      </c>
      <c r="D100" s="66">
        <v>646077</v>
      </c>
      <c r="E100" s="66">
        <v>2432</v>
      </c>
      <c r="F100" s="66">
        <v>2432</v>
      </c>
      <c r="G100" s="16">
        <f t="shared" si="2"/>
        <v>3.7642572015409927E-3</v>
      </c>
      <c r="H100" s="70"/>
      <c r="I100" s="70"/>
    </row>
    <row r="101" spans="1:9" s="8" customFormat="1" x14ac:dyDescent="0.2">
      <c r="A101" s="30" t="s">
        <v>190</v>
      </c>
      <c r="B101" s="21" t="s">
        <v>191</v>
      </c>
      <c r="C101" s="66">
        <v>147095</v>
      </c>
      <c r="D101" s="66">
        <v>147095</v>
      </c>
      <c r="E101" s="66">
        <v>298432</v>
      </c>
      <c r="F101" s="66">
        <v>298432</v>
      </c>
      <c r="G101" s="16">
        <f t="shared" si="2"/>
        <v>2.0288385057275908</v>
      </c>
      <c r="H101" s="70"/>
      <c r="I101" s="70"/>
    </row>
    <row r="102" spans="1:9" s="8" customFormat="1" ht="22.5" x14ac:dyDescent="0.2">
      <c r="A102" s="30" t="s">
        <v>192</v>
      </c>
      <c r="B102" s="21" t="s">
        <v>193</v>
      </c>
      <c r="C102" s="66">
        <v>0</v>
      </c>
      <c r="D102" s="66">
        <v>0</v>
      </c>
      <c r="E102" s="66">
        <v>0</v>
      </c>
      <c r="F102" s="66">
        <v>0</v>
      </c>
      <c r="G102" s="16">
        <v>0</v>
      </c>
      <c r="H102" s="70"/>
      <c r="I102" s="70"/>
    </row>
    <row r="103" spans="1:9" s="8" customFormat="1" x14ac:dyDescent="0.2">
      <c r="A103" s="30" t="s">
        <v>194</v>
      </c>
      <c r="B103" s="21" t="s">
        <v>195</v>
      </c>
      <c r="C103" s="66">
        <v>0</v>
      </c>
      <c r="D103" s="66">
        <v>0</v>
      </c>
      <c r="E103" s="66">
        <v>0</v>
      </c>
      <c r="F103" s="66">
        <v>0</v>
      </c>
      <c r="G103" s="16">
        <v>0</v>
      </c>
      <c r="H103" s="70"/>
      <c r="I103" s="70"/>
    </row>
    <row r="104" spans="1:9" s="1" customFormat="1" ht="21" x14ac:dyDescent="0.2">
      <c r="A104" s="17" t="s">
        <v>196</v>
      </c>
      <c r="B104" s="31" t="s">
        <v>197</v>
      </c>
      <c r="C104" s="19">
        <f>SUM(C105:C113)</f>
        <v>271256</v>
      </c>
      <c r="D104" s="19">
        <f>SUM(D105:D113)</f>
        <v>271256</v>
      </c>
      <c r="E104" s="19">
        <f>SUM(E105:E113)</f>
        <v>424050</v>
      </c>
      <c r="F104" s="19">
        <f>SUM(F105:F113)</f>
        <v>424050</v>
      </c>
      <c r="G104" s="16">
        <f t="shared" si="2"/>
        <v>1.5632833928097443</v>
      </c>
      <c r="H104" s="44"/>
      <c r="I104" s="44"/>
    </row>
    <row r="105" spans="1:9" ht="22.5" x14ac:dyDescent="0.2">
      <c r="A105" s="13" t="s">
        <v>198</v>
      </c>
      <c r="B105" s="21" t="s">
        <v>199</v>
      </c>
      <c r="C105" s="15">
        <v>0</v>
      </c>
      <c r="D105" s="15">
        <v>0</v>
      </c>
      <c r="E105" s="15">
        <v>0</v>
      </c>
      <c r="F105" s="15">
        <v>0</v>
      </c>
      <c r="G105" s="16">
        <v>0</v>
      </c>
    </row>
    <row r="106" spans="1:9" ht="22.5" x14ac:dyDescent="0.2">
      <c r="A106" s="13" t="s">
        <v>200</v>
      </c>
      <c r="B106" s="21" t="s">
        <v>201</v>
      </c>
      <c r="C106" s="15">
        <v>0</v>
      </c>
      <c r="D106" s="15">
        <v>0</v>
      </c>
      <c r="E106" s="15">
        <v>0</v>
      </c>
      <c r="F106" s="15">
        <v>0</v>
      </c>
      <c r="G106" s="16">
        <v>0</v>
      </c>
    </row>
    <row r="107" spans="1:9" x14ac:dyDescent="0.2">
      <c r="A107" s="13" t="s">
        <v>202</v>
      </c>
      <c r="B107" s="21" t="s">
        <v>203</v>
      </c>
      <c r="C107" s="15">
        <v>160933</v>
      </c>
      <c r="D107" s="15">
        <v>160933</v>
      </c>
      <c r="E107" s="15">
        <v>134118</v>
      </c>
      <c r="F107" s="15">
        <v>134118</v>
      </c>
      <c r="G107" s="16">
        <f t="shared" si="2"/>
        <v>0.8333778653228362</v>
      </c>
    </row>
    <row r="108" spans="1:9" ht="22.5" x14ac:dyDescent="0.2">
      <c r="A108" s="13" t="s">
        <v>204</v>
      </c>
      <c r="B108" s="21" t="s">
        <v>205</v>
      </c>
      <c r="C108" s="15">
        <v>0</v>
      </c>
      <c r="D108" s="15">
        <v>0</v>
      </c>
      <c r="E108" s="15">
        <v>0</v>
      </c>
      <c r="F108" s="15">
        <v>0</v>
      </c>
      <c r="G108" s="16">
        <v>0</v>
      </c>
    </row>
    <row r="109" spans="1:9" ht="22.5" x14ac:dyDescent="0.2">
      <c r="A109" s="13" t="s">
        <v>206</v>
      </c>
      <c r="B109" s="21" t="s">
        <v>207</v>
      </c>
      <c r="C109" s="15">
        <v>0</v>
      </c>
      <c r="D109" s="15">
        <v>0</v>
      </c>
      <c r="E109" s="15">
        <v>0</v>
      </c>
      <c r="F109" s="15">
        <v>0</v>
      </c>
      <c r="G109" s="16">
        <v>0</v>
      </c>
    </row>
    <row r="110" spans="1:9" x14ac:dyDescent="0.2">
      <c r="A110" s="13" t="s">
        <v>208</v>
      </c>
      <c r="B110" s="21" t="s">
        <v>209</v>
      </c>
      <c r="C110" s="15">
        <v>0</v>
      </c>
      <c r="D110" s="15">
        <v>0</v>
      </c>
      <c r="E110" s="15">
        <v>241306</v>
      </c>
      <c r="F110" s="15">
        <v>241306</v>
      </c>
      <c r="G110" s="16">
        <v>0</v>
      </c>
    </row>
    <row r="111" spans="1:9" x14ac:dyDescent="0.2">
      <c r="A111" s="13" t="s">
        <v>210</v>
      </c>
      <c r="B111" s="21" t="s">
        <v>211</v>
      </c>
      <c r="C111" s="15">
        <v>0</v>
      </c>
      <c r="D111" s="15">
        <v>0</v>
      </c>
      <c r="E111" s="15">
        <v>0</v>
      </c>
      <c r="F111" s="15">
        <v>0</v>
      </c>
      <c r="G111" s="16">
        <v>0</v>
      </c>
    </row>
    <row r="112" spans="1:9" ht="22.5" x14ac:dyDescent="0.2">
      <c r="A112" s="13" t="s">
        <v>212</v>
      </c>
      <c r="B112" s="21" t="s">
        <v>213</v>
      </c>
      <c r="C112" s="15">
        <v>0</v>
      </c>
      <c r="D112" s="15">
        <v>0</v>
      </c>
      <c r="E112" s="15">
        <v>0</v>
      </c>
      <c r="F112" s="15">
        <v>0</v>
      </c>
      <c r="G112" s="16">
        <v>0</v>
      </c>
    </row>
    <row r="113" spans="1:9" ht="22.5" x14ac:dyDescent="0.2">
      <c r="A113" s="13" t="s">
        <v>214</v>
      </c>
      <c r="B113" s="21" t="s">
        <v>215</v>
      </c>
      <c r="C113" s="15">
        <v>110323</v>
      </c>
      <c r="D113" s="15">
        <v>110323</v>
      </c>
      <c r="E113" s="15">
        <v>48626</v>
      </c>
      <c r="F113" s="15">
        <v>48626</v>
      </c>
      <c r="G113" s="16">
        <f t="shared" si="2"/>
        <v>0.44076031289939543</v>
      </c>
    </row>
    <row r="114" spans="1:9" s="1" customFormat="1" x14ac:dyDescent="0.2">
      <c r="A114" s="17" t="s">
        <v>216</v>
      </c>
      <c r="B114" s="31" t="s">
        <v>217</v>
      </c>
      <c r="C114" s="19">
        <v>1696929</v>
      </c>
      <c r="D114" s="19">
        <v>1696929</v>
      </c>
      <c r="E114" s="19">
        <v>1767421</v>
      </c>
      <c r="F114" s="19">
        <v>1767421</v>
      </c>
      <c r="G114" s="16">
        <f t="shared" si="2"/>
        <v>1.0415409248118219</v>
      </c>
      <c r="H114" s="44"/>
      <c r="I114" s="44"/>
    </row>
    <row r="115" spans="1:9" s="1" customFormat="1" x14ac:dyDescent="0.2">
      <c r="A115" s="17" t="s">
        <v>218</v>
      </c>
      <c r="B115" s="32" t="s">
        <v>219</v>
      </c>
      <c r="C115" s="19">
        <f>SUM(C94,C104,C114)</f>
        <v>2842590</v>
      </c>
      <c r="D115" s="19">
        <f>SUM(D94,D104,D114)</f>
        <v>2842590</v>
      </c>
      <c r="E115" s="19">
        <f>SUM(E94,E104,E114)</f>
        <v>2643635</v>
      </c>
      <c r="F115" s="19">
        <f>SUM(F94,F104,F114)</f>
        <v>2643635</v>
      </c>
      <c r="G115" s="16">
        <f t="shared" si="2"/>
        <v>0.93000925212570229</v>
      </c>
      <c r="H115" s="44"/>
      <c r="I115" s="44"/>
    </row>
    <row r="116" spans="1:9" s="1" customFormat="1" x14ac:dyDescent="0.2">
      <c r="A116" s="17" t="s">
        <v>220</v>
      </c>
      <c r="B116" s="32" t="s">
        <v>224</v>
      </c>
      <c r="C116" s="19">
        <v>0</v>
      </c>
      <c r="D116" s="19">
        <v>0</v>
      </c>
      <c r="E116" s="19">
        <v>0</v>
      </c>
      <c r="F116" s="19">
        <v>0</v>
      </c>
      <c r="G116" s="16">
        <v>0</v>
      </c>
      <c r="H116" s="44"/>
      <c r="I116" s="44"/>
    </row>
    <row r="117" spans="1:9" s="1" customFormat="1" ht="12" thickBot="1" x14ac:dyDescent="0.25">
      <c r="A117" s="33" t="s">
        <v>221</v>
      </c>
      <c r="B117" s="34" t="s">
        <v>225</v>
      </c>
      <c r="C117" s="65">
        <v>16450651</v>
      </c>
      <c r="D117" s="65">
        <v>16450651</v>
      </c>
      <c r="E117" s="65">
        <v>22319292</v>
      </c>
      <c r="F117" s="65">
        <v>22319292</v>
      </c>
      <c r="G117" s="26">
        <f t="shared" si="2"/>
        <v>1.3567421739115371</v>
      </c>
      <c r="H117" s="44"/>
      <c r="I117" s="44"/>
    </row>
    <row r="118" spans="1:9" s="4" customFormat="1" ht="12" thickBot="1" x14ac:dyDescent="0.25">
      <c r="A118" s="35" t="s">
        <v>222</v>
      </c>
      <c r="B118" s="36" t="s">
        <v>223</v>
      </c>
      <c r="C118" s="67">
        <f>SUM(C93,C115:C117)</f>
        <v>86901646</v>
      </c>
      <c r="D118" s="67">
        <f>SUM(D93,D115:D117)</f>
        <v>86901646</v>
      </c>
      <c r="E118" s="67">
        <f>SUM(E93,E115:E117)</f>
        <v>91529705</v>
      </c>
      <c r="F118" s="67">
        <f>SUM(F93,F115:F117)</f>
        <v>91529705</v>
      </c>
      <c r="G118" s="27">
        <f t="shared" si="2"/>
        <v>1.0532562869982922</v>
      </c>
      <c r="H118" s="44"/>
      <c r="I118" s="44"/>
    </row>
  </sheetData>
  <sheetProtection selectLockedCells="1" selectUnlockedCells="1"/>
  <autoFilter ref="A7:G118"/>
  <mergeCells count="5">
    <mergeCell ref="A1:B1"/>
    <mergeCell ref="A2:G2"/>
    <mergeCell ref="A3:G3"/>
    <mergeCell ref="A4:G4"/>
    <mergeCell ref="A5:G5"/>
  </mergeCells>
  <printOptions horizontalCentered="1"/>
  <pageMargins left="0" right="0" top="0.19685039370078741" bottom="0.19685039370078741" header="0.51181102362204722" footer="0.51181102362204722"/>
  <pageSetup paperSize="9" scale="92" firstPageNumber="0" fitToHeight="0" orientation="portrait" r:id="rId1"/>
  <headerFooter alignWithMargins="0"/>
  <rowBreaks count="1" manualBreakCount="1"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A. vagyonkimutatás</vt:lpstr>
      <vt:lpstr>'A. vagyonkimutatás'!Nyomtatási_cím</vt:lpstr>
      <vt:lpstr>'A. vagyonkimutatás'!Nyomtatási_terület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Morvai Éva</dc:creator>
  <cp:lastModifiedBy>Csurka, Mária</cp:lastModifiedBy>
  <cp:lastPrinted>2021-05-12T14:31:59Z</cp:lastPrinted>
  <dcterms:created xsi:type="dcterms:W3CDTF">2015-05-07T11:13:27Z</dcterms:created>
  <dcterms:modified xsi:type="dcterms:W3CDTF">2021-06-02T07:10:02Z</dcterms:modified>
</cp:coreProperties>
</file>