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filterPrivacy="1" defaultThemeVersion="124226"/>
  <xr:revisionPtr revIDLastSave="0" documentId="8_{DF03405D-B62D-4CF5-8454-142AAD61E4BA}" xr6:coauthVersionLast="45" xr6:coauthVersionMax="45" xr10:uidLastSave="{00000000-0000-0000-0000-000000000000}"/>
  <bookViews>
    <workbookView xWindow="-120" yWindow="-120" windowWidth="20700" windowHeight="11160"/>
  </bookViews>
  <sheets>
    <sheet name="8. SZ MELLÉKL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1" i="2" l="1"/>
  <c r="D93" i="2"/>
  <c r="D111" i="2" s="1"/>
  <c r="D98" i="2"/>
  <c r="D76" i="2"/>
  <c r="D87" i="2" s="1"/>
  <c r="D55" i="2"/>
  <c r="D54" i="2"/>
  <c r="D52" i="2"/>
  <c r="D66" i="2" s="1"/>
  <c r="D82" i="2"/>
  <c r="D103" i="2"/>
  <c r="D102" i="2"/>
  <c r="D101" i="2"/>
  <c r="D129" i="2"/>
  <c r="D136" i="2"/>
  <c r="D139" i="2"/>
  <c r="D34" i="2"/>
  <c r="D217" i="2"/>
  <c r="D206" i="2"/>
  <c r="D193" i="2"/>
  <c r="D195" i="2"/>
  <c r="D194" i="2"/>
  <c r="D200" i="2"/>
  <c r="D201" i="2"/>
  <c r="D184" i="2"/>
  <c r="D183" i="2"/>
  <c r="D180" i="2"/>
  <c r="D179" i="2"/>
  <c r="D178" i="2"/>
  <c r="D188" i="2" s="1"/>
  <c r="D226" i="2" s="1"/>
  <c r="D177" i="2"/>
  <c r="D176" i="2"/>
  <c r="D173" i="2"/>
  <c r="D159" i="2"/>
  <c r="D157" i="2"/>
  <c r="D170" i="2" s="1"/>
  <c r="D225" i="2" s="1"/>
  <c r="D122" i="2"/>
  <c r="D123" i="2"/>
  <c r="D124" i="2"/>
  <c r="D80" i="2"/>
  <c r="D85" i="2"/>
  <c r="D61" i="2"/>
  <c r="D41" i="2"/>
  <c r="D26" i="2"/>
  <c r="D23" i="2"/>
  <c r="D302" i="2"/>
  <c r="D297" i="2"/>
  <c r="D290" i="2"/>
  <c r="D284" i="2"/>
  <c r="D277" i="2"/>
  <c r="D273" i="2"/>
  <c r="D267" i="2"/>
  <c r="D263" i="2"/>
  <c r="D257" i="2"/>
  <c r="D250" i="2"/>
  <c r="D237" i="2"/>
  <c r="D305" i="2" s="1"/>
  <c r="D233" i="2"/>
  <c r="D304" i="2" s="1"/>
  <c r="D148" i="2"/>
  <c r="D37" i="2"/>
  <c r="D121" i="2"/>
  <c r="D125" i="2"/>
  <c r="D218" i="2"/>
  <c r="D310" i="2"/>
  <c r="D25" i="2"/>
  <c r="D221" i="2"/>
  <c r="D223" i="2"/>
  <c r="D211" i="2"/>
  <c r="D74" i="2"/>
  <c r="D30" i="2"/>
  <c r="D10" i="2"/>
  <c r="D8" i="2"/>
  <c r="D44" i="2" s="1"/>
  <c r="D144" i="2"/>
  <c r="D91" i="2"/>
  <c r="D14" i="2"/>
  <c r="D12" i="2"/>
  <c r="D11" i="2"/>
  <c r="D7" i="2"/>
  <c r="D6" i="2"/>
  <c r="D213" i="2"/>
  <c r="D131" i="2"/>
  <c r="D150" i="2" s="1"/>
  <c r="D308" i="2" s="1"/>
  <c r="D317" i="2" s="1"/>
  <c r="D115" i="2" l="1"/>
  <c r="D307" i="2" s="1"/>
  <c r="D316" i="2" s="1"/>
</calcChain>
</file>

<file path=xl/sharedStrings.xml><?xml version="1.0" encoding="utf-8"?>
<sst xmlns="http://schemas.openxmlformats.org/spreadsheetml/2006/main" count="428" uniqueCount="168">
  <si>
    <t>011130</t>
  </si>
  <si>
    <t>Önkorm és önkorm hivatalok jogalkotó ás ált ig tev</t>
  </si>
  <si>
    <t>013350</t>
  </si>
  <si>
    <t>016080</t>
  </si>
  <si>
    <t>Kiemelt állami és önkorm rendezvények</t>
  </si>
  <si>
    <t>018010</t>
  </si>
  <si>
    <t>018030</t>
  </si>
  <si>
    <t>Támogatási célú finanszírozási műveletek</t>
  </si>
  <si>
    <t>045160</t>
  </si>
  <si>
    <t>Közutak, hidak, alagutak üzemeltetése, fenntartása</t>
  </si>
  <si>
    <t>045170</t>
  </si>
  <si>
    <t>Parkoló, garázs üzemeltetése, fenntartása</t>
  </si>
  <si>
    <t>046020</t>
  </si>
  <si>
    <t>Vezetékes műsorelosztás, városi és kábeltévés rend</t>
  </si>
  <si>
    <t>047120</t>
  </si>
  <si>
    <t>Piac üzemeltetése</t>
  </si>
  <si>
    <t>061030</t>
  </si>
  <si>
    <t>Lakáshoz jutást segítő támogatások</t>
  </si>
  <si>
    <t>062020</t>
  </si>
  <si>
    <t>Településfejlesztési projektek és támogatásuk</t>
  </si>
  <si>
    <t>066010</t>
  </si>
  <si>
    <t>Zölterület- kezelés</t>
  </si>
  <si>
    <t>082092</t>
  </si>
  <si>
    <t>084031</t>
  </si>
  <si>
    <t>Civil szervezetek működési támogatása</t>
  </si>
  <si>
    <t>086010</t>
  </si>
  <si>
    <t>Határon túli magyarok egyéb támogatása</t>
  </si>
  <si>
    <t>094260</t>
  </si>
  <si>
    <t>Hallgatói és oktatói ösztöndíj, egyéb juttatások</t>
  </si>
  <si>
    <t>101150</t>
  </si>
  <si>
    <t>Betegséggel kapcs pénzbeli ellátások, támogatások</t>
  </si>
  <si>
    <t>103010</t>
  </si>
  <si>
    <t>Elhunyt személyek hátramaradottainak pénzbeli ell</t>
  </si>
  <si>
    <t>104012</t>
  </si>
  <si>
    <t>Gyermekek átmeneti ellátása</t>
  </si>
  <si>
    <t>104030</t>
  </si>
  <si>
    <t>Gyermekek napközbeni ellátása</t>
  </si>
  <si>
    <t>104051</t>
  </si>
  <si>
    <t>Gyermekvédelmi pénzbeli és természetbeni ell</t>
  </si>
  <si>
    <t>104060</t>
  </si>
  <si>
    <t>A gyermekek, fiatalok és családok életmin jav pr</t>
  </si>
  <si>
    <t>106020</t>
  </si>
  <si>
    <t>Lakásfenntartással, lakhatással összefüggő ellátás</t>
  </si>
  <si>
    <t>107015</t>
  </si>
  <si>
    <t>Hajléktalanok nappali ellátása</t>
  </si>
  <si>
    <t>107016</t>
  </si>
  <si>
    <t>Utcai szociális munka</t>
  </si>
  <si>
    <t>Családsegítés</t>
  </si>
  <si>
    <t>107060</t>
  </si>
  <si>
    <t>Egyéb szociális pénzbeli és természetbeni ell tám</t>
  </si>
  <si>
    <t>Önkorm vagyonnal való gazd kapcs felad</t>
  </si>
  <si>
    <t>Önkorm elszámolása központi ktgvetéssel</t>
  </si>
  <si>
    <t>BEVÉTEL</t>
  </si>
  <si>
    <t>KIADÁS</t>
  </si>
  <si>
    <t>címszám</t>
  </si>
  <si>
    <t>Szociális étkeztetés</t>
  </si>
  <si>
    <t>Házi segítségnyújtás</t>
  </si>
  <si>
    <t>Gyermekétkeztetés köznevelési intézményben</t>
  </si>
  <si>
    <t>096015</t>
  </si>
  <si>
    <t>(e Ft- ban)</t>
  </si>
  <si>
    <t>ÖNKORMÁNYZAT</t>
  </si>
  <si>
    <t>8. sz melléklet</t>
  </si>
  <si>
    <t>POLGÁRMESTERI HIVATAL</t>
  </si>
  <si>
    <t>BL KÖZTERÜLET- FELÜGYELET</t>
  </si>
  <si>
    <t>BLESZ</t>
  </si>
  <si>
    <t>031030</t>
  </si>
  <si>
    <t>GAZDASÁGI SZERVEZETTEL RENDELKEZŐ KÖLTSÉGVETÉSI SZERVEK</t>
  </si>
  <si>
    <t>GAZDASÁGI SZERVEZETTEL NEM RENDELKEZŐ KÖLTSÉGVETÉSI SZERVEK</t>
  </si>
  <si>
    <t>104035</t>
  </si>
  <si>
    <t>091110</t>
  </si>
  <si>
    <t>Óvodai nevelés, ellátás szakmai feladatai</t>
  </si>
  <si>
    <t>091140</t>
  </si>
  <si>
    <t>Óvodai nevelés, ellátás működési feladatai</t>
  </si>
  <si>
    <t>107052</t>
  </si>
  <si>
    <t>Időskorúak átmeneti ellátása</t>
  </si>
  <si>
    <t>101143</t>
  </si>
  <si>
    <t>Pszichiátriai betegek közösségi alapellátása</t>
  </si>
  <si>
    <t>Jelzőrendszeres házi segítségnyújtás</t>
  </si>
  <si>
    <t>107053</t>
  </si>
  <si>
    <t>107051</t>
  </si>
  <si>
    <t>041233</t>
  </si>
  <si>
    <t>Hosszabb időtartamú közfoglalkoztatás</t>
  </si>
  <si>
    <t>Gyermekétkeztetés bölcsődében, fogy. napp. int.</t>
  </si>
  <si>
    <t>Közterület rendjének fenntartása</t>
  </si>
  <si>
    <t>072111</t>
  </si>
  <si>
    <t>Háziorvosi alapellátás</t>
  </si>
  <si>
    <t>072112</t>
  </si>
  <si>
    <t>Háziorvosi ügyeleti ellátás</t>
  </si>
  <si>
    <t>072210</t>
  </si>
  <si>
    <t>Járóbetegek gyógyító szakellátása</t>
  </si>
  <si>
    <t>072230</t>
  </si>
  <si>
    <t>Járóbetegek gyógyító gondozása</t>
  </si>
  <si>
    <t>073160</t>
  </si>
  <si>
    <t>Egynapos sebészeti ellátás</t>
  </si>
  <si>
    <t>074011</t>
  </si>
  <si>
    <t>Foglalkozás-egészségügyi ellátás</t>
  </si>
  <si>
    <t>072313</t>
  </si>
  <si>
    <t>Fogorvosi szakellátás</t>
  </si>
  <si>
    <t>072420</t>
  </si>
  <si>
    <t>Egészségügyi laboratóriumi szolgáltatások</t>
  </si>
  <si>
    <t>072430</t>
  </si>
  <si>
    <t>Képalkotó diagnosztikai szolgáltatások</t>
  </si>
  <si>
    <t>074031</t>
  </si>
  <si>
    <t>Család-és nővédelmi egészségügyi gondozás</t>
  </si>
  <si>
    <t>074032</t>
  </si>
  <si>
    <t>Ifjúság-egészségügyi gondozás</t>
  </si>
  <si>
    <t>MŰKÖDÉSI CÉLÚ PÉNZESZKÖZÁTADÁSOK ÖSSZESEN:</t>
  </si>
  <si>
    <t>KÖLTSÉGVETÉSI SZERVEK ÉS NEMZETISÉGI ÖNKORM. TÁMOGATÁS ÖSSZESEN:</t>
  </si>
  <si>
    <t>ÖNKORMÁNYZATI MŰKÖDÉSI KIADÁSOK ÖSSZESEN:</t>
  </si>
  <si>
    <t>ÖNKORMÁNYZAT FELHALMOZÁSI KIADÁSAI ÖSSZESEN:</t>
  </si>
  <si>
    <t>FELHALMOZÁSI CÉLÚ KÖLCSÖNÖK ÖSSZESEN:</t>
  </si>
  <si>
    <t>TARTALÉKOK ÖSSZESEN:</t>
  </si>
  <si>
    <t>ÖNKORMÁNYZAT MŰKÖDÉSI BEVÉTELEI ÖSSZESEN:</t>
  </si>
  <si>
    <t>ÖNKORMÁNYZAT KIADÁSAI ÖSSZESEN:</t>
  </si>
  <si>
    <t>ÖNKORMÁNYZAT FELHALMOZÁSI BEVÉTELEI ÖSSZESEN:</t>
  </si>
  <si>
    <t>KÖLCSÖNÖK BEVÉTELE ÖSSZESEN:</t>
  </si>
  <si>
    <t>ÖNKORMÁNYZAT BEVÉTELEI ÖSSZESEN:</t>
  </si>
  <si>
    <t>GAZDASÁGI SZERVEZETTEL RENDELKEZŐ KÖLTSÉGVETÉSI SZERVEK KIADÁSAI ÖSSZESEN:</t>
  </si>
  <si>
    <t>GAZDASÁGI SZERVEZETTEL RENDELKEZŐ KÖLTSÉGVETÉSI SZERVEK BEVÉTELEI ÖSSZESEN:</t>
  </si>
  <si>
    <t>GAZDASÁGI SZERVEZETTEL NEM RENDELKEZŐ KÖLTSÉGVETÉSI SZERVEK KIADÁSAI ÖSSZESEN:</t>
  </si>
  <si>
    <t>GAZDASÁGI SZERVEZETTEL NEM RENDELKEZŐ KÖLTSÉGVETÉSI SZERVEK BEVÉTELEI ÖSSZESEN:</t>
  </si>
  <si>
    <t>ÖNKORMÁNYZATI KIADÁS MINDÖSSZESEN:</t>
  </si>
  <si>
    <t>ÖNKORMÁNYZATI BEVÉTELEK MINDÖSSZESEN:</t>
  </si>
  <si>
    <t>KÖLTSÉGVETÉSI SZERVEKNEK NYÚJTOTT TÁMOGATÁS MIATTI KIADÁS KORREKCIÓ</t>
  </si>
  <si>
    <t>KÖLTSÉGVETÉSI SZERVEKNEK NYÚJTOTT TÁMOGATÁS MIATTI BEVÉTEL KORREKCIÓ</t>
  </si>
  <si>
    <t>PARKOLÁSI TEVÉKENYSÉG TOVÁBBSZÁMLÁZOTT KIADÁSAI MIATTI KORREKCIÓ</t>
  </si>
  <si>
    <t>PARKOLÁSI TEVÉKENYSÉG TOVÁBBSZÁMLÁZOTT BEVÉTELEI MIATTI KORREKCIÓ</t>
  </si>
  <si>
    <t>ÖNKORMÁNYZAT KIADÁSAI MINDÖSSZESEN:</t>
  </si>
  <si>
    <t>ÖNKORMÁNYZAT BEVÉTELEI MINDÖSSZESEN:</t>
  </si>
  <si>
    <t>Időskorúak nappali ellátása</t>
  </si>
  <si>
    <t>Közművelődés- hagyományos köz kult ért gond</t>
  </si>
  <si>
    <t>000000</t>
  </si>
  <si>
    <t>104031</t>
  </si>
  <si>
    <t>Gyermekek bölcsödei ellátása</t>
  </si>
  <si>
    <t>013390</t>
  </si>
  <si>
    <t>Egyéb kiegészítő szolgáltatások</t>
  </si>
  <si>
    <t>104042</t>
  </si>
  <si>
    <t>104043</t>
  </si>
  <si>
    <t>Családi és gyermekjóléti szolgáltatások</t>
  </si>
  <si>
    <t>Családi és gyermekjóléti központ</t>
  </si>
  <si>
    <t>086090</t>
  </si>
  <si>
    <t>Mindenféle egyéb szabadidos szolgáltatás</t>
  </si>
  <si>
    <t>900020</t>
  </si>
  <si>
    <t>Önkormányzatok funkcióra nem sorolható bevételei államháztartáson kívülről</t>
  </si>
  <si>
    <t>104052</t>
  </si>
  <si>
    <t>Családtámogatások</t>
  </si>
  <si>
    <t>107054</t>
  </si>
  <si>
    <t>105010</t>
  </si>
  <si>
    <t>Munkanélküli aktív korúak ellátásai</t>
  </si>
  <si>
    <t>042180</t>
  </si>
  <si>
    <t>Állat-egészségügy</t>
  </si>
  <si>
    <t>Civil szervezetek muködési támogatása</t>
  </si>
  <si>
    <t>Kormányzati funkció megnevezése</t>
  </si>
  <si>
    <t xml:space="preserve">korm.funkció </t>
  </si>
  <si>
    <t>031060</t>
  </si>
  <si>
    <t>Bűnmegelőzés</t>
  </si>
  <si>
    <t>084040</t>
  </si>
  <si>
    <t>Egyházak közösségi és hitéleti tevékenységének támogatása</t>
  </si>
  <si>
    <t>045120</t>
  </si>
  <si>
    <t>Út, autópálya építése</t>
  </si>
  <si>
    <t>Önkorm és önk hivatalok és jogalkotók ált. ig. tevékenysége</t>
  </si>
  <si>
    <t>084032</t>
  </si>
  <si>
    <t>Civil szervezetek programtámogatása</t>
  </si>
  <si>
    <t>072450</t>
  </si>
  <si>
    <t>Fizikoterápiás szolgáltatás</t>
  </si>
  <si>
    <t>072311</t>
  </si>
  <si>
    <t>Fogorvosi alapellátás</t>
  </si>
  <si>
    <t>Kiadások és bevételek kormányzati funkciónként 2021.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</si>
</sst>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4" fillId="0" borderId="0" xfId="0" applyNumberFormat="1" applyFont="1" applyFill="1" applyAlignment="1">
      <alignment horizontal="center"/>
    </xf>
    <xf numFmtId="3" fontId="4" fillId="0" borderId="0" xfId="0" applyNumberFormat="1" applyFont="1" applyFill="1"/>
    <xf numFmtId="49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3" fontId="1" fillId="0" borderId="1" xfId="0" applyNumberFormat="1" applyFont="1" applyFill="1" applyBorder="1"/>
    <xf numFmtId="3" fontId="2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3" fontId="4" fillId="0" borderId="2" xfId="0" applyNumberFormat="1" applyFont="1" applyFill="1" applyBorder="1"/>
    <xf numFmtId="0" fontId="5" fillId="0" borderId="3" xfId="0" applyFont="1" applyFill="1" applyBorder="1"/>
    <xf numFmtId="3" fontId="5" fillId="0" borderId="4" xfId="0" applyNumberFormat="1" applyFont="1" applyFill="1" applyBorder="1"/>
    <xf numFmtId="49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/>
    <xf numFmtId="3" fontId="4" fillId="0" borderId="5" xfId="0" applyNumberFormat="1" applyFont="1" applyFill="1" applyBorder="1"/>
    <xf numFmtId="3" fontId="4" fillId="0" borderId="6" xfId="0" applyNumberFormat="1" applyFont="1" applyFill="1" applyBorder="1"/>
    <xf numFmtId="0" fontId="5" fillId="0" borderId="7" xfId="0" applyFont="1" applyFill="1" applyBorder="1" applyAlignment="1"/>
    <xf numFmtId="0" fontId="5" fillId="0" borderId="3" xfId="0" applyFont="1" applyFill="1" applyBorder="1" applyAlignment="1"/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/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0" fontId="4" fillId="0" borderId="0" xfId="0" applyFont="1" applyFill="1"/>
    <xf numFmtId="0" fontId="4" fillId="0" borderId="7" xfId="0" applyFont="1" applyFill="1" applyBorder="1"/>
    <xf numFmtId="3" fontId="5" fillId="0" borderId="4" xfId="0" applyNumberFormat="1" applyFont="1" applyFill="1" applyBorder="1" applyAlignment="1"/>
    <xf numFmtId="0" fontId="5" fillId="0" borderId="0" xfId="0" applyFont="1" applyFill="1" applyAlignment="1"/>
    <xf numFmtId="3" fontId="5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5" fillId="0" borderId="2" xfId="0" applyNumberFormat="1" applyFont="1" applyFill="1" applyBorder="1"/>
    <xf numFmtId="0" fontId="5" fillId="0" borderId="0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5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9" xfId="0" applyFont="1" applyFill="1" applyBorder="1"/>
    <xf numFmtId="3" fontId="4" fillId="0" borderId="10" xfId="0" applyNumberFormat="1" applyFont="1" applyFill="1" applyBorder="1"/>
    <xf numFmtId="3" fontId="7" fillId="0" borderId="0" xfId="0" applyNumberFormat="1" applyFont="1" applyFill="1" applyBorder="1" applyAlignment="1"/>
    <xf numFmtId="3" fontId="8" fillId="0" borderId="0" xfId="0" applyNumberFormat="1" applyFont="1" applyFill="1" applyBorder="1"/>
    <xf numFmtId="49" fontId="7" fillId="0" borderId="0" xfId="0" applyNumberFormat="1" applyFont="1" applyFill="1" applyBorder="1"/>
    <xf numFmtId="0" fontId="0" fillId="0" borderId="0" xfId="0" applyBorder="1"/>
    <xf numFmtId="49" fontId="0" fillId="0" borderId="0" xfId="0" applyNumberFormat="1" applyBorder="1"/>
    <xf numFmtId="3" fontId="0" fillId="0" borderId="0" xfId="0" applyNumberFormat="1" applyBorder="1"/>
    <xf numFmtId="3" fontId="1" fillId="0" borderId="0" xfId="0" applyNumberFormat="1" applyFont="1" applyFill="1" applyBorder="1"/>
    <xf numFmtId="0" fontId="1" fillId="0" borderId="0" xfId="0" applyFont="1" applyFill="1" applyBorder="1"/>
    <xf numFmtId="3" fontId="4" fillId="0" borderId="0" xfId="0" applyNumberFormat="1" applyFont="1" applyFill="1" applyBorder="1" applyAlignment="1"/>
    <xf numFmtId="3" fontId="8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1" fontId="4" fillId="0" borderId="0" xfId="0" applyNumberFormat="1" applyFont="1" applyFill="1" applyBorder="1"/>
    <xf numFmtId="0" fontId="0" fillId="0" borderId="0" xfId="0" applyFont="1" applyBorder="1"/>
    <xf numFmtId="3" fontId="0" fillId="0" borderId="0" xfId="0" applyNumberFormat="1" applyFont="1" applyBorder="1"/>
    <xf numFmtId="0" fontId="4" fillId="0" borderId="0" xfId="0" applyFont="1" applyFill="1" applyBorder="1" applyAlignment="1"/>
    <xf numFmtId="3" fontId="2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7"/>
  <sheetViews>
    <sheetView tabSelected="1" topLeftCell="A289" zoomScale="80" zoomScaleNormal="80" workbookViewId="0">
      <selection activeCell="D82" sqref="D82"/>
    </sheetView>
  </sheetViews>
  <sheetFormatPr defaultRowHeight="12.75" x14ac:dyDescent="0.2"/>
  <cols>
    <col min="1" max="1" width="13.28515625" style="38" customWidth="1"/>
    <col min="2" max="2" width="13.7109375" style="1" customWidth="1"/>
    <col min="3" max="3" width="68.7109375" style="33" customWidth="1"/>
    <col min="4" max="4" width="12.28515625" style="2" bestFit="1" customWidth="1"/>
    <col min="5" max="5" width="11.140625" style="14" customWidth="1"/>
    <col min="6" max="6" width="9.140625" style="14"/>
    <col min="7" max="7" width="9.140625" style="32"/>
    <col min="8" max="8" width="9.85546875" style="14" bestFit="1" customWidth="1"/>
    <col min="9" max="14" width="9.140625" style="14"/>
    <col min="15" max="16384" width="9.140625" style="33"/>
  </cols>
  <sheetData>
    <row r="1" spans="1:7" x14ac:dyDescent="0.2">
      <c r="C1" s="80" t="s">
        <v>61</v>
      </c>
      <c r="D1" s="80"/>
    </row>
    <row r="2" spans="1:7" x14ac:dyDescent="0.2">
      <c r="A2" s="44" t="s">
        <v>60</v>
      </c>
      <c r="B2" s="44"/>
      <c r="C2" s="44"/>
      <c r="D2" s="44"/>
    </row>
    <row r="3" spans="1:7" ht="14.25" customHeight="1" x14ac:dyDescent="0.2">
      <c r="A3" s="41"/>
      <c r="B3" s="41"/>
      <c r="C3" s="41" t="s">
        <v>167</v>
      </c>
    </row>
    <row r="4" spans="1:7" x14ac:dyDescent="0.2">
      <c r="A4" s="39" t="s">
        <v>53</v>
      </c>
      <c r="B4" s="3"/>
      <c r="C4" s="39"/>
      <c r="D4" s="4"/>
    </row>
    <row r="5" spans="1:7" x14ac:dyDescent="0.2">
      <c r="A5" s="42" t="s">
        <v>54</v>
      </c>
      <c r="B5" s="5" t="s">
        <v>153</v>
      </c>
      <c r="C5" s="42" t="s">
        <v>152</v>
      </c>
      <c r="D5" s="6" t="s">
        <v>59</v>
      </c>
    </row>
    <row r="6" spans="1:7" s="14" customFormat="1" x14ac:dyDescent="0.2">
      <c r="A6" s="13">
        <v>1003</v>
      </c>
      <c r="B6" s="7" t="s">
        <v>27</v>
      </c>
      <c r="C6" s="8" t="s">
        <v>28</v>
      </c>
      <c r="D6" s="6">
        <f>5856+171</f>
        <v>6027</v>
      </c>
      <c r="G6" s="32"/>
    </row>
    <row r="7" spans="1:7" s="14" customFormat="1" x14ac:dyDescent="0.2">
      <c r="A7" s="13"/>
      <c r="B7" s="7" t="s">
        <v>29</v>
      </c>
      <c r="C7" s="8" t="s">
        <v>30</v>
      </c>
      <c r="D7" s="6">
        <f>27780+12312+1169</f>
        <v>41261</v>
      </c>
      <c r="G7" s="32"/>
    </row>
    <row r="8" spans="1:7" s="14" customFormat="1" x14ac:dyDescent="0.2">
      <c r="A8" s="13"/>
      <c r="B8" s="7" t="s">
        <v>31</v>
      </c>
      <c r="C8" s="8" t="s">
        <v>32</v>
      </c>
      <c r="D8" s="6">
        <f>1710+3000+137-500</f>
        <v>4347</v>
      </c>
      <c r="G8" s="32"/>
    </row>
    <row r="9" spans="1:7" s="14" customFormat="1" x14ac:dyDescent="0.2">
      <c r="A9" s="13"/>
      <c r="B9" s="7" t="s">
        <v>33</v>
      </c>
      <c r="C9" s="8" t="s">
        <v>34</v>
      </c>
      <c r="D9" s="6">
        <v>4000</v>
      </c>
      <c r="G9" s="32"/>
    </row>
    <row r="10" spans="1:7" s="14" customFormat="1" x14ac:dyDescent="0.2">
      <c r="A10" s="13"/>
      <c r="B10" s="7" t="s">
        <v>37</v>
      </c>
      <c r="C10" s="8" t="s">
        <v>38</v>
      </c>
      <c r="D10" s="6">
        <f>6000+12000+525+5690+38</f>
        <v>24253</v>
      </c>
      <c r="G10" s="32"/>
    </row>
    <row r="11" spans="1:7" s="14" customFormat="1" x14ac:dyDescent="0.2">
      <c r="A11" s="13"/>
      <c r="B11" s="7" t="s">
        <v>39</v>
      </c>
      <c r="C11" s="8" t="s">
        <v>40</v>
      </c>
      <c r="D11" s="6">
        <f>1600+37950+1153</f>
        <v>40703</v>
      </c>
      <c r="G11" s="32"/>
    </row>
    <row r="12" spans="1:7" s="14" customFormat="1" x14ac:dyDescent="0.2">
      <c r="A12" s="13"/>
      <c r="B12" s="7" t="s">
        <v>41</v>
      </c>
      <c r="C12" s="8" t="s">
        <v>42</v>
      </c>
      <c r="D12" s="6">
        <f>4925+147+11700+167+5664+545+675</f>
        <v>23823</v>
      </c>
      <c r="G12" s="32"/>
    </row>
    <row r="13" spans="1:7" s="14" customFormat="1" x14ac:dyDescent="0.2">
      <c r="A13" s="13"/>
      <c r="B13" s="7" t="s">
        <v>43</v>
      </c>
      <c r="C13" s="8" t="s">
        <v>44</v>
      </c>
      <c r="D13" s="6">
        <v>10000</v>
      </c>
      <c r="G13" s="32"/>
    </row>
    <row r="14" spans="1:7" s="14" customFormat="1" x14ac:dyDescent="0.2">
      <c r="A14" s="13"/>
      <c r="B14" s="7" t="s">
        <v>45</v>
      </c>
      <c r="C14" s="8" t="s">
        <v>46</v>
      </c>
      <c r="D14" s="6">
        <f>5000+146</f>
        <v>5146</v>
      </c>
      <c r="G14" s="32"/>
    </row>
    <row r="15" spans="1:7" s="14" customFormat="1" x14ac:dyDescent="0.2">
      <c r="A15" s="13"/>
      <c r="B15" s="7" t="s">
        <v>48</v>
      </c>
      <c r="C15" s="8" t="s">
        <v>49</v>
      </c>
      <c r="D15" s="6">
        <v>406336</v>
      </c>
      <c r="G15" s="32"/>
    </row>
    <row r="16" spans="1:7" s="14" customFormat="1" x14ac:dyDescent="0.2">
      <c r="A16" s="13"/>
      <c r="B16" s="9" t="s">
        <v>144</v>
      </c>
      <c r="C16" s="10" t="s">
        <v>145</v>
      </c>
      <c r="D16" s="11">
        <v>40000</v>
      </c>
      <c r="G16" s="32"/>
    </row>
    <row r="17" spans="1:7" s="14" customFormat="1" x14ac:dyDescent="0.2">
      <c r="A17" s="13"/>
      <c r="B17" s="9" t="s">
        <v>146</v>
      </c>
      <c r="C17" s="10" t="s">
        <v>47</v>
      </c>
      <c r="D17" s="12">
        <v>60</v>
      </c>
      <c r="G17" s="32"/>
    </row>
    <row r="18" spans="1:7" s="14" customFormat="1" x14ac:dyDescent="0.2">
      <c r="A18" s="13"/>
      <c r="B18" s="9" t="s">
        <v>147</v>
      </c>
      <c r="C18" s="10" t="s">
        <v>148</v>
      </c>
      <c r="D18" s="12">
        <v>2000</v>
      </c>
      <c r="G18" s="32"/>
    </row>
    <row r="19" spans="1:7" s="14" customFormat="1" x14ac:dyDescent="0.2">
      <c r="A19" s="13">
        <v>1004</v>
      </c>
      <c r="B19" s="7" t="s">
        <v>37</v>
      </c>
      <c r="C19" s="8" t="s">
        <v>38</v>
      </c>
      <c r="D19" s="6">
        <v>15000</v>
      </c>
      <c r="G19" s="32"/>
    </row>
    <row r="20" spans="1:7" s="14" customFormat="1" x14ac:dyDescent="0.2">
      <c r="A20" s="13">
        <v>1005</v>
      </c>
      <c r="B20" s="7" t="s">
        <v>20</v>
      </c>
      <c r="C20" s="8" t="s">
        <v>21</v>
      </c>
      <c r="D20" s="6">
        <v>314261</v>
      </c>
      <c r="G20" s="32"/>
    </row>
    <row r="21" spans="1:7" s="14" customFormat="1" x14ac:dyDescent="0.2">
      <c r="A21" s="13">
        <v>1006</v>
      </c>
      <c r="B21" s="7" t="s">
        <v>8</v>
      </c>
      <c r="C21" s="8" t="s">
        <v>9</v>
      </c>
      <c r="D21" s="6">
        <v>707482</v>
      </c>
      <c r="G21" s="32"/>
    </row>
    <row r="22" spans="1:7" s="14" customFormat="1" x14ac:dyDescent="0.2">
      <c r="A22" s="13"/>
      <c r="B22" s="7" t="s">
        <v>2</v>
      </c>
      <c r="C22" s="8" t="s">
        <v>50</v>
      </c>
      <c r="D22" s="6">
        <v>1000</v>
      </c>
      <c r="G22" s="32"/>
    </row>
    <row r="23" spans="1:7" s="14" customFormat="1" x14ac:dyDescent="0.2">
      <c r="A23" s="13">
        <v>1007</v>
      </c>
      <c r="B23" s="7" t="s">
        <v>35</v>
      </c>
      <c r="C23" s="8" t="s">
        <v>36</v>
      </c>
      <c r="D23" s="6">
        <f>82250+19027</f>
        <v>101277</v>
      </c>
      <c r="G23" s="32"/>
    </row>
    <row r="24" spans="1:7" s="14" customFormat="1" x14ac:dyDescent="0.2">
      <c r="A24" s="13"/>
      <c r="B24" s="7" t="s">
        <v>8</v>
      </c>
      <c r="C24" s="8" t="s">
        <v>9</v>
      </c>
      <c r="D24" s="6">
        <v>455791</v>
      </c>
      <c r="G24" s="32"/>
    </row>
    <row r="25" spans="1:7" s="14" customFormat="1" x14ac:dyDescent="0.2">
      <c r="A25" s="13"/>
      <c r="B25" s="7" t="s">
        <v>2</v>
      </c>
      <c r="C25" s="8" t="s">
        <v>50</v>
      </c>
      <c r="D25" s="6">
        <f>30131+106473-10001+20213+10689</f>
        <v>157505</v>
      </c>
      <c r="G25" s="32"/>
    </row>
    <row r="26" spans="1:7" s="14" customFormat="1" x14ac:dyDescent="0.2">
      <c r="A26" s="13">
        <v>1009</v>
      </c>
      <c r="B26" s="7" t="s">
        <v>2</v>
      </c>
      <c r="C26" s="8" t="s">
        <v>50</v>
      </c>
      <c r="D26" s="6">
        <f>4531544+94403</f>
        <v>4625947</v>
      </c>
      <c r="G26" s="32"/>
    </row>
    <row r="27" spans="1:7" s="14" customFormat="1" x14ac:dyDescent="0.2">
      <c r="A27" s="13"/>
      <c r="B27" s="7" t="s">
        <v>0</v>
      </c>
      <c r="C27" s="8" t="s">
        <v>1</v>
      </c>
      <c r="D27" s="6">
        <v>99218</v>
      </c>
      <c r="G27" s="32"/>
    </row>
    <row r="28" spans="1:7" s="14" customFormat="1" x14ac:dyDescent="0.2">
      <c r="A28" s="13"/>
      <c r="B28" s="7" t="s">
        <v>14</v>
      </c>
      <c r="C28" s="8" t="s">
        <v>15</v>
      </c>
      <c r="D28" s="6">
        <v>22596</v>
      </c>
      <c r="G28" s="32"/>
    </row>
    <row r="29" spans="1:7" s="14" customFormat="1" x14ac:dyDescent="0.2">
      <c r="A29" s="13"/>
      <c r="B29" s="7" t="s">
        <v>10</v>
      </c>
      <c r="C29" s="8" t="s">
        <v>11</v>
      </c>
      <c r="D29" s="6">
        <v>17369</v>
      </c>
      <c r="G29" s="32"/>
    </row>
    <row r="30" spans="1:7" s="14" customFormat="1" x14ac:dyDescent="0.2">
      <c r="A30" s="13"/>
      <c r="B30" s="7" t="s">
        <v>20</v>
      </c>
      <c r="C30" s="8" t="s">
        <v>21</v>
      </c>
      <c r="D30" s="6">
        <f>100+900</f>
        <v>1000</v>
      </c>
      <c r="G30" s="32"/>
    </row>
    <row r="31" spans="1:7" s="14" customFormat="1" x14ac:dyDescent="0.2">
      <c r="A31" s="13">
        <v>1010</v>
      </c>
      <c r="B31" s="7" t="s">
        <v>154</v>
      </c>
      <c r="C31" s="8" t="s">
        <v>155</v>
      </c>
      <c r="D31" s="6">
        <v>24860</v>
      </c>
      <c r="G31" s="32"/>
    </row>
    <row r="32" spans="1:7" s="14" customFormat="1" x14ac:dyDescent="0.2">
      <c r="A32" s="13">
        <v>1014</v>
      </c>
      <c r="B32" s="7" t="s">
        <v>140</v>
      </c>
      <c r="C32" s="8" t="s">
        <v>141</v>
      </c>
      <c r="D32" s="6">
        <v>0</v>
      </c>
      <c r="G32" s="32"/>
    </row>
    <row r="33" spans="1:7" s="14" customFormat="1" x14ac:dyDescent="0.2">
      <c r="A33" s="13">
        <v>1016</v>
      </c>
      <c r="B33" s="7" t="s">
        <v>140</v>
      </c>
      <c r="C33" s="8" t="s">
        <v>141</v>
      </c>
      <c r="D33" s="6">
        <v>0</v>
      </c>
      <c r="G33" s="32"/>
    </row>
    <row r="34" spans="1:7" s="14" customFormat="1" x14ac:dyDescent="0.2">
      <c r="A34" s="13">
        <v>1017</v>
      </c>
      <c r="B34" s="7" t="s">
        <v>0</v>
      </c>
      <c r="C34" s="8" t="s">
        <v>1</v>
      </c>
      <c r="D34" s="6">
        <f>1761575+2472+115063+142307</f>
        <v>2021417</v>
      </c>
      <c r="G34" s="32"/>
    </row>
    <row r="35" spans="1:7" s="14" customFormat="1" x14ac:dyDescent="0.2">
      <c r="A35" s="13"/>
      <c r="B35" s="7" t="s">
        <v>5</v>
      </c>
      <c r="C35" s="8" t="s">
        <v>51</v>
      </c>
      <c r="D35" s="6">
        <v>0</v>
      </c>
      <c r="G35" s="32"/>
    </row>
    <row r="36" spans="1:7" s="14" customFormat="1" x14ac:dyDescent="0.2">
      <c r="A36" s="13"/>
      <c r="B36" s="7" t="s">
        <v>2</v>
      </c>
      <c r="C36" s="8" t="s">
        <v>50</v>
      </c>
      <c r="D36" s="6">
        <v>120</v>
      </c>
      <c r="G36" s="32"/>
    </row>
    <row r="37" spans="1:7" s="14" customFormat="1" x14ac:dyDescent="0.2">
      <c r="A37" s="13"/>
      <c r="B37" s="7" t="s">
        <v>48</v>
      </c>
      <c r="C37" s="8" t="s">
        <v>49</v>
      </c>
      <c r="D37" s="6">
        <f>171+1300</f>
        <v>1471</v>
      </c>
      <c r="G37" s="32"/>
    </row>
    <row r="38" spans="1:7" s="14" customFormat="1" x14ac:dyDescent="0.2">
      <c r="A38" s="13"/>
      <c r="B38" s="7" t="s">
        <v>18</v>
      </c>
      <c r="C38" s="8" t="s">
        <v>19</v>
      </c>
      <c r="D38" s="6">
        <v>150</v>
      </c>
      <c r="G38" s="32"/>
    </row>
    <row r="39" spans="1:7" s="14" customFormat="1" x14ac:dyDescent="0.2">
      <c r="A39" s="13"/>
      <c r="B39" s="31" t="s">
        <v>161</v>
      </c>
      <c r="C39" s="8" t="s">
        <v>162</v>
      </c>
      <c r="D39" s="6">
        <v>250</v>
      </c>
    </row>
    <row r="40" spans="1:7" s="14" customFormat="1" x14ac:dyDescent="0.2">
      <c r="A40" s="13">
        <v>1018</v>
      </c>
      <c r="B40" s="7" t="s">
        <v>58</v>
      </c>
      <c r="C40" s="8" t="s">
        <v>57</v>
      </c>
      <c r="D40" s="6">
        <v>253461</v>
      </c>
      <c r="G40" s="32"/>
    </row>
    <row r="41" spans="1:7" s="14" customFormat="1" x14ac:dyDescent="0.2">
      <c r="A41" s="13">
        <v>1020</v>
      </c>
      <c r="B41" s="7" t="s">
        <v>10</v>
      </c>
      <c r="C41" s="8" t="s">
        <v>11</v>
      </c>
      <c r="D41" s="6">
        <f>1869772-310635</f>
        <v>1559137</v>
      </c>
      <c r="G41" s="32"/>
    </row>
    <row r="42" spans="1:7" s="14" customFormat="1" x14ac:dyDescent="0.2">
      <c r="A42" s="13">
        <v>1021</v>
      </c>
      <c r="B42" s="7" t="s">
        <v>0</v>
      </c>
      <c r="C42" s="8" t="s">
        <v>1</v>
      </c>
      <c r="D42" s="6">
        <v>0</v>
      </c>
      <c r="G42" s="32"/>
    </row>
    <row r="43" spans="1:7" s="14" customFormat="1" ht="5.25" customHeight="1" thickBot="1" x14ac:dyDescent="0.25">
      <c r="A43" s="15"/>
      <c r="B43" s="16"/>
      <c r="C43" s="17"/>
      <c r="D43" s="18"/>
      <c r="G43" s="32"/>
    </row>
    <row r="44" spans="1:7" s="14" customFormat="1" ht="13.5" thickBot="1" x14ac:dyDescent="0.25">
      <c r="A44" s="25" t="s">
        <v>108</v>
      </c>
      <c r="B44" s="26"/>
      <c r="C44" s="19"/>
      <c r="D44" s="20">
        <f>SUM(D6:D43)</f>
        <v>10987268</v>
      </c>
      <c r="G44" s="32"/>
    </row>
    <row r="45" spans="1:7" s="14" customFormat="1" ht="8.25" customHeight="1" x14ac:dyDescent="0.2">
      <c r="A45" s="45"/>
      <c r="B45" s="21"/>
      <c r="C45" s="22"/>
      <c r="D45" s="23"/>
      <c r="G45" s="32"/>
    </row>
    <row r="46" spans="1:7" s="14" customFormat="1" x14ac:dyDescent="0.2">
      <c r="A46" s="13">
        <v>1051</v>
      </c>
      <c r="B46" s="7" t="s">
        <v>12</v>
      </c>
      <c r="C46" s="8" t="s">
        <v>13</v>
      </c>
      <c r="D46" s="6">
        <v>83113</v>
      </c>
      <c r="G46" s="32"/>
    </row>
    <row r="47" spans="1:7" s="14" customFormat="1" x14ac:dyDescent="0.2">
      <c r="A47" s="13">
        <v>1052</v>
      </c>
      <c r="B47" s="7" t="s">
        <v>22</v>
      </c>
      <c r="C47" s="8" t="s">
        <v>130</v>
      </c>
      <c r="D47" s="6">
        <v>249900</v>
      </c>
      <c r="G47" s="32"/>
    </row>
    <row r="48" spans="1:7" s="14" customFormat="1" x14ac:dyDescent="0.2">
      <c r="A48" s="13">
        <v>1053</v>
      </c>
      <c r="B48" s="7" t="s">
        <v>10</v>
      </c>
      <c r="C48" s="8" t="s">
        <v>11</v>
      </c>
      <c r="D48" s="6">
        <v>12676</v>
      </c>
      <c r="G48" s="32"/>
    </row>
    <row r="49" spans="1:7" s="14" customFormat="1" x14ac:dyDescent="0.2">
      <c r="A49" s="13">
        <v>1055</v>
      </c>
      <c r="B49" s="7" t="s">
        <v>23</v>
      </c>
      <c r="C49" s="8" t="s">
        <v>24</v>
      </c>
      <c r="D49" s="6">
        <v>0</v>
      </c>
      <c r="G49" s="32"/>
    </row>
    <row r="50" spans="1:7" s="14" customFormat="1" x14ac:dyDescent="0.2">
      <c r="A50" s="13">
        <v>1057</v>
      </c>
      <c r="B50" s="7" t="s">
        <v>154</v>
      </c>
      <c r="C50" s="8" t="s">
        <v>155</v>
      </c>
      <c r="D50" s="6">
        <v>38000</v>
      </c>
      <c r="G50" s="32"/>
    </row>
    <row r="51" spans="1:7" s="14" customFormat="1" x14ac:dyDescent="0.2">
      <c r="A51" s="13">
        <v>1058</v>
      </c>
      <c r="B51" s="7" t="s">
        <v>22</v>
      </c>
      <c r="C51" s="8" t="s">
        <v>130</v>
      </c>
      <c r="D51" s="6">
        <v>27775</v>
      </c>
      <c r="G51" s="32"/>
    </row>
    <row r="52" spans="1:7" s="14" customFormat="1" x14ac:dyDescent="0.2">
      <c r="A52" s="13">
        <v>1059</v>
      </c>
      <c r="B52" s="7" t="s">
        <v>23</v>
      </c>
      <c r="C52" s="8" t="s">
        <v>24</v>
      </c>
      <c r="D52" s="6">
        <f>350+50000</f>
        <v>50350</v>
      </c>
      <c r="G52" s="32"/>
    </row>
    <row r="53" spans="1:7" s="14" customFormat="1" x14ac:dyDescent="0.2">
      <c r="A53" s="13"/>
      <c r="B53" s="7" t="s">
        <v>156</v>
      </c>
      <c r="C53" s="8" t="s">
        <v>157</v>
      </c>
      <c r="D53" s="6">
        <v>0</v>
      </c>
      <c r="G53" s="32"/>
    </row>
    <row r="54" spans="1:7" s="14" customFormat="1" x14ac:dyDescent="0.2">
      <c r="A54" s="13">
        <v>1060</v>
      </c>
      <c r="B54" s="7" t="s">
        <v>23</v>
      </c>
      <c r="C54" s="8" t="s">
        <v>24</v>
      </c>
      <c r="D54" s="6">
        <f>4900+1372</f>
        <v>6272</v>
      </c>
      <c r="G54" s="32"/>
    </row>
    <row r="55" spans="1:7" s="14" customFormat="1" x14ac:dyDescent="0.2">
      <c r="A55" s="13">
        <v>1061</v>
      </c>
      <c r="B55" s="7" t="s">
        <v>23</v>
      </c>
      <c r="C55" s="8" t="s">
        <v>24</v>
      </c>
      <c r="D55" s="6">
        <f>2700+3444</f>
        <v>6144</v>
      </c>
      <c r="G55" s="32"/>
    </row>
    <row r="56" spans="1:7" s="14" customFormat="1" x14ac:dyDescent="0.2">
      <c r="A56" s="13">
        <v>1062</v>
      </c>
      <c r="B56" s="7" t="s">
        <v>23</v>
      </c>
      <c r="C56" s="8" t="s">
        <v>24</v>
      </c>
      <c r="D56" s="6">
        <v>908</v>
      </c>
      <c r="G56" s="32"/>
    </row>
    <row r="57" spans="1:7" s="14" customFormat="1" x14ac:dyDescent="0.2">
      <c r="A57" s="13">
        <v>1063</v>
      </c>
      <c r="B57" s="7" t="s">
        <v>23</v>
      </c>
      <c r="C57" s="8" t="s">
        <v>24</v>
      </c>
      <c r="D57" s="6">
        <v>8170</v>
      </c>
      <c r="G57" s="32"/>
    </row>
    <row r="58" spans="1:7" s="14" customFormat="1" x14ac:dyDescent="0.2">
      <c r="A58" s="13">
        <v>1065</v>
      </c>
      <c r="B58" s="7" t="s">
        <v>23</v>
      </c>
      <c r="C58" s="8" t="s">
        <v>24</v>
      </c>
      <c r="D58" s="6">
        <v>0</v>
      </c>
      <c r="G58" s="32"/>
    </row>
    <row r="59" spans="1:7" s="14" customFormat="1" x14ac:dyDescent="0.2">
      <c r="A59" s="13">
        <v>1067</v>
      </c>
      <c r="B59" s="7" t="s">
        <v>27</v>
      </c>
      <c r="C59" s="8" t="s">
        <v>28</v>
      </c>
      <c r="D59" s="6">
        <v>500</v>
      </c>
      <c r="G59" s="32"/>
    </row>
    <row r="60" spans="1:7" s="14" customFormat="1" x14ac:dyDescent="0.2">
      <c r="A60" s="13">
        <v>1070</v>
      </c>
      <c r="B60" s="7" t="s">
        <v>10</v>
      </c>
      <c r="C60" s="8" t="s">
        <v>11</v>
      </c>
      <c r="D60" s="6">
        <v>0</v>
      </c>
      <c r="G60" s="32"/>
    </row>
    <row r="61" spans="1:7" s="14" customFormat="1" x14ac:dyDescent="0.2">
      <c r="A61" s="13">
        <v>1077</v>
      </c>
      <c r="B61" s="7" t="s">
        <v>23</v>
      </c>
      <c r="C61" s="8" t="s">
        <v>24</v>
      </c>
      <c r="D61" s="6">
        <f>307845+94990</f>
        <v>402835</v>
      </c>
      <c r="G61" s="32"/>
    </row>
    <row r="62" spans="1:7" s="14" customFormat="1" x14ac:dyDescent="0.2">
      <c r="A62" s="15">
        <v>1079</v>
      </c>
      <c r="B62" s="7" t="s">
        <v>23</v>
      </c>
      <c r="C62" s="8" t="s">
        <v>24</v>
      </c>
      <c r="D62" s="6">
        <v>0</v>
      </c>
      <c r="G62" s="32"/>
    </row>
    <row r="63" spans="1:7" s="14" customFormat="1" x14ac:dyDescent="0.2">
      <c r="A63" s="13">
        <v>1081</v>
      </c>
      <c r="B63" s="7" t="s">
        <v>23</v>
      </c>
      <c r="C63" s="8" t="s">
        <v>24</v>
      </c>
      <c r="D63" s="6">
        <v>7145</v>
      </c>
      <c r="G63" s="32"/>
    </row>
    <row r="64" spans="1:7" s="14" customFormat="1" x14ac:dyDescent="0.2">
      <c r="A64" s="13">
        <v>1083</v>
      </c>
      <c r="B64" s="7" t="s">
        <v>2</v>
      </c>
      <c r="C64" s="8" t="s">
        <v>50</v>
      </c>
      <c r="D64" s="6">
        <v>0</v>
      </c>
      <c r="G64" s="32"/>
    </row>
    <row r="65" spans="1:7" s="14" customFormat="1" ht="4.5" customHeight="1" thickBot="1" x14ac:dyDescent="0.25">
      <c r="A65" s="15"/>
      <c r="B65" s="16"/>
      <c r="C65" s="17"/>
      <c r="D65" s="18"/>
      <c r="G65" s="32"/>
    </row>
    <row r="66" spans="1:7" s="14" customFormat="1" ht="13.5" thickBot="1" x14ac:dyDescent="0.25">
      <c r="A66" s="25" t="s">
        <v>106</v>
      </c>
      <c r="B66" s="26"/>
      <c r="C66" s="19"/>
      <c r="D66" s="20">
        <f>SUM(D46:D65)</f>
        <v>893788</v>
      </c>
      <c r="G66" s="32"/>
    </row>
    <row r="67" spans="1:7" s="14" customFormat="1" ht="5.25" customHeight="1" x14ac:dyDescent="0.2">
      <c r="A67" s="45"/>
      <c r="B67" s="21"/>
      <c r="C67" s="22"/>
      <c r="D67" s="23"/>
      <c r="G67" s="32"/>
    </row>
    <row r="68" spans="1:7" x14ac:dyDescent="0.2">
      <c r="A68" s="13">
        <v>1091</v>
      </c>
      <c r="B68" s="7" t="s">
        <v>6</v>
      </c>
      <c r="C68" s="8" t="s">
        <v>7</v>
      </c>
      <c r="D68" s="6">
        <v>682146</v>
      </c>
    </row>
    <row r="69" spans="1:7" x14ac:dyDescent="0.2">
      <c r="A69" s="13">
        <v>1092</v>
      </c>
      <c r="B69" s="7" t="s">
        <v>6</v>
      </c>
      <c r="C69" s="8" t="s">
        <v>7</v>
      </c>
      <c r="D69" s="6">
        <v>1085595</v>
      </c>
    </row>
    <row r="70" spans="1:7" x14ac:dyDescent="0.2">
      <c r="A70" s="13">
        <v>1093</v>
      </c>
      <c r="B70" s="7" t="s">
        <v>6</v>
      </c>
      <c r="C70" s="8" t="s">
        <v>7</v>
      </c>
      <c r="D70" s="6">
        <v>2587814</v>
      </c>
    </row>
    <row r="71" spans="1:7" x14ac:dyDescent="0.2">
      <c r="A71" s="13">
        <v>1094</v>
      </c>
      <c r="B71" s="7" t="s">
        <v>6</v>
      </c>
      <c r="C71" s="8" t="s">
        <v>7</v>
      </c>
      <c r="D71" s="6">
        <v>1860216</v>
      </c>
    </row>
    <row r="72" spans="1:7" x14ac:dyDescent="0.2">
      <c r="A72" s="13">
        <v>1095</v>
      </c>
      <c r="B72" s="7" t="s">
        <v>6</v>
      </c>
      <c r="C72" s="8" t="s">
        <v>7</v>
      </c>
      <c r="D72" s="6">
        <v>26500</v>
      </c>
    </row>
    <row r="73" spans="1:7" s="14" customFormat="1" ht="5.25" customHeight="1" thickBot="1" x14ac:dyDescent="0.25">
      <c r="A73" s="15"/>
      <c r="B73" s="16"/>
      <c r="C73" s="17"/>
      <c r="D73" s="18"/>
      <c r="G73" s="32"/>
    </row>
    <row r="74" spans="1:7" s="14" customFormat="1" ht="13.5" thickBot="1" x14ac:dyDescent="0.25">
      <c r="A74" s="25" t="s">
        <v>107</v>
      </c>
      <c r="B74" s="26"/>
      <c r="C74" s="26"/>
      <c r="D74" s="20">
        <f>SUM(D68:D73)</f>
        <v>6242271</v>
      </c>
      <c r="G74" s="32"/>
    </row>
    <row r="75" spans="1:7" s="14" customFormat="1" ht="4.5" customHeight="1" x14ac:dyDescent="0.2">
      <c r="A75" s="45"/>
      <c r="B75" s="21"/>
      <c r="C75" s="22"/>
      <c r="D75" s="23"/>
      <c r="G75" s="32"/>
    </row>
    <row r="76" spans="1:7" x14ac:dyDescent="0.2">
      <c r="A76" s="13">
        <v>1101</v>
      </c>
      <c r="B76" s="7" t="s">
        <v>2</v>
      </c>
      <c r="C76" s="8" t="s">
        <v>50</v>
      </c>
      <c r="D76" s="6">
        <f>3005259+915681+1541668+15000</f>
        <v>5477608</v>
      </c>
    </row>
    <row r="77" spans="1:7" x14ac:dyDescent="0.2">
      <c r="A77" s="13"/>
      <c r="B77" s="7" t="s">
        <v>10</v>
      </c>
      <c r="C77" s="8" t="s">
        <v>11</v>
      </c>
      <c r="D77" s="6">
        <v>75000</v>
      </c>
    </row>
    <row r="78" spans="1:7" x14ac:dyDescent="0.2">
      <c r="A78" s="13"/>
      <c r="B78" s="7" t="s">
        <v>0</v>
      </c>
      <c r="C78" s="8" t="s">
        <v>1</v>
      </c>
      <c r="D78" s="6">
        <v>13105</v>
      </c>
    </row>
    <row r="79" spans="1:7" x14ac:dyDescent="0.2">
      <c r="A79" s="13"/>
      <c r="B79" s="7" t="s">
        <v>158</v>
      </c>
      <c r="C79" s="8" t="s">
        <v>159</v>
      </c>
      <c r="D79" s="6">
        <v>0</v>
      </c>
      <c r="E79" s="77"/>
    </row>
    <row r="80" spans="1:7" x14ac:dyDescent="0.2">
      <c r="A80" s="13">
        <v>1102</v>
      </c>
      <c r="B80" s="7" t="s">
        <v>2</v>
      </c>
      <c r="C80" s="8" t="s">
        <v>50</v>
      </c>
      <c r="D80" s="6">
        <f>115306+232126</f>
        <v>347432</v>
      </c>
    </row>
    <row r="81" spans="1:7" x14ac:dyDescent="0.2">
      <c r="A81" s="13">
        <v>1103</v>
      </c>
      <c r="B81" s="7" t="s">
        <v>18</v>
      </c>
      <c r="C81" s="8" t="s">
        <v>19</v>
      </c>
      <c r="D81" s="6">
        <f>200000+35000+2600+921744+36746+2713+808+233677</f>
        <v>1433288</v>
      </c>
    </row>
    <row r="82" spans="1:7" x14ac:dyDescent="0.2">
      <c r="A82" s="13"/>
      <c r="B82" s="7" t="s">
        <v>23</v>
      </c>
      <c r="C82" s="8" t="s">
        <v>24</v>
      </c>
      <c r="D82" s="6">
        <f>16700+1170</f>
        <v>17870</v>
      </c>
    </row>
    <row r="83" spans="1:7" x14ac:dyDescent="0.2">
      <c r="A83" s="13"/>
      <c r="B83" s="7" t="s">
        <v>25</v>
      </c>
      <c r="C83" s="8" t="s">
        <v>26</v>
      </c>
      <c r="D83" s="6">
        <v>3333</v>
      </c>
    </row>
    <row r="84" spans="1:7" x14ac:dyDescent="0.2">
      <c r="A84" s="13"/>
      <c r="B84" s="7" t="s">
        <v>2</v>
      </c>
      <c r="C84" s="8" t="s">
        <v>50</v>
      </c>
      <c r="D84" s="6">
        <v>0</v>
      </c>
    </row>
    <row r="85" spans="1:7" x14ac:dyDescent="0.2">
      <c r="A85" s="15"/>
      <c r="B85" s="7" t="s">
        <v>0</v>
      </c>
      <c r="C85" s="8" t="s">
        <v>1</v>
      </c>
      <c r="D85" s="24">
        <f>29750+3150+1900</f>
        <v>34800</v>
      </c>
      <c r="E85" s="77"/>
    </row>
    <row r="86" spans="1:7" s="14" customFormat="1" ht="6.75" customHeight="1" thickBot="1" x14ac:dyDescent="0.25">
      <c r="A86" s="15"/>
      <c r="B86" s="16"/>
      <c r="C86" s="17"/>
      <c r="D86" s="18"/>
      <c r="G86" s="32"/>
    </row>
    <row r="87" spans="1:7" s="14" customFormat="1" ht="13.5" thickBot="1" x14ac:dyDescent="0.25">
      <c r="A87" s="25" t="s">
        <v>109</v>
      </c>
      <c r="B87" s="26"/>
      <c r="C87" s="26"/>
      <c r="D87" s="20">
        <f>SUM(D76:D86)</f>
        <v>7402436</v>
      </c>
      <c r="G87" s="32"/>
    </row>
    <row r="88" spans="1:7" s="14" customFormat="1" ht="6" customHeight="1" x14ac:dyDescent="0.2">
      <c r="A88" s="45"/>
      <c r="B88" s="21"/>
      <c r="C88" s="22"/>
      <c r="D88" s="23"/>
      <c r="G88" s="32"/>
    </row>
    <row r="89" spans="1:7" x14ac:dyDescent="0.2">
      <c r="A89" s="13">
        <v>1203</v>
      </c>
      <c r="B89" s="7" t="s">
        <v>16</v>
      </c>
      <c r="C89" s="8" t="s">
        <v>17</v>
      </c>
      <c r="D89" s="6">
        <v>10000</v>
      </c>
    </row>
    <row r="90" spans="1:7" s="14" customFormat="1" ht="3.75" customHeight="1" thickBot="1" x14ac:dyDescent="0.25">
      <c r="A90" s="15"/>
      <c r="B90" s="16"/>
      <c r="C90" s="17"/>
      <c r="D90" s="18"/>
      <c r="G90" s="32"/>
    </row>
    <row r="91" spans="1:7" s="14" customFormat="1" ht="13.5" thickBot="1" x14ac:dyDescent="0.25">
      <c r="A91" s="25" t="s">
        <v>110</v>
      </c>
      <c r="B91" s="26"/>
      <c r="C91" s="26"/>
      <c r="D91" s="20">
        <f>SUM(D89:D90)</f>
        <v>10000</v>
      </c>
      <c r="G91" s="32"/>
    </row>
    <row r="92" spans="1:7" s="14" customFormat="1" ht="8.25" customHeight="1" x14ac:dyDescent="0.2">
      <c r="A92" s="45"/>
      <c r="B92" s="21"/>
      <c r="C92" s="22"/>
      <c r="D92" s="23"/>
      <c r="G92" s="32"/>
    </row>
    <row r="93" spans="1:7" s="14" customFormat="1" x14ac:dyDescent="0.2">
      <c r="A93" s="13">
        <v>1301</v>
      </c>
      <c r="B93" s="7" t="s">
        <v>131</v>
      </c>
      <c r="C93" s="8"/>
      <c r="D93" s="6">
        <f>100000-33677</f>
        <v>66323</v>
      </c>
      <c r="G93" s="32"/>
    </row>
    <row r="94" spans="1:7" s="14" customFormat="1" x14ac:dyDescent="0.2">
      <c r="A94" s="13">
        <v>1302</v>
      </c>
      <c r="B94" s="7" t="s">
        <v>131</v>
      </c>
      <c r="C94" s="8"/>
      <c r="D94" s="6">
        <v>6699</v>
      </c>
      <c r="G94" s="32"/>
    </row>
    <row r="95" spans="1:7" s="14" customFormat="1" x14ac:dyDescent="0.2">
      <c r="A95" s="13">
        <v>1303</v>
      </c>
      <c r="B95" s="7" t="s">
        <v>131</v>
      </c>
      <c r="C95" s="8"/>
      <c r="D95" s="6">
        <v>0</v>
      </c>
      <c r="G95" s="32"/>
    </row>
    <row r="96" spans="1:7" s="14" customFormat="1" x14ac:dyDescent="0.2">
      <c r="A96" s="13">
        <v>1304</v>
      </c>
      <c r="B96" s="7" t="s">
        <v>131</v>
      </c>
      <c r="C96" s="8"/>
      <c r="D96" s="6">
        <v>41753</v>
      </c>
      <c r="G96" s="32"/>
    </row>
    <row r="97" spans="1:7" s="14" customFormat="1" x14ac:dyDescent="0.2">
      <c r="A97" s="13">
        <v>1305</v>
      </c>
      <c r="B97" s="7" t="s">
        <v>131</v>
      </c>
      <c r="C97" s="8"/>
      <c r="D97" s="6">
        <v>8610</v>
      </c>
      <c r="G97" s="32"/>
    </row>
    <row r="98" spans="1:7" s="14" customFormat="1" x14ac:dyDescent="0.2">
      <c r="A98" s="13">
        <v>1306</v>
      </c>
      <c r="B98" s="7" t="s">
        <v>131</v>
      </c>
      <c r="C98" s="8"/>
      <c r="D98" s="6">
        <f>2415485-1170-200000-15000</f>
        <v>2199315</v>
      </c>
      <c r="G98" s="32"/>
    </row>
    <row r="99" spans="1:7" s="14" customFormat="1" x14ac:dyDescent="0.2">
      <c r="A99" s="13">
        <v>1307</v>
      </c>
      <c r="B99" s="7" t="s">
        <v>131</v>
      </c>
      <c r="C99" s="8"/>
      <c r="D99" s="6">
        <v>11934</v>
      </c>
      <c r="G99" s="32"/>
    </row>
    <row r="100" spans="1:7" s="14" customFormat="1" x14ac:dyDescent="0.2">
      <c r="A100" s="13">
        <v>1308</v>
      </c>
      <c r="B100" s="7" t="s">
        <v>131</v>
      </c>
      <c r="C100" s="8"/>
      <c r="D100" s="6">
        <v>90240</v>
      </c>
      <c r="G100" s="32"/>
    </row>
    <row r="101" spans="1:7" s="14" customFormat="1" x14ac:dyDescent="0.2">
      <c r="A101" s="13">
        <v>1309</v>
      </c>
      <c r="B101" s="7" t="s">
        <v>131</v>
      </c>
      <c r="C101" s="8"/>
      <c r="D101" s="6">
        <f>50000-50000</f>
        <v>0</v>
      </c>
      <c r="G101" s="32"/>
    </row>
    <row r="102" spans="1:7" s="14" customFormat="1" x14ac:dyDescent="0.2">
      <c r="A102" s="13">
        <v>1310</v>
      </c>
      <c r="B102" s="7" t="s">
        <v>131</v>
      </c>
      <c r="C102" s="8"/>
      <c r="D102" s="6">
        <f>5750-1372</f>
        <v>4378</v>
      </c>
      <c r="G102" s="32"/>
    </row>
    <row r="103" spans="1:7" s="14" customFormat="1" x14ac:dyDescent="0.2">
      <c r="A103" s="13">
        <v>1311</v>
      </c>
      <c r="B103" s="7" t="s">
        <v>131</v>
      </c>
      <c r="C103" s="8"/>
      <c r="D103" s="6">
        <f>6650-1372-1372-400-300</f>
        <v>3206</v>
      </c>
      <c r="G103" s="32"/>
    </row>
    <row r="104" spans="1:7" s="14" customFormat="1" x14ac:dyDescent="0.2">
      <c r="A104" s="13">
        <v>1312</v>
      </c>
      <c r="B104" s="7" t="s">
        <v>131</v>
      </c>
      <c r="C104" s="8"/>
      <c r="D104" s="6">
        <v>3600</v>
      </c>
      <c r="G104" s="32"/>
    </row>
    <row r="105" spans="1:7" s="14" customFormat="1" x14ac:dyDescent="0.2">
      <c r="A105" s="13">
        <v>1313</v>
      </c>
      <c r="B105" s="7" t="s">
        <v>131</v>
      </c>
      <c r="C105" s="8"/>
      <c r="D105" s="6">
        <v>25000</v>
      </c>
      <c r="G105" s="32"/>
    </row>
    <row r="106" spans="1:7" s="14" customFormat="1" x14ac:dyDescent="0.2">
      <c r="A106" s="13">
        <v>1314</v>
      </c>
      <c r="B106" s="7" t="s">
        <v>131</v>
      </c>
      <c r="C106" s="8"/>
      <c r="D106" s="6">
        <v>844624</v>
      </c>
      <c r="G106" s="32"/>
    </row>
    <row r="107" spans="1:7" s="14" customFormat="1" x14ac:dyDescent="0.2">
      <c r="A107" s="13">
        <v>1316</v>
      </c>
      <c r="B107" s="7" t="s">
        <v>131</v>
      </c>
      <c r="C107" s="8"/>
      <c r="D107" s="6">
        <v>9180</v>
      </c>
      <c r="G107" s="32"/>
    </row>
    <row r="108" spans="1:7" s="14" customFormat="1" x14ac:dyDescent="0.2">
      <c r="A108" s="13">
        <v>1317</v>
      </c>
      <c r="B108" s="7" t="s">
        <v>131</v>
      </c>
      <c r="C108" s="8"/>
      <c r="D108" s="6">
        <v>0</v>
      </c>
      <c r="G108" s="32"/>
    </row>
    <row r="109" spans="1:7" s="14" customFormat="1" x14ac:dyDescent="0.2">
      <c r="A109" s="13">
        <v>1320</v>
      </c>
      <c r="B109" s="7" t="s">
        <v>131</v>
      </c>
      <c r="C109" s="8"/>
      <c r="D109" s="6">
        <v>0</v>
      </c>
      <c r="G109" s="32"/>
    </row>
    <row r="110" spans="1:7" s="14" customFormat="1" ht="9.75" customHeight="1" thickBot="1" x14ac:dyDescent="0.25">
      <c r="A110" s="15"/>
      <c r="B110" s="16"/>
      <c r="C110" s="17"/>
      <c r="D110" s="18"/>
      <c r="G110" s="32"/>
    </row>
    <row r="111" spans="1:7" s="14" customFormat="1" ht="13.5" thickBot="1" x14ac:dyDescent="0.25">
      <c r="A111" s="25" t="s">
        <v>111</v>
      </c>
      <c r="B111" s="26"/>
      <c r="C111" s="26"/>
      <c r="D111" s="20">
        <f>SUM(D93:D110)</f>
        <v>3314862</v>
      </c>
      <c r="G111" s="32"/>
    </row>
    <row r="112" spans="1:7" s="14" customFormat="1" x14ac:dyDescent="0.2">
      <c r="A112" s="27"/>
      <c r="B112" s="27"/>
      <c r="C112" s="27"/>
      <c r="D112" s="28"/>
      <c r="G112" s="32"/>
    </row>
    <row r="113" spans="1:7" s="14" customFormat="1" x14ac:dyDescent="0.2">
      <c r="A113" s="13">
        <v>1401</v>
      </c>
      <c r="B113" s="7" t="s">
        <v>131</v>
      </c>
      <c r="C113" s="29"/>
      <c r="D113" s="6">
        <v>0</v>
      </c>
      <c r="G113" s="32"/>
    </row>
    <row r="114" spans="1:7" s="14" customFormat="1" ht="16.5" customHeight="1" thickBot="1" x14ac:dyDescent="0.25">
      <c r="A114" s="30"/>
      <c r="B114" s="31"/>
      <c r="D114" s="32"/>
      <c r="G114" s="32"/>
    </row>
    <row r="115" spans="1:7" s="14" customFormat="1" ht="13.5" thickBot="1" x14ac:dyDescent="0.25">
      <c r="A115" s="25" t="s">
        <v>113</v>
      </c>
      <c r="B115" s="26"/>
      <c r="C115" s="26"/>
      <c r="D115" s="20">
        <f>+D44+D66+D74+D87+D91+D111+D113</f>
        <v>28850625</v>
      </c>
      <c r="G115" s="32"/>
    </row>
    <row r="116" spans="1:7" s="14" customFormat="1" ht="8.25" customHeight="1" x14ac:dyDescent="0.2">
      <c r="A116" s="30"/>
      <c r="B116" s="31"/>
      <c r="D116" s="28"/>
      <c r="G116" s="32"/>
    </row>
    <row r="117" spans="1:7" s="14" customFormat="1" x14ac:dyDescent="0.2">
      <c r="A117" s="41" t="s">
        <v>52</v>
      </c>
      <c r="B117" s="31"/>
      <c r="D117" s="32"/>
      <c r="G117" s="32"/>
    </row>
    <row r="118" spans="1:7" s="14" customFormat="1" ht="4.5" customHeight="1" x14ac:dyDescent="0.2">
      <c r="A118" s="45"/>
      <c r="B118" s="21"/>
      <c r="C118" s="22"/>
      <c r="D118" s="23"/>
      <c r="G118" s="32"/>
    </row>
    <row r="119" spans="1:7" x14ac:dyDescent="0.2">
      <c r="A119" s="13">
        <v>1501</v>
      </c>
      <c r="B119" s="7" t="s">
        <v>5</v>
      </c>
      <c r="C119" s="8" t="s">
        <v>51</v>
      </c>
      <c r="D119" s="6">
        <v>1221752</v>
      </c>
    </row>
    <row r="120" spans="1:7" x14ac:dyDescent="0.2">
      <c r="A120" s="13">
        <v>1502</v>
      </c>
      <c r="B120" s="7" t="s">
        <v>0</v>
      </c>
      <c r="C120" s="8" t="s">
        <v>1</v>
      </c>
      <c r="D120" s="6">
        <v>90990</v>
      </c>
    </row>
    <row r="121" spans="1:7" x14ac:dyDescent="0.2">
      <c r="A121" s="13">
        <v>1503</v>
      </c>
      <c r="B121" s="7" t="s">
        <v>0</v>
      </c>
      <c r="C121" s="8" t="s">
        <v>1</v>
      </c>
      <c r="D121" s="6">
        <f>930000+6217</f>
        <v>936217</v>
      </c>
    </row>
    <row r="122" spans="1:7" x14ac:dyDescent="0.2">
      <c r="A122" s="13"/>
      <c r="B122" s="7" t="s">
        <v>142</v>
      </c>
      <c r="C122" s="8" t="s">
        <v>143</v>
      </c>
      <c r="D122" s="6">
        <f>4336359-371800+269671-311711</f>
        <v>3922519</v>
      </c>
    </row>
    <row r="123" spans="1:7" x14ac:dyDescent="0.2">
      <c r="A123" s="13"/>
      <c r="B123" s="7" t="s">
        <v>2</v>
      </c>
      <c r="C123" s="8" t="s">
        <v>50</v>
      </c>
      <c r="D123" s="6">
        <f>3638116-187065-225823-60972-1-227957-378064</f>
        <v>2558234</v>
      </c>
    </row>
    <row r="124" spans="1:7" x14ac:dyDescent="0.2">
      <c r="A124" s="13"/>
      <c r="B124" s="7" t="s">
        <v>10</v>
      </c>
      <c r="C124" s="8" t="s">
        <v>11</v>
      </c>
      <c r="D124" s="6">
        <f>3500000-283761-76615-316755-899483</f>
        <v>1923386</v>
      </c>
    </row>
    <row r="125" spans="1:7" x14ac:dyDescent="0.2">
      <c r="A125" s="13"/>
      <c r="B125" s="7" t="s">
        <v>58</v>
      </c>
      <c r="C125" s="8" t="s">
        <v>57</v>
      </c>
      <c r="D125" s="6">
        <f>61712-14400</f>
        <v>47312</v>
      </c>
    </row>
    <row r="126" spans="1:7" x14ac:dyDescent="0.2">
      <c r="A126" s="15">
        <v>1504</v>
      </c>
      <c r="B126" s="7" t="s">
        <v>2</v>
      </c>
      <c r="C126" s="8" t="s">
        <v>50</v>
      </c>
      <c r="D126" s="6">
        <v>0</v>
      </c>
    </row>
    <row r="127" spans="1:7" x14ac:dyDescent="0.2">
      <c r="A127" s="15">
        <v>1505</v>
      </c>
      <c r="B127" s="7" t="s">
        <v>2</v>
      </c>
      <c r="C127" s="8" t="s">
        <v>50</v>
      </c>
      <c r="D127" s="6">
        <v>0</v>
      </c>
    </row>
    <row r="128" spans="1:7" x14ac:dyDescent="0.2">
      <c r="A128" s="15">
        <v>1506</v>
      </c>
      <c r="B128" s="7" t="s">
        <v>0</v>
      </c>
      <c r="C128" s="8" t="s">
        <v>1</v>
      </c>
      <c r="D128" s="6">
        <v>131021</v>
      </c>
    </row>
    <row r="129" spans="1:7" x14ac:dyDescent="0.2">
      <c r="A129" s="15">
        <v>1507</v>
      </c>
      <c r="B129" s="7" t="s">
        <v>0</v>
      </c>
      <c r="C129" s="8" t="s">
        <v>1</v>
      </c>
      <c r="D129" s="6">
        <f>4277354+142307</f>
        <v>4419661</v>
      </c>
    </row>
    <row r="130" spans="1:7" s="14" customFormat="1" ht="6.75" customHeight="1" thickBot="1" x14ac:dyDescent="0.25">
      <c r="A130" s="15"/>
      <c r="B130" s="16"/>
      <c r="C130" s="17"/>
      <c r="D130" s="18"/>
      <c r="G130" s="32"/>
    </row>
    <row r="131" spans="1:7" s="14" customFormat="1" ht="13.5" thickBot="1" x14ac:dyDescent="0.25">
      <c r="A131" s="25" t="s">
        <v>112</v>
      </c>
      <c r="B131" s="26"/>
      <c r="C131" s="26"/>
      <c r="D131" s="20">
        <f>SUM(D119:D130)</f>
        <v>15251092</v>
      </c>
      <c r="G131" s="32"/>
    </row>
    <row r="132" spans="1:7" s="14" customFormat="1" ht="6.75" customHeight="1" x14ac:dyDescent="0.2">
      <c r="A132" s="45"/>
      <c r="B132" s="21"/>
      <c r="C132" s="22"/>
      <c r="D132" s="23"/>
      <c r="G132" s="32"/>
    </row>
    <row r="133" spans="1:7" x14ac:dyDescent="0.2">
      <c r="A133" s="13">
        <v>1601</v>
      </c>
      <c r="B133" s="7" t="s">
        <v>2</v>
      </c>
      <c r="C133" s="8" t="s">
        <v>50</v>
      </c>
      <c r="D133" s="6">
        <v>2209690</v>
      </c>
    </row>
    <row r="134" spans="1:7" s="14" customFormat="1" x14ac:dyDescent="0.2">
      <c r="A134" s="13">
        <v>1602</v>
      </c>
      <c r="B134" s="7" t="s">
        <v>2</v>
      </c>
      <c r="C134" s="8" t="s">
        <v>50</v>
      </c>
      <c r="D134" s="6">
        <v>82948</v>
      </c>
      <c r="G134" s="32"/>
    </row>
    <row r="135" spans="1:7" s="14" customFormat="1" x14ac:dyDescent="0.2">
      <c r="A135" s="13">
        <v>1603</v>
      </c>
      <c r="B135" s="7" t="s">
        <v>2</v>
      </c>
      <c r="C135" s="8" t="s">
        <v>50</v>
      </c>
      <c r="D135" s="6">
        <v>251755</v>
      </c>
      <c r="G135" s="32"/>
    </row>
    <row r="136" spans="1:7" s="14" customFormat="1" x14ac:dyDescent="0.2">
      <c r="A136" s="13">
        <v>1605</v>
      </c>
      <c r="B136" s="7" t="s">
        <v>0</v>
      </c>
      <c r="C136" s="8" t="s">
        <v>1</v>
      </c>
      <c r="D136" s="6">
        <f>7179425-142307</f>
        <v>7037118</v>
      </c>
      <c r="G136" s="32"/>
    </row>
    <row r="137" spans="1:7" s="14" customFormat="1" x14ac:dyDescent="0.2">
      <c r="A137" s="30"/>
      <c r="B137" s="31"/>
      <c r="D137" s="32"/>
      <c r="G137" s="32"/>
    </row>
    <row r="138" spans="1:7" s="14" customFormat="1" ht="5.25" customHeight="1" thickBot="1" x14ac:dyDescent="0.25">
      <c r="A138" s="30"/>
      <c r="B138" s="31"/>
      <c r="D138" s="32"/>
      <c r="G138" s="32"/>
    </row>
    <row r="139" spans="1:7" s="14" customFormat="1" ht="13.5" thickBot="1" x14ac:dyDescent="0.25">
      <c r="A139" s="25" t="s">
        <v>114</v>
      </c>
      <c r="B139" s="26"/>
      <c r="C139" s="26"/>
      <c r="D139" s="20">
        <f>SUM(D133:D138)</f>
        <v>9581511</v>
      </c>
      <c r="G139" s="32"/>
    </row>
    <row r="140" spans="1:7" s="14" customFormat="1" ht="7.5" customHeight="1" x14ac:dyDescent="0.2">
      <c r="A140" s="45"/>
      <c r="B140" s="21"/>
      <c r="C140" s="22"/>
      <c r="D140" s="23"/>
      <c r="G140" s="32"/>
    </row>
    <row r="141" spans="1:7" s="14" customFormat="1" ht="15" customHeight="1" x14ac:dyDescent="0.2">
      <c r="A141" s="13">
        <v>1701</v>
      </c>
      <c r="B141" s="7" t="s">
        <v>0</v>
      </c>
      <c r="C141" s="8" t="s">
        <v>1</v>
      </c>
      <c r="D141" s="6">
        <v>0</v>
      </c>
      <c r="G141" s="32"/>
    </row>
    <row r="142" spans="1:7" x14ac:dyDescent="0.2">
      <c r="A142" s="13">
        <v>1702</v>
      </c>
      <c r="B142" s="7" t="s">
        <v>16</v>
      </c>
      <c r="C142" s="8" t="s">
        <v>17</v>
      </c>
      <c r="D142" s="6">
        <v>18022</v>
      </c>
    </row>
    <row r="143" spans="1:7" ht="6" customHeight="1" thickBot="1" x14ac:dyDescent="0.25">
      <c r="A143" s="30"/>
      <c r="B143" s="31"/>
      <c r="C143" s="14"/>
      <c r="D143" s="32"/>
    </row>
    <row r="144" spans="1:7" ht="13.5" thickBot="1" x14ac:dyDescent="0.25">
      <c r="A144" s="25" t="s">
        <v>115</v>
      </c>
      <c r="B144" s="26"/>
      <c r="C144" s="26"/>
      <c r="D144" s="20">
        <f>SUM(D141:D143)</f>
        <v>18022</v>
      </c>
    </row>
    <row r="145" spans="1:10" ht="8.25" customHeight="1" x14ac:dyDescent="0.2">
      <c r="A145" s="30"/>
      <c r="B145" s="31"/>
      <c r="C145" s="14"/>
      <c r="D145" s="32"/>
    </row>
    <row r="146" spans="1:10" x14ac:dyDescent="0.2">
      <c r="A146" s="13">
        <v>1802</v>
      </c>
      <c r="B146" s="7" t="s">
        <v>6</v>
      </c>
      <c r="C146" s="8" t="s">
        <v>7</v>
      </c>
      <c r="D146" s="6">
        <v>4000000</v>
      </c>
    </row>
    <row r="147" spans="1:10" ht="13.5" thickBot="1" x14ac:dyDescent="0.25">
      <c r="A147" s="57">
        <v>1803</v>
      </c>
      <c r="B147" s="58" t="s">
        <v>5</v>
      </c>
      <c r="C147" s="59" t="s">
        <v>51</v>
      </c>
      <c r="D147" s="60">
        <v>0</v>
      </c>
    </row>
    <row r="148" spans="1:10" ht="13.5" thickBot="1" x14ac:dyDescent="0.25">
      <c r="A148" s="34"/>
      <c r="B148" s="26"/>
      <c r="C148" s="26"/>
      <c r="D148" s="35">
        <f>+D146+D147</f>
        <v>4000000</v>
      </c>
    </row>
    <row r="149" spans="1:10" ht="13.5" thickBot="1" x14ac:dyDescent="0.25">
      <c r="A149" s="30"/>
      <c r="B149" s="31"/>
      <c r="C149" s="14"/>
      <c r="D149" s="32"/>
    </row>
    <row r="150" spans="1:10" ht="13.5" thickBot="1" x14ac:dyDescent="0.25">
      <c r="A150" s="25" t="s">
        <v>116</v>
      </c>
      <c r="B150" s="26"/>
      <c r="C150" s="26"/>
      <c r="D150" s="20">
        <f>+D131+D139+D144+D148</f>
        <v>28850625</v>
      </c>
    </row>
    <row r="151" spans="1:10" ht="6.75" customHeight="1" x14ac:dyDescent="0.2">
      <c r="A151" s="36"/>
      <c r="B151" s="36"/>
      <c r="C151" s="36"/>
      <c r="D151" s="37"/>
    </row>
    <row r="152" spans="1:10" ht="6.75" customHeight="1" x14ac:dyDescent="0.2">
      <c r="D152" s="37"/>
    </row>
    <row r="153" spans="1:10" x14ac:dyDescent="0.2">
      <c r="A153" s="46" t="s">
        <v>66</v>
      </c>
      <c r="B153" s="46"/>
      <c r="C153" s="46"/>
      <c r="D153" s="46"/>
    </row>
    <row r="154" spans="1:10" ht="6" customHeight="1" x14ac:dyDescent="0.2"/>
    <row r="155" spans="1:10" ht="15" x14ac:dyDescent="0.25">
      <c r="A155" s="36" t="s">
        <v>64</v>
      </c>
      <c r="B155" s="36"/>
      <c r="E155" s="32"/>
      <c r="F155" s="32"/>
      <c r="G155" s="14"/>
      <c r="H155" s="64"/>
      <c r="I155" s="64"/>
      <c r="J155" s="64"/>
    </row>
    <row r="156" spans="1:10" ht="15" x14ac:dyDescent="0.25">
      <c r="A156" s="39" t="s">
        <v>53</v>
      </c>
      <c r="E156" s="32"/>
      <c r="F156" s="32"/>
      <c r="G156" s="14"/>
      <c r="H156" s="64"/>
      <c r="I156" s="64"/>
      <c r="J156" s="64"/>
    </row>
    <row r="157" spans="1:10" ht="15" x14ac:dyDescent="0.25">
      <c r="A157" s="13">
        <v>2</v>
      </c>
      <c r="B157" s="7" t="s">
        <v>84</v>
      </c>
      <c r="C157" s="8" t="s">
        <v>85</v>
      </c>
      <c r="D157" s="6">
        <f>42791</f>
        <v>42791</v>
      </c>
      <c r="E157" s="32"/>
      <c r="F157" s="54"/>
      <c r="G157" s="56"/>
      <c r="H157" s="65"/>
      <c r="I157" s="66"/>
      <c r="J157" s="64"/>
    </row>
    <row r="158" spans="1:10" ht="15" x14ac:dyDescent="0.25">
      <c r="A158" s="13"/>
      <c r="B158" s="7" t="s">
        <v>86</v>
      </c>
      <c r="C158" s="8" t="s">
        <v>87</v>
      </c>
      <c r="D158" s="6">
        <v>7417</v>
      </c>
      <c r="E158" s="32"/>
      <c r="F158" s="54"/>
      <c r="G158" s="56"/>
      <c r="H158" s="65"/>
      <c r="I158" s="66"/>
      <c r="J158" s="64"/>
    </row>
    <row r="159" spans="1:10" ht="15" x14ac:dyDescent="0.25">
      <c r="A159" s="13"/>
      <c r="B159" s="7" t="s">
        <v>88</v>
      </c>
      <c r="C159" s="8" t="s">
        <v>89</v>
      </c>
      <c r="D159" s="6">
        <f>1149590+90890-1055</f>
        <v>1239425</v>
      </c>
      <c r="E159" s="32"/>
      <c r="F159" s="54"/>
      <c r="G159" s="56"/>
      <c r="H159" s="65"/>
      <c r="I159" s="66"/>
      <c r="J159" s="64"/>
    </row>
    <row r="160" spans="1:10" ht="15" x14ac:dyDescent="0.25">
      <c r="A160" s="13"/>
      <c r="B160" s="7" t="s">
        <v>90</v>
      </c>
      <c r="C160" s="8" t="s">
        <v>91</v>
      </c>
      <c r="D160" s="6">
        <v>116939</v>
      </c>
      <c r="E160" s="32"/>
      <c r="F160" s="54"/>
      <c r="G160" s="56"/>
      <c r="H160" s="65"/>
      <c r="I160" s="66"/>
      <c r="J160" s="64"/>
    </row>
    <row r="161" spans="1:10" ht="15" x14ac:dyDescent="0.25">
      <c r="A161" s="13"/>
      <c r="B161" s="7" t="s">
        <v>92</v>
      </c>
      <c r="C161" s="8" t="s">
        <v>93</v>
      </c>
      <c r="D161" s="6">
        <v>72337</v>
      </c>
      <c r="E161" s="32"/>
      <c r="F161" s="54"/>
      <c r="G161" s="56"/>
      <c r="H161" s="65"/>
      <c r="I161" s="66"/>
      <c r="J161" s="64"/>
    </row>
    <row r="162" spans="1:10" ht="15" x14ac:dyDescent="0.25">
      <c r="A162" s="13"/>
      <c r="B162" s="7" t="s">
        <v>163</v>
      </c>
      <c r="C162" s="8" t="s">
        <v>164</v>
      </c>
      <c r="D162" s="6">
        <v>36259</v>
      </c>
      <c r="E162" s="32"/>
      <c r="F162" s="54"/>
      <c r="G162" s="56"/>
      <c r="H162" s="65"/>
      <c r="I162" s="66"/>
      <c r="J162" s="64"/>
    </row>
    <row r="163" spans="1:10" ht="15" x14ac:dyDescent="0.25">
      <c r="A163" s="13"/>
      <c r="B163" s="7" t="s">
        <v>94</v>
      </c>
      <c r="C163" s="8" t="s">
        <v>95</v>
      </c>
      <c r="D163" s="6">
        <v>122475</v>
      </c>
      <c r="E163" s="32"/>
      <c r="F163" s="54"/>
      <c r="G163" s="56"/>
      <c r="H163" s="65"/>
      <c r="I163" s="66"/>
      <c r="J163" s="64"/>
    </row>
    <row r="164" spans="1:10" ht="15" x14ac:dyDescent="0.25">
      <c r="A164" s="13"/>
      <c r="B164" s="7" t="s">
        <v>165</v>
      </c>
      <c r="C164" s="8" t="s">
        <v>166</v>
      </c>
      <c r="D164" s="6">
        <v>76776</v>
      </c>
      <c r="E164" s="32"/>
      <c r="F164" s="54"/>
      <c r="G164" s="56"/>
      <c r="H164" s="65"/>
      <c r="I164" s="66"/>
      <c r="J164" s="64"/>
    </row>
    <row r="165" spans="1:10" ht="15" x14ac:dyDescent="0.25">
      <c r="A165" s="13"/>
      <c r="B165" s="7" t="s">
        <v>96</v>
      </c>
      <c r="C165" s="8" t="s">
        <v>97</v>
      </c>
      <c r="D165" s="6">
        <v>37185</v>
      </c>
      <c r="E165" s="32"/>
      <c r="F165" s="54"/>
      <c r="G165" s="56"/>
      <c r="H165" s="65"/>
      <c r="I165" s="66"/>
      <c r="J165" s="64"/>
    </row>
    <row r="166" spans="1:10" ht="15" x14ac:dyDescent="0.25">
      <c r="A166" s="13"/>
      <c r="B166" s="7" t="s">
        <v>98</v>
      </c>
      <c r="C166" s="8" t="s">
        <v>99</v>
      </c>
      <c r="D166" s="6">
        <v>95429</v>
      </c>
      <c r="E166" s="32"/>
      <c r="F166" s="54"/>
      <c r="G166" s="56"/>
      <c r="H166" s="65"/>
      <c r="I166" s="66"/>
      <c r="J166" s="64"/>
    </row>
    <row r="167" spans="1:10" ht="15" x14ac:dyDescent="0.25">
      <c r="A167" s="13"/>
      <c r="B167" s="7" t="s">
        <v>100</v>
      </c>
      <c r="C167" s="8" t="s">
        <v>101</v>
      </c>
      <c r="D167" s="6">
        <v>183548</v>
      </c>
      <c r="E167" s="32"/>
      <c r="F167" s="54"/>
      <c r="G167" s="56"/>
      <c r="H167" s="65"/>
      <c r="I167" s="66"/>
      <c r="J167" s="64"/>
    </row>
    <row r="168" spans="1:10" ht="15" x14ac:dyDescent="0.25">
      <c r="A168" s="30"/>
      <c r="B168" s="7" t="s">
        <v>102</v>
      </c>
      <c r="C168" s="8" t="s">
        <v>103</v>
      </c>
      <c r="D168" s="6">
        <v>76776</v>
      </c>
      <c r="E168" s="32"/>
      <c r="F168" s="54"/>
      <c r="G168" s="56"/>
      <c r="H168" s="65"/>
      <c r="I168" s="66"/>
      <c r="J168" s="64"/>
    </row>
    <row r="169" spans="1:10" ht="15" x14ac:dyDescent="0.25">
      <c r="A169" s="30"/>
      <c r="B169" s="7" t="s">
        <v>104</v>
      </c>
      <c r="C169" s="8" t="s">
        <v>105</v>
      </c>
      <c r="D169" s="6">
        <v>25851</v>
      </c>
      <c r="E169" s="32"/>
      <c r="F169" s="54"/>
      <c r="G169" s="56"/>
      <c r="H169" s="65"/>
      <c r="I169" s="66"/>
      <c r="J169" s="64"/>
    </row>
    <row r="170" spans="1:10" ht="15" x14ac:dyDescent="0.25">
      <c r="D170" s="37">
        <f>SUM(D157:D169)</f>
        <v>2133208</v>
      </c>
      <c r="E170" s="32"/>
      <c r="F170" s="61"/>
      <c r="G170" s="56"/>
      <c r="H170" s="65"/>
      <c r="I170" s="66"/>
      <c r="J170" s="64"/>
    </row>
    <row r="171" spans="1:10" ht="6" customHeight="1" x14ac:dyDescent="0.25">
      <c r="E171" s="32"/>
      <c r="F171" s="54"/>
      <c r="G171" s="56"/>
      <c r="H171" s="65"/>
      <c r="I171" s="66"/>
      <c r="J171" s="64"/>
    </row>
    <row r="172" spans="1:10" ht="15" x14ac:dyDescent="0.25">
      <c r="A172" s="39" t="s">
        <v>52</v>
      </c>
      <c r="E172" s="32"/>
      <c r="F172" s="54"/>
      <c r="G172" s="56"/>
      <c r="H172" s="64"/>
      <c r="I172" s="64"/>
      <c r="J172" s="64"/>
    </row>
    <row r="173" spans="1:10" ht="15" x14ac:dyDescent="0.25">
      <c r="A173" s="13">
        <v>2</v>
      </c>
      <c r="B173" s="7" t="s">
        <v>6</v>
      </c>
      <c r="C173" s="8" t="s">
        <v>7</v>
      </c>
      <c r="D173" s="6">
        <f>682146+69117-210-1055</f>
        <v>749998</v>
      </c>
      <c r="E173" s="32"/>
      <c r="F173" s="54"/>
      <c r="G173" s="56"/>
      <c r="H173" s="64"/>
      <c r="I173" s="64"/>
      <c r="J173" s="64"/>
    </row>
    <row r="174" spans="1:10" ht="15" x14ac:dyDescent="0.25">
      <c r="A174" s="13"/>
      <c r="B174" s="7" t="s">
        <v>84</v>
      </c>
      <c r="C174" s="8" t="s">
        <v>85</v>
      </c>
      <c r="D174" s="6">
        <v>6198</v>
      </c>
      <c r="E174" s="32"/>
      <c r="F174" s="54"/>
      <c r="G174" s="56"/>
      <c r="H174" s="64"/>
      <c r="I174" s="64"/>
      <c r="J174" s="64"/>
    </row>
    <row r="175" spans="1:10" ht="15" x14ac:dyDescent="0.25">
      <c r="A175" s="13"/>
      <c r="B175" s="7" t="s">
        <v>86</v>
      </c>
      <c r="C175" s="8" t="s">
        <v>87</v>
      </c>
      <c r="D175" s="6">
        <v>3980</v>
      </c>
      <c r="E175" s="32"/>
      <c r="F175" s="54"/>
      <c r="G175" s="56"/>
      <c r="H175" s="64"/>
      <c r="I175" s="64"/>
      <c r="J175" s="64"/>
    </row>
    <row r="176" spans="1:10" ht="15" x14ac:dyDescent="0.25">
      <c r="A176" s="13"/>
      <c r="B176" s="7" t="s">
        <v>88</v>
      </c>
      <c r="C176" s="8" t="s">
        <v>89</v>
      </c>
      <c r="D176" s="6">
        <f>689550+2462+112000-54898</f>
        <v>749114</v>
      </c>
      <c r="E176" s="32"/>
      <c r="F176" s="54"/>
      <c r="G176" s="56"/>
      <c r="H176" s="64"/>
      <c r="I176" s="64"/>
      <c r="J176" s="64"/>
    </row>
    <row r="177" spans="1:10" ht="15" x14ac:dyDescent="0.25">
      <c r="A177" s="13"/>
      <c r="B177" s="7" t="s">
        <v>90</v>
      </c>
      <c r="C177" s="8" t="s">
        <v>91</v>
      </c>
      <c r="D177" s="6">
        <f>32170+85</f>
        <v>32255</v>
      </c>
      <c r="E177" s="32"/>
      <c r="F177" s="54"/>
      <c r="G177" s="56"/>
      <c r="H177" s="64"/>
      <c r="I177" s="64"/>
      <c r="J177" s="64"/>
    </row>
    <row r="178" spans="1:10" ht="15" x14ac:dyDescent="0.25">
      <c r="A178" s="13"/>
      <c r="B178" s="7" t="s">
        <v>92</v>
      </c>
      <c r="C178" s="8" t="s">
        <v>93</v>
      </c>
      <c r="D178" s="6">
        <f>96854+10</f>
        <v>96864</v>
      </c>
      <c r="E178" s="32"/>
      <c r="F178" s="54"/>
      <c r="G178" s="56"/>
      <c r="H178" s="64"/>
      <c r="I178" s="64"/>
      <c r="J178" s="64"/>
    </row>
    <row r="179" spans="1:10" ht="15" x14ac:dyDescent="0.25">
      <c r="A179" s="13"/>
      <c r="B179" s="7" t="s">
        <v>163</v>
      </c>
      <c r="C179" s="8" t="s">
        <v>164</v>
      </c>
      <c r="D179" s="6">
        <f>9895+39</f>
        <v>9934</v>
      </c>
      <c r="E179" s="32"/>
      <c r="F179" s="54"/>
      <c r="G179" s="56"/>
      <c r="H179" s="64"/>
      <c r="I179" s="64"/>
      <c r="J179" s="64"/>
    </row>
    <row r="180" spans="1:10" ht="15" x14ac:dyDescent="0.25">
      <c r="A180" s="13"/>
      <c r="B180" s="7" t="s">
        <v>94</v>
      </c>
      <c r="C180" s="8" t="s">
        <v>95</v>
      </c>
      <c r="D180" s="6">
        <f>22874+22474</f>
        <v>45348</v>
      </c>
      <c r="E180" s="32"/>
      <c r="F180" s="54"/>
      <c r="G180" s="56"/>
      <c r="H180" s="64"/>
      <c r="I180" s="64"/>
      <c r="J180" s="64"/>
    </row>
    <row r="181" spans="1:10" ht="15" x14ac:dyDescent="0.25">
      <c r="A181" s="13"/>
      <c r="B181" s="7" t="s">
        <v>165</v>
      </c>
      <c r="C181" s="8" t="s">
        <v>166</v>
      </c>
      <c r="D181" s="6">
        <v>94482</v>
      </c>
      <c r="E181" s="32"/>
      <c r="F181" s="54"/>
      <c r="G181" s="56"/>
      <c r="H181" s="64"/>
      <c r="I181" s="64"/>
      <c r="J181" s="64"/>
    </row>
    <row r="182" spans="1:10" ht="15" x14ac:dyDescent="0.25">
      <c r="A182" s="13"/>
      <c r="B182" s="7" t="s">
        <v>96</v>
      </c>
      <c r="C182" s="8" t="s">
        <v>97</v>
      </c>
      <c r="D182" s="6">
        <v>9959</v>
      </c>
      <c r="E182" s="32"/>
      <c r="F182" s="54"/>
      <c r="G182" s="56"/>
      <c r="H182" s="64"/>
      <c r="I182" s="64"/>
      <c r="J182" s="64"/>
    </row>
    <row r="183" spans="1:10" ht="15" x14ac:dyDescent="0.25">
      <c r="A183" s="13"/>
      <c r="B183" s="7" t="s">
        <v>98</v>
      </c>
      <c r="C183" s="8" t="s">
        <v>99</v>
      </c>
      <c r="D183" s="6">
        <f>85556+25004</f>
        <v>110560</v>
      </c>
      <c r="E183" s="32"/>
      <c r="F183" s="54"/>
      <c r="G183" s="56"/>
      <c r="H183" s="64"/>
      <c r="I183" s="64"/>
      <c r="J183" s="64"/>
    </row>
    <row r="184" spans="1:10" ht="15" x14ac:dyDescent="0.25">
      <c r="A184" s="13"/>
      <c r="B184" s="7" t="s">
        <v>100</v>
      </c>
      <c r="C184" s="8" t="s">
        <v>101</v>
      </c>
      <c r="D184" s="6">
        <f>131981+1500+200</f>
        <v>133681</v>
      </c>
      <c r="E184" s="32"/>
      <c r="F184" s="54"/>
      <c r="G184" s="56"/>
      <c r="H184" s="64"/>
      <c r="I184" s="64"/>
      <c r="J184" s="64"/>
    </row>
    <row r="185" spans="1:10" ht="15" x14ac:dyDescent="0.25">
      <c r="A185" s="13"/>
      <c r="B185" s="7" t="s">
        <v>102</v>
      </c>
      <c r="C185" s="8" t="s">
        <v>103</v>
      </c>
      <c r="D185" s="6">
        <v>75041</v>
      </c>
      <c r="E185" s="32"/>
      <c r="F185" s="54"/>
      <c r="G185" s="56"/>
      <c r="H185" s="64"/>
      <c r="I185" s="64"/>
      <c r="J185" s="64"/>
    </row>
    <row r="186" spans="1:10" ht="15" x14ac:dyDescent="0.25">
      <c r="A186" s="13"/>
      <c r="B186" s="7" t="s">
        <v>104</v>
      </c>
      <c r="C186" s="8" t="s">
        <v>105</v>
      </c>
      <c r="D186" s="6">
        <v>15794</v>
      </c>
      <c r="E186" s="32"/>
      <c r="F186" s="54"/>
      <c r="G186" s="56"/>
      <c r="H186" s="64"/>
      <c r="I186" s="64"/>
      <c r="J186" s="64"/>
    </row>
    <row r="187" spans="1:10" ht="15" x14ac:dyDescent="0.25">
      <c r="A187" s="30"/>
      <c r="B187" s="31"/>
      <c r="C187" s="14"/>
      <c r="D187" s="32"/>
      <c r="E187" s="32"/>
      <c r="F187" s="61"/>
      <c r="G187" s="63"/>
      <c r="H187" s="64"/>
      <c r="I187" s="64"/>
      <c r="J187" s="64"/>
    </row>
    <row r="188" spans="1:10" ht="15" x14ac:dyDescent="0.25">
      <c r="D188" s="37">
        <f>SUM(D173:D186)</f>
        <v>2133208</v>
      </c>
      <c r="G188" s="63"/>
      <c r="H188" s="64"/>
      <c r="I188" s="64"/>
      <c r="J188" s="64"/>
    </row>
    <row r="189" spans="1:10" ht="15" x14ac:dyDescent="0.25">
      <c r="D189" s="37"/>
      <c r="G189" s="63"/>
      <c r="H189" s="64"/>
      <c r="I189" s="64"/>
      <c r="J189" s="64"/>
    </row>
    <row r="190" spans="1:10" ht="14.25" customHeight="1" x14ac:dyDescent="0.25">
      <c r="G190" s="55"/>
      <c r="H190" s="73"/>
      <c r="I190" s="73"/>
      <c r="J190" s="73"/>
    </row>
    <row r="191" spans="1:10" ht="15" x14ac:dyDescent="0.25">
      <c r="A191" s="36" t="s">
        <v>63</v>
      </c>
      <c r="B191" s="36"/>
      <c r="E191" s="32"/>
      <c r="F191" s="32"/>
      <c r="H191" s="32"/>
      <c r="J191" s="73"/>
    </row>
    <row r="192" spans="1:10" ht="15" x14ac:dyDescent="0.25">
      <c r="A192" s="39" t="s">
        <v>53</v>
      </c>
      <c r="E192" s="32"/>
      <c r="F192" s="32"/>
      <c r="H192" s="32"/>
      <c r="I192" s="30"/>
      <c r="J192" s="73"/>
    </row>
    <row r="193" spans="1:12" ht="15" x14ac:dyDescent="0.25">
      <c r="A193" s="13">
        <v>3</v>
      </c>
      <c r="B193" s="7" t="s">
        <v>65</v>
      </c>
      <c r="C193" s="8" t="s">
        <v>83</v>
      </c>
      <c r="D193" s="6">
        <f>752060+80795</f>
        <v>832855</v>
      </c>
      <c r="E193" s="32"/>
      <c r="F193" s="32"/>
      <c r="H193" s="32"/>
      <c r="I193" s="30"/>
      <c r="J193" s="73"/>
      <c r="K193" s="72"/>
      <c r="L193" s="32"/>
    </row>
    <row r="194" spans="1:12" ht="15" x14ac:dyDescent="0.25">
      <c r="A194" s="13"/>
      <c r="B194" s="7" t="s">
        <v>10</v>
      </c>
      <c r="C194" s="8" t="s">
        <v>11</v>
      </c>
      <c r="D194" s="6">
        <f>1084861+80521</f>
        <v>1165382</v>
      </c>
      <c r="E194" s="32"/>
      <c r="F194" s="32"/>
      <c r="H194" s="32"/>
      <c r="I194" s="30"/>
      <c r="J194" s="73"/>
      <c r="K194" s="72"/>
      <c r="L194" s="32"/>
    </row>
    <row r="195" spans="1:12" x14ac:dyDescent="0.2">
      <c r="B195" s="31"/>
      <c r="C195" s="14"/>
      <c r="D195" s="28">
        <f>SUM(D193:D194)</f>
        <v>1998237</v>
      </c>
      <c r="E195" s="32"/>
      <c r="F195" s="32"/>
      <c r="H195" s="32"/>
      <c r="I195" s="69"/>
      <c r="K195" s="72"/>
      <c r="L195" s="32"/>
    </row>
    <row r="196" spans="1:12" x14ac:dyDescent="0.2">
      <c r="B196" s="31"/>
      <c r="C196" s="14"/>
      <c r="D196" s="32"/>
      <c r="E196" s="32"/>
      <c r="F196" s="32"/>
      <c r="H196" s="32"/>
      <c r="I196" s="69"/>
      <c r="K196" s="72"/>
      <c r="L196" s="32"/>
    </row>
    <row r="197" spans="1:12" x14ac:dyDescent="0.2">
      <c r="A197" s="39" t="s">
        <v>52</v>
      </c>
      <c r="E197" s="32"/>
      <c r="F197" s="32"/>
      <c r="H197" s="32"/>
      <c r="I197" s="69"/>
      <c r="K197" s="72"/>
      <c r="L197" s="32"/>
    </row>
    <row r="198" spans="1:12" x14ac:dyDescent="0.2">
      <c r="A198" s="13">
        <v>3</v>
      </c>
      <c r="B198" s="7" t="s">
        <v>65</v>
      </c>
      <c r="C198" s="8" t="s">
        <v>83</v>
      </c>
      <c r="D198" s="6">
        <v>25000</v>
      </c>
      <c r="E198" s="32"/>
      <c r="F198" s="32"/>
      <c r="H198" s="32"/>
      <c r="I198" s="69"/>
      <c r="K198" s="72"/>
      <c r="L198" s="32"/>
    </row>
    <row r="199" spans="1:12" x14ac:dyDescent="0.2">
      <c r="A199" s="13"/>
      <c r="B199" s="7" t="s">
        <v>10</v>
      </c>
      <c r="C199" s="8" t="s">
        <v>11</v>
      </c>
      <c r="D199" s="6">
        <v>773000</v>
      </c>
      <c r="E199" s="32"/>
      <c r="F199" s="32"/>
      <c r="H199" s="32"/>
      <c r="I199" s="69"/>
      <c r="K199" s="72"/>
      <c r="L199" s="32"/>
    </row>
    <row r="200" spans="1:12" x14ac:dyDescent="0.2">
      <c r="A200" s="13"/>
      <c r="B200" s="7" t="s">
        <v>6</v>
      </c>
      <c r="C200" s="8" t="s">
        <v>7</v>
      </c>
      <c r="D200" s="6">
        <f>1005103+33818+161316</f>
        <v>1200237</v>
      </c>
      <c r="E200" s="32"/>
      <c r="F200" s="32"/>
      <c r="H200" s="32"/>
      <c r="I200" s="69"/>
      <c r="K200" s="72"/>
      <c r="L200" s="32"/>
    </row>
    <row r="201" spans="1:12" x14ac:dyDescent="0.2">
      <c r="D201" s="37">
        <f>SUM(D198:D200)</f>
        <v>1998237</v>
      </c>
      <c r="E201" s="32"/>
      <c r="F201" s="32"/>
      <c r="H201" s="32"/>
      <c r="I201" s="69"/>
      <c r="K201" s="72"/>
      <c r="L201" s="32"/>
    </row>
    <row r="202" spans="1:12" ht="8.25" customHeight="1" x14ac:dyDescent="0.25">
      <c r="H202" s="74"/>
    </row>
    <row r="203" spans="1:12" x14ac:dyDescent="0.2">
      <c r="A203" s="36" t="s">
        <v>62</v>
      </c>
      <c r="B203" s="36"/>
    </row>
    <row r="204" spans="1:12" ht="6" customHeight="1" x14ac:dyDescent="0.2"/>
    <row r="205" spans="1:12" x14ac:dyDescent="0.2">
      <c r="A205" s="39" t="s">
        <v>53</v>
      </c>
    </row>
    <row r="206" spans="1:12" x14ac:dyDescent="0.2">
      <c r="A206" s="13">
        <v>4001</v>
      </c>
      <c r="B206" s="9" t="s">
        <v>0</v>
      </c>
      <c r="C206" s="10" t="s">
        <v>1</v>
      </c>
      <c r="D206" s="12">
        <f>2811222-20340+34824-117170-1+6299-319930+109804+262311</f>
        <v>2767019</v>
      </c>
    </row>
    <row r="207" spans="1:12" x14ac:dyDescent="0.2">
      <c r="A207" s="13"/>
      <c r="B207" s="9" t="s">
        <v>10</v>
      </c>
      <c r="C207" s="10" t="s">
        <v>11</v>
      </c>
      <c r="D207" s="12">
        <v>2000</v>
      </c>
    </row>
    <row r="208" spans="1:12" x14ac:dyDescent="0.2">
      <c r="A208" s="13"/>
      <c r="B208" s="9" t="s">
        <v>3</v>
      </c>
      <c r="C208" s="10" t="s">
        <v>4</v>
      </c>
      <c r="D208" s="12">
        <v>2000</v>
      </c>
    </row>
    <row r="209" spans="1:14" s="48" customFormat="1" x14ac:dyDescent="0.2">
      <c r="A209" s="47"/>
      <c r="B209" s="9" t="s">
        <v>149</v>
      </c>
      <c r="C209" s="10" t="s">
        <v>150</v>
      </c>
      <c r="D209" s="12">
        <v>1000</v>
      </c>
      <c r="E209" s="68"/>
      <c r="F209" s="68"/>
      <c r="G209" s="67"/>
      <c r="H209" s="68"/>
      <c r="I209" s="68"/>
      <c r="J209" s="68"/>
      <c r="K209" s="68"/>
      <c r="L209" s="68"/>
      <c r="M209" s="68"/>
      <c r="N209" s="68"/>
    </row>
    <row r="210" spans="1:14" s="48" customFormat="1" x14ac:dyDescent="0.2">
      <c r="A210" s="47"/>
      <c r="B210" s="9" t="s">
        <v>23</v>
      </c>
      <c r="C210" s="10" t="s">
        <v>151</v>
      </c>
      <c r="D210" s="12">
        <v>372</v>
      </c>
      <c r="E210" s="68"/>
      <c r="F210" s="68"/>
      <c r="G210" s="67"/>
      <c r="H210" s="68"/>
      <c r="I210" s="68"/>
      <c r="J210" s="68"/>
      <c r="K210" s="68"/>
      <c r="L210" s="68"/>
      <c r="M210" s="68"/>
      <c r="N210" s="68"/>
    </row>
    <row r="211" spans="1:14" x14ac:dyDescent="0.2">
      <c r="A211" s="13">
        <v>4002</v>
      </c>
      <c r="B211" s="9" t="s">
        <v>0</v>
      </c>
      <c r="C211" s="10" t="s">
        <v>1</v>
      </c>
      <c r="D211" s="12">
        <f>214309-214309</f>
        <v>0</v>
      </c>
    </row>
    <row r="212" spans="1:14" x14ac:dyDescent="0.2">
      <c r="A212" s="13">
        <v>4003</v>
      </c>
      <c r="B212" s="9" t="s">
        <v>0</v>
      </c>
      <c r="C212" s="10" t="s">
        <v>1</v>
      </c>
      <c r="D212" s="12">
        <v>2550</v>
      </c>
    </row>
    <row r="213" spans="1:14" x14ac:dyDescent="0.2">
      <c r="A213" s="30"/>
      <c r="B213" s="31"/>
      <c r="C213" s="14"/>
      <c r="D213" s="28">
        <f>SUM(D206:D212)</f>
        <v>2774941</v>
      </c>
    </row>
    <row r="214" spans="1:14" ht="8.25" customHeight="1" x14ac:dyDescent="0.2">
      <c r="A214" s="30"/>
      <c r="B214" s="31"/>
      <c r="C214" s="14"/>
      <c r="D214" s="33"/>
    </row>
    <row r="215" spans="1:14" ht="8.25" customHeight="1" x14ac:dyDescent="0.2">
      <c r="B215" s="31"/>
      <c r="C215" s="14"/>
    </row>
    <row r="216" spans="1:14" x14ac:dyDescent="0.2">
      <c r="A216" s="39" t="s">
        <v>52</v>
      </c>
      <c r="B216" s="31"/>
      <c r="C216" s="14"/>
    </row>
    <row r="217" spans="1:14" x14ac:dyDescent="0.2">
      <c r="A217" s="13">
        <v>4001</v>
      </c>
      <c r="B217" s="7" t="s">
        <v>6</v>
      </c>
      <c r="C217" s="8" t="s">
        <v>7</v>
      </c>
      <c r="D217" s="6">
        <f>2689427+2550+10000-400+33724-117170-1+6299-319930+109804+262311</f>
        <v>2676614</v>
      </c>
    </row>
    <row r="218" spans="1:14" x14ac:dyDescent="0.2">
      <c r="A218" s="13"/>
      <c r="B218" s="7" t="s">
        <v>0</v>
      </c>
      <c r="C218" s="8" t="s">
        <v>1</v>
      </c>
      <c r="D218" s="6">
        <f>86445+30484-23977</f>
        <v>92952</v>
      </c>
    </row>
    <row r="219" spans="1:14" s="48" customFormat="1" x14ac:dyDescent="0.2">
      <c r="A219" s="47"/>
      <c r="B219" s="9" t="s">
        <v>2</v>
      </c>
      <c r="C219" s="10" t="s">
        <v>50</v>
      </c>
      <c r="D219" s="11">
        <v>825</v>
      </c>
      <c r="E219" s="68"/>
      <c r="F219" s="68"/>
      <c r="G219" s="67"/>
      <c r="H219" s="68"/>
      <c r="I219" s="68"/>
      <c r="J219" s="68"/>
      <c r="K219" s="68"/>
      <c r="L219" s="68"/>
      <c r="M219" s="68"/>
      <c r="N219" s="68"/>
    </row>
    <row r="220" spans="1:14" s="48" customFormat="1" x14ac:dyDescent="0.2">
      <c r="A220" s="47"/>
      <c r="B220" s="9" t="s">
        <v>10</v>
      </c>
      <c r="C220" s="10" t="s">
        <v>11</v>
      </c>
      <c r="D220" s="11">
        <v>2000</v>
      </c>
      <c r="E220" s="68"/>
      <c r="F220" s="68"/>
      <c r="G220" s="67"/>
      <c r="H220" s="68"/>
      <c r="I220" s="68"/>
      <c r="J220" s="68"/>
      <c r="K220" s="68"/>
      <c r="L220" s="68"/>
      <c r="M220" s="68"/>
      <c r="N220" s="68"/>
    </row>
    <row r="221" spans="1:14" x14ac:dyDescent="0.2">
      <c r="A221" s="13">
        <v>4002</v>
      </c>
      <c r="B221" s="9" t="s">
        <v>6</v>
      </c>
      <c r="C221" s="10" t="s">
        <v>7</v>
      </c>
      <c r="D221" s="6">
        <f>214309-214309</f>
        <v>0</v>
      </c>
    </row>
    <row r="222" spans="1:14" x14ac:dyDescent="0.2">
      <c r="A222" s="13">
        <v>4003</v>
      </c>
      <c r="B222" s="7" t="s">
        <v>6</v>
      </c>
      <c r="C222" s="8" t="s">
        <v>7</v>
      </c>
      <c r="D222" s="6">
        <v>2550</v>
      </c>
    </row>
    <row r="223" spans="1:14" x14ac:dyDescent="0.2">
      <c r="B223" s="31"/>
      <c r="C223" s="14"/>
      <c r="D223" s="37">
        <f>SUM(D217:D222)</f>
        <v>2774941</v>
      </c>
    </row>
    <row r="224" spans="1:14" ht="8.25" customHeight="1" thickBot="1" x14ac:dyDescent="0.25">
      <c r="B224" s="31"/>
      <c r="C224" s="14"/>
      <c r="D224" s="37"/>
    </row>
    <row r="225" spans="1:12" ht="13.5" thickBot="1" x14ac:dyDescent="0.25">
      <c r="A225" s="25" t="s">
        <v>117</v>
      </c>
      <c r="B225" s="26"/>
      <c r="C225" s="26"/>
      <c r="D225" s="20">
        <f>+D170+D195+D213</f>
        <v>6906386</v>
      </c>
    </row>
    <row r="226" spans="1:12" ht="13.5" thickBot="1" x14ac:dyDescent="0.25">
      <c r="A226" s="25" t="s">
        <v>118</v>
      </c>
      <c r="B226" s="26"/>
      <c r="C226" s="26"/>
      <c r="D226" s="20">
        <f>+D188+D201+D223</f>
        <v>6906386</v>
      </c>
    </row>
    <row r="227" spans="1:12" ht="6.75" customHeight="1" x14ac:dyDescent="0.2"/>
    <row r="228" spans="1:12" x14ac:dyDescent="0.2">
      <c r="A228" s="46" t="s">
        <v>67</v>
      </c>
      <c r="B228" s="46"/>
      <c r="C228" s="46"/>
      <c r="D228" s="46"/>
      <c r="E228" s="75"/>
      <c r="F228" s="77"/>
      <c r="G228" s="77"/>
      <c r="H228" s="32"/>
    </row>
    <row r="229" spans="1:12" ht="8.25" customHeight="1" x14ac:dyDescent="0.2">
      <c r="A229" s="40"/>
      <c r="B229" s="40"/>
      <c r="C229" s="40"/>
      <c r="D229" s="40"/>
      <c r="E229" s="79"/>
      <c r="F229" s="77"/>
      <c r="G229" s="77"/>
      <c r="H229" s="32"/>
    </row>
    <row r="230" spans="1:12" x14ac:dyDescent="0.2">
      <c r="A230" s="39" t="s">
        <v>53</v>
      </c>
      <c r="E230" s="77"/>
      <c r="F230" s="77"/>
      <c r="G230" s="77"/>
      <c r="H230" s="32"/>
    </row>
    <row r="231" spans="1:12" ht="15.75" x14ac:dyDescent="0.25">
      <c r="A231" s="13">
        <v>5001</v>
      </c>
      <c r="B231" s="9" t="s">
        <v>132</v>
      </c>
      <c r="C231" s="10" t="s">
        <v>133</v>
      </c>
      <c r="D231" s="12">
        <v>292585</v>
      </c>
      <c r="E231" s="76"/>
      <c r="F231" s="77"/>
      <c r="G231" s="77"/>
      <c r="H231" s="32"/>
      <c r="J231" s="62"/>
      <c r="K231" s="70"/>
      <c r="L231" s="71"/>
    </row>
    <row r="232" spans="1:12" ht="15.75" x14ac:dyDescent="0.25">
      <c r="A232" s="13"/>
      <c r="B232" s="9" t="s">
        <v>68</v>
      </c>
      <c r="C232" s="10" t="s">
        <v>82</v>
      </c>
      <c r="D232" s="12">
        <v>13738</v>
      </c>
      <c r="E232" s="76"/>
      <c r="F232" s="77"/>
      <c r="G232" s="77"/>
      <c r="H232" s="32"/>
      <c r="J232" s="62"/>
      <c r="K232" s="70"/>
      <c r="L232" s="71"/>
    </row>
    <row r="233" spans="1:12" ht="15.75" x14ac:dyDescent="0.25">
      <c r="A233" s="15"/>
      <c r="B233" s="16"/>
      <c r="C233" s="17"/>
      <c r="D233" s="43">
        <f>SUM(D231:D232)</f>
        <v>306323</v>
      </c>
      <c r="E233" s="77"/>
      <c r="F233" s="77"/>
      <c r="G233" s="77"/>
      <c r="H233" s="32"/>
      <c r="I233" s="32"/>
      <c r="J233" s="62"/>
      <c r="K233" s="70"/>
      <c r="L233" s="71"/>
    </row>
    <row r="234" spans="1:12" ht="15.75" x14ac:dyDescent="0.25">
      <c r="A234" s="41" t="s">
        <v>52</v>
      </c>
      <c r="B234" s="31"/>
      <c r="C234" s="14"/>
      <c r="D234" s="32"/>
      <c r="E234" s="77"/>
      <c r="F234" s="77"/>
      <c r="G234" s="77"/>
      <c r="H234" s="32"/>
      <c r="I234" s="32"/>
      <c r="J234" s="62"/>
      <c r="K234" s="70"/>
      <c r="L234" s="71"/>
    </row>
    <row r="235" spans="1:12" ht="15.75" x14ac:dyDescent="0.25">
      <c r="A235" s="50">
        <v>5001</v>
      </c>
      <c r="B235" s="9" t="s">
        <v>6</v>
      </c>
      <c r="C235" s="10" t="s">
        <v>7</v>
      </c>
      <c r="D235" s="12">
        <v>299688</v>
      </c>
      <c r="E235" s="76"/>
      <c r="F235" s="77"/>
      <c r="G235" s="77"/>
      <c r="H235" s="32"/>
      <c r="I235" s="32"/>
      <c r="J235" s="62"/>
      <c r="K235" s="70"/>
      <c r="L235" s="71"/>
    </row>
    <row r="236" spans="1:12" ht="15.75" x14ac:dyDescent="0.25">
      <c r="A236" s="50"/>
      <c r="B236" s="9" t="s">
        <v>68</v>
      </c>
      <c r="C236" s="10" t="s">
        <v>82</v>
      </c>
      <c r="D236" s="12">
        <v>6635</v>
      </c>
      <c r="E236" s="76"/>
      <c r="F236" s="77"/>
      <c r="G236" s="77"/>
      <c r="H236" s="32"/>
      <c r="I236" s="32"/>
      <c r="J236" s="62"/>
      <c r="K236" s="70"/>
      <c r="L236" s="71"/>
    </row>
    <row r="237" spans="1:12" ht="15.75" x14ac:dyDescent="0.25">
      <c r="A237" s="41"/>
      <c r="B237" s="31"/>
      <c r="C237" s="14"/>
      <c r="D237" s="28">
        <f>SUM(D235:D236)</f>
        <v>306323</v>
      </c>
      <c r="E237" s="77"/>
      <c r="F237" s="77"/>
      <c r="G237" s="77"/>
      <c r="H237" s="32"/>
      <c r="I237" s="32"/>
      <c r="J237" s="62"/>
      <c r="K237" s="70"/>
      <c r="L237" s="71"/>
    </row>
    <row r="238" spans="1:12" ht="7.5" customHeight="1" x14ac:dyDescent="0.25">
      <c r="A238" s="41"/>
      <c r="B238" s="31"/>
      <c r="C238" s="14"/>
      <c r="D238" s="32"/>
      <c r="E238" s="77"/>
      <c r="F238" s="77"/>
      <c r="G238" s="77"/>
      <c r="H238" s="32"/>
      <c r="I238" s="32"/>
      <c r="J238" s="62"/>
      <c r="K238" s="70"/>
      <c r="L238" s="71"/>
    </row>
    <row r="239" spans="1:12" ht="15.75" x14ac:dyDescent="0.25">
      <c r="A239" s="39" t="s">
        <v>53</v>
      </c>
      <c r="B239" s="21"/>
      <c r="C239" s="22"/>
      <c r="D239" s="23"/>
      <c r="E239" s="77"/>
      <c r="F239" s="77"/>
      <c r="G239" s="77"/>
      <c r="H239" s="32"/>
      <c r="I239" s="32"/>
      <c r="J239" s="62"/>
      <c r="K239" s="70"/>
      <c r="L239" s="71"/>
    </row>
    <row r="240" spans="1:12" ht="15.75" x14ac:dyDescent="0.25">
      <c r="A240" s="13">
        <v>5002</v>
      </c>
      <c r="B240" s="52">
        <v>102031</v>
      </c>
      <c r="C240" s="51" t="s">
        <v>129</v>
      </c>
      <c r="D240" s="12">
        <v>240649</v>
      </c>
      <c r="E240" s="76"/>
      <c r="F240" s="77"/>
      <c r="G240" s="77"/>
      <c r="H240" s="32"/>
      <c r="I240" s="32"/>
      <c r="J240" s="62"/>
      <c r="K240" s="70"/>
      <c r="L240" s="71"/>
    </row>
    <row r="241" spans="1:12" ht="15.75" x14ac:dyDescent="0.25">
      <c r="A241" s="13"/>
      <c r="B241" s="9" t="s">
        <v>73</v>
      </c>
      <c r="C241" s="10" t="s">
        <v>56</v>
      </c>
      <c r="D241" s="12">
        <v>135768</v>
      </c>
      <c r="E241" s="76"/>
      <c r="F241" s="77"/>
      <c r="G241" s="77"/>
      <c r="H241" s="32"/>
      <c r="I241" s="32"/>
      <c r="J241" s="62"/>
      <c r="K241" s="70"/>
      <c r="L241" s="71"/>
    </row>
    <row r="242" spans="1:12" ht="15.75" x14ac:dyDescent="0.25">
      <c r="A242" s="13"/>
      <c r="B242" s="52">
        <v>102025</v>
      </c>
      <c r="C242" s="51" t="s">
        <v>74</v>
      </c>
      <c r="D242" s="12">
        <v>64253</v>
      </c>
      <c r="E242" s="76"/>
      <c r="F242" s="77"/>
      <c r="G242" s="77"/>
      <c r="H242" s="32"/>
      <c r="I242" s="32"/>
      <c r="J242" s="62"/>
      <c r="K242" s="70"/>
      <c r="L242" s="71"/>
    </row>
    <row r="243" spans="1:12" ht="15.75" x14ac:dyDescent="0.25">
      <c r="A243" s="13"/>
      <c r="B243" s="9" t="s">
        <v>136</v>
      </c>
      <c r="C243" s="10" t="s">
        <v>138</v>
      </c>
      <c r="D243" s="12">
        <v>159653</v>
      </c>
      <c r="E243" s="76"/>
      <c r="F243" s="77"/>
      <c r="G243" s="77"/>
      <c r="H243" s="32"/>
      <c r="I243" s="32"/>
      <c r="J243" s="62"/>
      <c r="K243" s="70"/>
      <c r="L243" s="71"/>
    </row>
    <row r="244" spans="1:12" ht="15.75" x14ac:dyDescent="0.25">
      <c r="A244" s="13"/>
      <c r="B244" s="9" t="s">
        <v>137</v>
      </c>
      <c r="C244" s="10" t="s">
        <v>139</v>
      </c>
      <c r="D244" s="12">
        <v>116015</v>
      </c>
      <c r="E244" s="76"/>
      <c r="F244" s="77"/>
      <c r="G244" s="77"/>
      <c r="H244" s="32"/>
      <c r="I244" s="32"/>
      <c r="J244" s="62"/>
      <c r="K244" s="70"/>
      <c r="L244" s="71"/>
    </row>
    <row r="245" spans="1:12" ht="15.75" x14ac:dyDescent="0.25">
      <c r="A245" s="13"/>
      <c r="B245" s="9" t="s">
        <v>75</v>
      </c>
      <c r="C245" s="10" t="s">
        <v>76</v>
      </c>
      <c r="D245" s="12">
        <v>36696</v>
      </c>
      <c r="E245" s="76"/>
      <c r="F245" s="77"/>
      <c r="G245" s="77"/>
      <c r="H245" s="32"/>
      <c r="I245" s="32"/>
      <c r="J245" s="62"/>
      <c r="K245" s="70"/>
      <c r="L245" s="71"/>
    </row>
    <row r="246" spans="1:12" ht="15.75" x14ac:dyDescent="0.25">
      <c r="A246" s="13"/>
      <c r="B246" s="9" t="s">
        <v>78</v>
      </c>
      <c r="C246" s="10" t="s">
        <v>77</v>
      </c>
      <c r="D246" s="12">
        <v>15865</v>
      </c>
      <c r="E246" s="76"/>
      <c r="F246" s="77"/>
      <c r="G246" s="77"/>
      <c r="H246" s="32"/>
      <c r="I246" s="32"/>
      <c r="J246" s="62"/>
      <c r="K246" s="70"/>
      <c r="L246" s="71"/>
    </row>
    <row r="247" spans="1:12" ht="15.75" x14ac:dyDescent="0.25">
      <c r="A247" s="13"/>
      <c r="B247" s="9" t="s">
        <v>79</v>
      </c>
      <c r="C247" s="10" t="s">
        <v>55</v>
      </c>
      <c r="D247" s="12">
        <v>115583</v>
      </c>
      <c r="E247" s="76"/>
      <c r="F247" s="77"/>
      <c r="G247" s="77"/>
      <c r="H247" s="32"/>
      <c r="I247" s="32"/>
      <c r="J247" s="62"/>
      <c r="K247" s="70"/>
      <c r="L247" s="71"/>
    </row>
    <row r="248" spans="1:12" ht="15.75" x14ac:dyDescent="0.25">
      <c r="A248" s="13"/>
      <c r="B248" s="9" t="s">
        <v>134</v>
      </c>
      <c r="C248" s="10" t="s">
        <v>135</v>
      </c>
      <c r="D248" s="12">
        <v>48863</v>
      </c>
      <c r="E248" s="76"/>
      <c r="F248" s="77"/>
      <c r="G248" s="77"/>
      <c r="H248" s="32"/>
      <c r="I248" s="32"/>
      <c r="J248" s="62"/>
      <c r="K248" s="70"/>
      <c r="L248" s="71"/>
    </row>
    <row r="249" spans="1:12" ht="15.75" x14ac:dyDescent="0.25">
      <c r="A249" s="13"/>
      <c r="B249" s="9" t="s">
        <v>80</v>
      </c>
      <c r="C249" s="10" t="s">
        <v>81</v>
      </c>
      <c r="D249" s="12">
        <v>2301</v>
      </c>
      <c r="E249" s="76"/>
      <c r="F249" s="77"/>
      <c r="G249" s="77"/>
      <c r="H249" s="32"/>
      <c r="I249" s="32"/>
      <c r="J249" s="62"/>
      <c r="K249" s="70"/>
      <c r="L249" s="71"/>
    </row>
    <row r="250" spans="1:12" ht="15.75" x14ac:dyDescent="0.25">
      <c r="A250" s="15"/>
      <c r="B250" s="16"/>
      <c r="C250" s="17"/>
      <c r="D250" s="43">
        <f>SUM(D240:D249)</f>
        <v>935646</v>
      </c>
      <c r="E250" s="77"/>
      <c r="F250" s="77"/>
      <c r="G250" s="77"/>
      <c r="H250" s="32"/>
      <c r="I250" s="32"/>
      <c r="J250" s="62"/>
      <c r="K250" s="70"/>
      <c r="L250" s="71"/>
    </row>
    <row r="251" spans="1:12" ht="15.75" x14ac:dyDescent="0.25">
      <c r="A251" s="41" t="s">
        <v>52</v>
      </c>
      <c r="B251" s="31"/>
      <c r="C251" s="14"/>
      <c r="D251" s="32"/>
      <c r="E251" s="77"/>
      <c r="F251" s="77"/>
      <c r="G251" s="77"/>
      <c r="H251" s="32"/>
      <c r="I251" s="32"/>
      <c r="J251" s="62"/>
      <c r="K251" s="70"/>
      <c r="L251" s="71"/>
    </row>
    <row r="252" spans="1:12" ht="15.75" x14ac:dyDescent="0.25">
      <c r="A252" s="13">
        <v>5002</v>
      </c>
      <c r="B252" s="9" t="s">
        <v>6</v>
      </c>
      <c r="C252" s="10" t="s">
        <v>7</v>
      </c>
      <c r="D252" s="12">
        <v>859164</v>
      </c>
      <c r="E252" s="76"/>
      <c r="F252" s="77"/>
      <c r="G252" s="77"/>
      <c r="H252" s="32"/>
      <c r="I252" s="32"/>
      <c r="J252" s="62"/>
      <c r="K252" s="70"/>
      <c r="L252" s="71"/>
    </row>
    <row r="253" spans="1:12" ht="15.75" x14ac:dyDescent="0.25">
      <c r="A253" s="42"/>
      <c r="B253" s="53">
        <v>102025</v>
      </c>
      <c r="C253" s="51" t="s">
        <v>74</v>
      </c>
      <c r="D253" s="12">
        <v>13415</v>
      </c>
      <c r="E253" s="76"/>
      <c r="F253" s="77"/>
      <c r="G253" s="77"/>
      <c r="H253" s="32"/>
      <c r="I253" s="32"/>
      <c r="J253" s="62"/>
      <c r="K253" s="70"/>
      <c r="L253" s="71"/>
    </row>
    <row r="254" spans="1:12" ht="15.75" x14ac:dyDescent="0.25">
      <c r="A254" s="42"/>
      <c r="B254" s="9" t="s">
        <v>73</v>
      </c>
      <c r="C254" s="10" t="s">
        <v>56</v>
      </c>
      <c r="D254" s="12">
        <v>17776</v>
      </c>
      <c r="E254" s="76"/>
      <c r="F254" s="77"/>
      <c r="G254" s="77"/>
      <c r="H254" s="32"/>
      <c r="I254" s="32"/>
      <c r="J254" s="62"/>
      <c r="K254" s="70"/>
      <c r="L254" s="71"/>
    </row>
    <row r="255" spans="1:12" ht="15.75" x14ac:dyDescent="0.25">
      <c r="A255" s="42"/>
      <c r="B255" s="9" t="s">
        <v>79</v>
      </c>
      <c r="C255" s="10" t="s">
        <v>55</v>
      </c>
      <c r="D255" s="12">
        <v>45291</v>
      </c>
      <c r="E255" s="76"/>
      <c r="F255" s="77"/>
      <c r="G255" s="77"/>
      <c r="H255" s="32"/>
      <c r="I255" s="32"/>
      <c r="J255" s="62"/>
      <c r="K255" s="70"/>
      <c r="L255" s="71"/>
    </row>
    <row r="256" spans="1:12" ht="15.75" x14ac:dyDescent="0.25">
      <c r="A256" s="42"/>
      <c r="B256" s="9" t="s">
        <v>80</v>
      </c>
      <c r="C256" s="10" t="s">
        <v>81</v>
      </c>
      <c r="D256" s="12">
        <v>0</v>
      </c>
      <c r="E256" s="76"/>
      <c r="F256" s="77"/>
      <c r="G256" s="77"/>
      <c r="H256" s="32"/>
      <c r="I256" s="32"/>
      <c r="J256" s="62"/>
      <c r="K256" s="70"/>
      <c r="L256" s="71"/>
    </row>
    <row r="257" spans="1:12" ht="15.75" x14ac:dyDescent="0.25">
      <c r="A257" s="30"/>
      <c r="B257" s="31"/>
      <c r="C257" s="14"/>
      <c r="D257" s="28">
        <f>SUM(D252:D256)</f>
        <v>935646</v>
      </c>
      <c r="E257" s="77"/>
      <c r="F257" s="77"/>
      <c r="G257" s="77"/>
      <c r="H257" s="32"/>
      <c r="I257" s="32"/>
      <c r="J257" s="62"/>
      <c r="K257" s="70"/>
      <c r="L257" s="71"/>
    </row>
    <row r="258" spans="1:12" ht="7.5" customHeight="1" x14ac:dyDescent="0.25">
      <c r="A258" s="30"/>
      <c r="B258" s="31"/>
      <c r="C258" s="14"/>
      <c r="D258" s="32"/>
      <c r="E258" s="77"/>
      <c r="F258" s="77"/>
      <c r="G258" s="77"/>
      <c r="H258" s="32"/>
      <c r="I258" s="32"/>
      <c r="J258" s="62"/>
      <c r="K258" s="70"/>
      <c r="L258" s="71"/>
    </row>
    <row r="259" spans="1:12" ht="15.75" x14ac:dyDescent="0.25">
      <c r="A259" s="49" t="s">
        <v>53</v>
      </c>
      <c r="B259" s="21"/>
      <c r="C259" s="22"/>
      <c r="D259" s="23"/>
      <c r="E259" s="77"/>
      <c r="F259" s="77"/>
      <c r="G259" s="77"/>
      <c r="H259" s="32"/>
      <c r="I259" s="32"/>
      <c r="J259" s="62"/>
      <c r="K259" s="70"/>
      <c r="L259" s="71"/>
    </row>
    <row r="260" spans="1:12" ht="15.75" x14ac:dyDescent="0.25">
      <c r="A260" s="13">
        <v>5003</v>
      </c>
      <c r="B260" s="9" t="s">
        <v>69</v>
      </c>
      <c r="C260" s="10" t="s">
        <v>70</v>
      </c>
      <c r="D260" s="12">
        <v>179692</v>
      </c>
      <c r="E260" s="76"/>
      <c r="F260" s="77"/>
      <c r="G260" s="77"/>
      <c r="H260" s="32"/>
      <c r="I260" s="32"/>
      <c r="J260" s="62"/>
      <c r="K260" s="70"/>
      <c r="L260" s="71"/>
    </row>
    <row r="261" spans="1:12" ht="15.75" x14ac:dyDescent="0.25">
      <c r="A261" s="13"/>
      <c r="B261" s="9" t="s">
        <v>71</v>
      </c>
      <c r="C261" s="10" t="s">
        <v>72</v>
      </c>
      <c r="D261" s="12">
        <v>28234</v>
      </c>
      <c r="E261" s="76"/>
      <c r="F261" s="77"/>
      <c r="G261" s="77"/>
      <c r="H261" s="32"/>
      <c r="I261" s="32"/>
      <c r="J261" s="62"/>
      <c r="K261" s="70"/>
      <c r="L261" s="71"/>
    </row>
    <row r="262" spans="1:12" ht="15.75" x14ac:dyDescent="0.25">
      <c r="A262" s="13"/>
      <c r="B262" s="9" t="s">
        <v>58</v>
      </c>
      <c r="C262" s="10" t="s">
        <v>57</v>
      </c>
      <c r="D262" s="12">
        <v>18504</v>
      </c>
      <c r="E262" s="76"/>
      <c r="F262" s="77"/>
      <c r="G262" s="77"/>
      <c r="H262" s="32"/>
      <c r="I262" s="32"/>
      <c r="J262" s="62"/>
      <c r="K262" s="70"/>
      <c r="L262" s="71"/>
    </row>
    <row r="263" spans="1:12" ht="15.75" x14ac:dyDescent="0.25">
      <c r="A263" s="15"/>
      <c r="B263" s="16"/>
      <c r="C263" s="17"/>
      <c r="D263" s="43">
        <f>SUM(D260:D262)</f>
        <v>226430</v>
      </c>
      <c r="E263" s="77"/>
      <c r="F263" s="77"/>
      <c r="G263" s="77"/>
      <c r="H263" s="32"/>
      <c r="I263" s="32"/>
      <c r="J263" s="62"/>
      <c r="K263" s="70"/>
      <c r="L263" s="71"/>
    </row>
    <row r="264" spans="1:12" ht="15.75" x14ac:dyDescent="0.25">
      <c r="A264" s="41" t="s">
        <v>52</v>
      </c>
      <c r="B264" s="31"/>
      <c r="C264" s="14"/>
      <c r="D264" s="32"/>
      <c r="E264" s="77"/>
      <c r="F264" s="77"/>
      <c r="G264" s="77"/>
      <c r="H264" s="32"/>
      <c r="I264" s="32"/>
      <c r="J264" s="62"/>
      <c r="K264" s="70"/>
      <c r="L264" s="71"/>
    </row>
    <row r="265" spans="1:12" ht="15.75" x14ac:dyDescent="0.25">
      <c r="A265" s="50">
        <v>5003</v>
      </c>
      <c r="B265" s="9" t="s">
        <v>6</v>
      </c>
      <c r="C265" s="10" t="s">
        <v>7</v>
      </c>
      <c r="D265" s="12">
        <v>221985</v>
      </c>
      <c r="E265" s="76"/>
      <c r="F265" s="77"/>
      <c r="G265" s="77"/>
      <c r="H265" s="32"/>
      <c r="I265" s="32"/>
      <c r="J265" s="62"/>
      <c r="K265" s="70"/>
      <c r="L265" s="71"/>
    </row>
    <row r="266" spans="1:12" ht="15.75" x14ac:dyDescent="0.25">
      <c r="A266" s="50"/>
      <c r="B266" s="9" t="s">
        <v>58</v>
      </c>
      <c r="C266" s="10" t="s">
        <v>57</v>
      </c>
      <c r="D266" s="12">
        <v>4445</v>
      </c>
      <c r="E266" s="76"/>
      <c r="F266" s="77"/>
      <c r="G266" s="77"/>
      <c r="H266" s="32"/>
      <c r="I266" s="32"/>
      <c r="J266" s="62"/>
      <c r="K266" s="70"/>
      <c r="L266" s="71"/>
    </row>
    <row r="267" spans="1:12" ht="15.75" x14ac:dyDescent="0.25">
      <c r="A267" s="30"/>
      <c r="B267" s="31"/>
      <c r="C267" s="14"/>
      <c r="D267" s="28">
        <f>SUM(D265:D266)</f>
        <v>226430</v>
      </c>
      <c r="E267" s="77"/>
      <c r="F267" s="77"/>
      <c r="G267" s="77"/>
      <c r="H267" s="32"/>
      <c r="I267" s="32"/>
      <c r="J267" s="62"/>
      <c r="K267" s="70"/>
      <c r="L267" s="71"/>
    </row>
    <row r="268" spans="1:12" ht="6.75" customHeight="1" x14ac:dyDescent="0.25">
      <c r="A268" s="30"/>
      <c r="B268" s="31"/>
      <c r="C268" s="14"/>
      <c r="D268" s="32"/>
      <c r="E268" s="77"/>
      <c r="F268" s="77"/>
      <c r="G268" s="77"/>
      <c r="H268" s="32"/>
      <c r="I268" s="32"/>
      <c r="J268" s="62"/>
      <c r="K268" s="70"/>
      <c r="L268" s="71"/>
    </row>
    <row r="269" spans="1:12" ht="15.75" x14ac:dyDescent="0.25">
      <c r="A269" s="49" t="s">
        <v>53</v>
      </c>
      <c r="B269" s="21"/>
      <c r="C269" s="22"/>
      <c r="D269" s="23"/>
      <c r="E269" s="77"/>
      <c r="F269" s="77"/>
      <c r="G269" s="77"/>
      <c r="H269" s="32"/>
      <c r="I269" s="32"/>
      <c r="J269" s="62"/>
      <c r="K269" s="70"/>
      <c r="L269" s="71"/>
    </row>
    <row r="270" spans="1:12" ht="15.75" x14ac:dyDescent="0.25">
      <c r="A270" s="50">
        <v>5004</v>
      </c>
      <c r="B270" s="9" t="s">
        <v>69</v>
      </c>
      <c r="C270" s="10" t="s">
        <v>70</v>
      </c>
      <c r="D270" s="12">
        <v>90909</v>
      </c>
      <c r="E270" s="76"/>
      <c r="F270" s="77"/>
      <c r="G270" s="77"/>
      <c r="H270" s="32"/>
      <c r="I270" s="32"/>
      <c r="J270" s="62"/>
      <c r="K270" s="70"/>
      <c r="L270" s="71"/>
    </row>
    <row r="271" spans="1:12" ht="15.75" x14ac:dyDescent="0.25">
      <c r="A271" s="50"/>
      <c r="B271" s="9" t="s">
        <v>71</v>
      </c>
      <c r="C271" s="10" t="s">
        <v>72</v>
      </c>
      <c r="D271" s="12">
        <v>26394</v>
      </c>
      <c r="E271" s="76"/>
      <c r="F271" s="77"/>
      <c r="G271" s="77"/>
      <c r="H271" s="32"/>
      <c r="I271" s="32"/>
      <c r="J271" s="62"/>
      <c r="K271" s="70"/>
      <c r="L271" s="71"/>
    </row>
    <row r="272" spans="1:12" ht="15.75" x14ac:dyDescent="0.25">
      <c r="A272" s="50"/>
      <c r="B272" s="9" t="s">
        <v>58</v>
      </c>
      <c r="C272" s="10" t="s">
        <v>57</v>
      </c>
      <c r="D272" s="12">
        <v>9934</v>
      </c>
      <c r="E272" s="76"/>
      <c r="F272" s="77"/>
      <c r="G272" s="77"/>
      <c r="H272" s="32"/>
      <c r="I272" s="32"/>
      <c r="J272" s="62"/>
      <c r="K272" s="70"/>
      <c r="L272" s="71"/>
    </row>
    <row r="273" spans="1:12" ht="15.75" x14ac:dyDescent="0.25">
      <c r="A273" s="15"/>
      <c r="B273" s="16"/>
      <c r="C273" s="17"/>
      <c r="D273" s="43">
        <f>SUM(D270:D272)</f>
        <v>127237</v>
      </c>
      <c r="E273" s="77"/>
      <c r="F273" s="77"/>
      <c r="G273" s="77"/>
      <c r="H273" s="32"/>
      <c r="I273" s="32"/>
      <c r="J273" s="62"/>
      <c r="K273" s="70"/>
      <c r="L273" s="71"/>
    </row>
    <row r="274" spans="1:12" ht="15.75" x14ac:dyDescent="0.25">
      <c r="A274" s="41" t="s">
        <v>52</v>
      </c>
      <c r="B274" s="31"/>
      <c r="C274" s="14"/>
      <c r="D274" s="32"/>
      <c r="E274" s="77"/>
      <c r="F274" s="77"/>
      <c r="G274" s="77"/>
      <c r="H274" s="32"/>
      <c r="I274" s="32"/>
      <c r="J274" s="62"/>
      <c r="K274" s="70"/>
      <c r="L274" s="71"/>
    </row>
    <row r="275" spans="1:12" ht="15.75" x14ac:dyDescent="0.25">
      <c r="A275" s="50">
        <v>5004</v>
      </c>
      <c r="B275" s="9" t="s">
        <v>6</v>
      </c>
      <c r="C275" s="10" t="s">
        <v>7</v>
      </c>
      <c r="D275" s="12">
        <v>123737</v>
      </c>
      <c r="E275" s="76"/>
      <c r="F275" s="77"/>
      <c r="G275" s="77"/>
      <c r="H275" s="32"/>
      <c r="I275" s="32"/>
      <c r="J275" s="62"/>
      <c r="K275" s="70"/>
      <c r="L275" s="71"/>
    </row>
    <row r="276" spans="1:12" ht="15.75" x14ac:dyDescent="0.25">
      <c r="A276" s="50"/>
      <c r="B276" s="9" t="s">
        <v>58</v>
      </c>
      <c r="C276" s="10" t="s">
        <v>57</v>
      </c>
      <c r="D276" s="12">
        <v>3500</v>
      </c>
      <c r="E276" s="76"/>
      <c r="F276" s="77"/>
      <c r="G276" s="77"/>
      <c r="H276" s="32"/>
      <c r="I276" s="32"/>
      <c r="J276" s="62"/>
      <c r="K276" s="70"/>
      <c r="L276" s="71"/>
    </row>
    <row r="277" spans="1:12" ht="15.75" x14ac:dyDescent="0.25">
      <c r="A277" s="30"/>
      <c r="B277" s="31"/>
      <c r="C277" s="14"/>
      <c r="D277" s="28">
        <f>SUM(D275:D276)</f>
        <v>127237</v>
      </c>
      <c r="E277" s="77"/>
      <c r="F277" s="77"/>
      <c r="G277" s="77"/>
      <c r="H277" s="32"/>
      <c r="I277" s="32"/>
      <c r="J277" s="62"/>
      <c r="K277" s="70"/>
      <c r="L277" s="71"/>
    </row>
    <row r="278" spans="1:12" ht="6" customHeight="1" x14ac:dyDescent="0.25">
      <c r="A278" s="30"/>
      <c r="B278" s="31"/>
      <c r="C278" s="14"/>
      <c r="D278" s="32"/>
      <c r="E278" s="77"/>
      <c r="F278" s="77"/>
      <c r="G278" s="77"/>
      <c r="H278" s="32"/>
      <c r="I278" s="32"/>
      <c r="J278" s="62"/>
      <c r="K278" s="70"/>
      <c r="L278" s="71"/>
    </row>
    <row r="279" spans="1:12" ht="15.75" x14ac:dyDescent="0.25">
      <c r="A279" s="49" t="s">
        <v>53</v>
      </c>
      <c r="B279" s="21"/>
      <c r="C279" s="22"/>
      <c r="D279" s="23"/>
      <c r="E279" s="77"/>
      <c r="F279" s="77"/>
      <c r="G279" s="77"/>
      <c r="H279" s="32"/>
      <c r="I279" s="32"/>
      <c r="J279" s="62"/>
      <c r="K279" s="70"/>
      <c r="L279" s="71"/>
    </row>
    <row r="280" spans="1:12" ht="15.75" x14ac:dyDescent="0.25">
      <c r="A280" s="50">
        <v>5005</v>
      </c>
      <c r="B280" s="9" t="s">
        <v>69</v>
      </c>
      <c r="C280" s="10" t="s">
        <v>70</v>
      </c>
      <c r="D280" s="12">
        <v>167784</v>
      </c>
      <c r="E280" s="76"/>
      <c r="F280" s="77"/>
      <c r="G280" s="77"/>
      <c r="H280" s="32"/>
      <c r="I280" s="32"/>
      <c r="J280" s="62"/>
      <c r="K280" s="70"/>
      <c r="L280" s="71"/>
    </row>
    <row r="281" spans="1:12" ht="15.75" x14ac:dyDescent="0.25">
      <c r="A281" s="50"/>
      <c r="B281" s="9" t="s">
        <v>71</v>
      </c>
      <c r="C281" s="10" t="s">
        <v>72</v>
      </c>
      <c r="D281" s="12">
        <v>37327</v>
      </c>
      <c r="E281" s="76"/>
      <c r="F281" s="77"/>
      <c r="G281" s="77"/>
      <c r="H281" s="32"/>
      <c r="I281" s="32"/>
      <c r="J281" s="62"/>
      <c r="K281" s="70"/>
      <c r="L281" s="71"/>
    </row>
    <row r="282" spans="1:12" ht="15.75" x14ac:dyDescent="0.25">
      <c r="A282" s="50"/>
      <c r="B282" s="9" t="s">
        <v>0</v>
      </c>
      <c r="C282" s="10" t="s">
        <v>160</v>
      </c>
      <c r="D282" s="12">
        <v>1000</v>
      </c>
      <c r="E282" s="76"/>
      <c r="F282" s="77"/>
      <c r="G282" s="77"/>
      <c r="H282" s="32"/>
      <c r="I282" s="32"/>
      <c r="J282" s="62"/>
      <c r="K282" s="70"/>
      <c r="L282" s="71"/>
    </row>
    <row r="283" spans="1:12" ht="15.75" x14ac:dyDescent="0.25">
      <c r="A283" s="50"/>
      <c r="B283" s="9" t="s">
        <v>58</v>
      </c>
      <c r="C283" s="10" t="s">
        <v>57</v>
      </c>
      <c r="D283" s="12">
        <v>13631</v>
      </c>
      <c r="E283" s="76"/>
      <c r="F283" s="77"/>
      <c r="G283" s="77"/>
      <c r="H283" s="32"/>
      <c r="I283" s="32"/>
      <c r="J283" s="62"/>
      <c r="K283" s="70"/>
      <c r="L283" s="71"/>
    </row>
    <row r="284" spans="1:12" ht="15.75" x14ac:dyDescent="0.25">
      <c r="A284" s="15"/>
      <c r="B284" s="16"/>
      <c r="C284" s="17"/>
      <c r="D284" s="43">
        <f>SUM(D280:D283)</f>
        <v>219742</v>
      </c>
      <c r="E284" s="77"/>
      <c r="F284" s="77"/>
      <c r="G284" s="77"/>
      <c r="H284" s="32"/>
      <c r="I284" s="32"/>
      <c r="J284" s="62"/>
      <c r="K284" s="70"/>
      <c r="L284" s="71"/>
    </row>
    <row r="285" spans="1:12" ht="7.5" customHeight="1" x14ac:dyDescent="0.25">
      <c r="A285" s="30"/>
      <c r="B285" s="31"/>
      <c r="C285" s="14"/>
      <c r="D285" s="32"/>
      <c r="E285" s="77"/>
      <c r="F285" s="77"/>
      <c r="G285" s="77"/>
      <c r="H285" s="32"/>
      <c r="I285" s="32"/>
      <c r="J285" s="62"/>
      <c r="K285" s="70"/>
      <c r="L285" s="71"/>
    </row>
    <row r="286" spans="1:12" ht="15.75" x14ac:dyDescent="0.25">
      <c r="A286" s="41" t="s">
        <v>52</v>
      </c>
      <c r="B286" s="31"/>
      <c r="C286" s="14"/>
      <c r="D286" s="32"/>
      <c r="E286" s="77"/>
      <c r="F286" s="77"/>
      <c r="G286" s="77"/>
      <c r="H286" s="32"/>
      <c r="I286" s="32"/>
      <c r="J286" s="62"/>
      <c r="K286" s="70"/>
      <c r="L286" s="71"/>
    </row>
    <row r="287" spans="1:12" ht="15.75" x14ac:dyDescent="0.25">
      <c r="A287" s="50">
        <v>5005</v>
      </c>
      <c r="B287" s="9" t="s">
        <v>6</v>
      </c>
      <c r="C287" s="10" t="s">
        <v>7</v>
      </c>
      <c r="D287" s="12">
        <v>215551</v>
      </c>
      <c r="E287" s="76"/>
      <c r="F287" s="77"/>
      <c r="G287" s="77"/>
      <c r="H287" s="32"/>
      <c r="I287" s="32"/>
      <c r="J287" s="62"/>
      <c r="K287" s="70"/>
      <c r="L287" s="71"/>
    </row>
    <row r="288" spans="1:12" ht="15.75" x14ac:dyDescent="0.25">
      <c r="A288" s="50"/>
      <c r="B288" s="9" t="s">
        <v>0</v>
      </c>
      <c r="C288" s="10" t="s">
        <v>160</v>
      </c>
      <c r="D288" s="12">
        <v>500</v>
      </c>
      <c r="E288" s="76"/>
      <c r="F288" s="77"/>
      <c r="G288" s="77"/>
      <c r="H288" s="32"/>
      <c r="I288" s="32"/>
      <c r="J288" s="62"/>
      <c r="K288" s="70"/>
      <c r="L288" s="71"/>
    </row>
    <row r="289" spans="1:12" ht="15.75" x14ac:dyDescent="0.25">
      <c r="A289" s="50"/>
      <c r="B289" s="9" t="s">
        <v>58</v>
      </c>
      <c r="C289" s="10" t="s">
        <v>57</v>
      </c>
      <c r="D289" s="12">
        <v>3691</v>
      </c>
      <c r="E289" s="76"/>
      <c r="F289" s="77"/>
      <c r="G289" s="77"/>
      <c r="H289" s="32"/>
      <c r="I289" s="32"/>
      <c r="J289" s="62"/>
      <c r="K289" s="70"/>
      <c r="L289" s="71"/>
    </row>
    <row r="290" spans="1:12" ht="15.75" x14ac:dyDescent="0.25">
      <c r="A290" s="30"/>
      <c r="B290" s="31"/>
      <c r="C290" s="14"/>
      <c r="D290" s="28">
        <f>SUM(D287:D289)</f>
        <v>219742</v>
      </c>
      <c r="E290" s="77"/>
      <c r="F290" s="77"/>
      <c r="G290" s="77"/>
      <c r="H290" s="32"/>
      <c r="I290" s="32"/>
      <c r="J290" s="62"/>
      <c r="K290" s="70"/>
      <c r="L290" s="71"/>
    </row>
    <row r="291" spans="1:12" ht="9" customHeight="1" x14ac:dyDescent="0.25">
      <c r="A291" s="30"/>
      <c r="B291" s="31"/>
      <c r="C291" s="14"/>
      <c r="D291" s="32"/>
      <c r="E291" s="77"/>
      <c r="F291" s="77"/>
      <c r="G291" s="77"/>
      <c r="H291" s="32"/>
      <c r="I291" s="32"/>
      <c r="J291" s="62"/>
      <c r="K291" s="70"/>
      <c r="L291" s="71"/>
    </row>
    <row r="292" spans="1:12" ht="15.75" x14ac:dyDescent="0.25">
      <c r="A292" s="49" t="s">
        <v>53</v>
      </c>
      <c r="B292" s="21"/>
      <c r="C292" s="22"/>
      <c r="D292" s="23"/>
      <c r="E292" s="77"/>
      <c r="F292" s="77"/>
      <c r="G292" s="77"/>
      <c r="H292" s="32"/>
      <c r="I292" s="32"/>
      <c r="J292" s="62"/>
      <c r="K292" s="70"/>
      <c r="L292" s="71"/>
    </row>
    <row r="293" spans="1:12" ht="15.75" x14ac:dyDescent="0.25">
      <c r="A293" s="50">
        <v>5006</v>
      </c>
      <c r="B293" s="9" t="s">
        <v>69</v>
      </c>
      <c r="C293" s="10" t="s">
        <v>70</v>
      </c>
      <c r="D293" s="12">
        <v>137468</v>
      </c>
      <c r="E293" s="76"/>
      <c r="F293" s="77"/>
      <c r="G293" s="77"/>
      <c r="H293" s="32"/>
      <c r="I293" s="32"/>
      <c r="J293" s="62"/>
      <c r="K293" s="70"/>
      <c r="L293" s="71"/>
    </row>
    <row r="294" spans="1:12" ht="15.75" x14ac:dyDescent="0.25">
      <c r="A294" s="50"/>
      <c r="B294" s="9" t="s">
        <v>71</v>
      </c>
      <c r="C294" s="10" t="s">
        <v>72</v>
      </c>
      <c r="D294" s="12">
        <v>26406</v>
      </c>
      <c r="E294" s="76"/>
      <c r="F294" s="77"/>
      <c r="G294" s="77"/>
      <c r="H294" s="32"/>
      <c r="I294" s="32"/>
      <c r="J294" s="62"/>
      <c r="K294" s="70"/>
      <c r="L294" s="71"/>
    </row>
    <row r="295" spans="1:12" ht="15.75" x14ac:dyDescent="0.25">
      <c r="A295" s="50"/>
      <c r="B295" s="9" t="s">
        <v>0</v>
      </c>
      <c r="C295" s="10" t="s">
        <v>160</v>
      </c>
      <c r="D295" s="12">
        <v>500</v>
      </c>
      <c r="E295" s="76"/>
      <c r="F295" s="77"/>
      <c r="G295" s="77"/>
      <c r="H295" s="32"/>
      <c r="I295" s="32"/>
      <c r="J295" s="62"/>
      <c r="K295" s="70"/>
      <c r="L295" s="71"/>
    </row>
    <row r="296" spans="1:12" ht="15.75" x14ac:dyDescent="0.25">
      <c r="A296" s="50"/>
      <c r="B296" s="9" t="s">
        <v>58</v>
      </c>
      <c r="C296" s="10" t="s">
        <v>57</v>
      </c>
      <c r="D296" s="12">
        <v>9576</v>
      </c>
      <c r="E296" s="76"/>
      <c r="F296" s="77"/>
      <c r="G296" s="77"/>
      <c r="H296" s="32"/>
      <c r="I296" s="32"/>
      <c r="J296" s="62"/>
      <c r="K296" s="70"/>
      <c r="L296" s="71"/>
    </row>
    <row r="297" spans="1:12" ht="15" customHeight="1" x14ac:dyDescent="0.25">
      <c r="A297" s="15"/>
      <c r="B297" s="16"/>
      <c r="C297" s="17"/>
      <c r="D297" s="43">
        <f>SUM(D293:D296)</f>
        <v>173950</v>
      </c>
      <c r="E297" s="77"/>
      <c r="F297" s="77"/>
      <c r="G297" s="77"/>
      <c r="H297" s="32"/>
      <c r="I297" s="32"/>
      <c r="J297" s="62"/>
      <c r="K297" s="70"/>
      <c r="L297" s="71"/>
    </row>
    <row r="298" spans="1:12" ht="15.75" x14ac:dyDescent="0.25">
      <c r="A298" s="41" t="s">
        <v>52</v>
      </c>
      <c r="B298" s="31"/>
      <c r="C298" s="14"/>
      <c r="D298" s="32"/>
      <c r="E298" s="77"/>
      <c r="F298" s="77"/>
      <c r="G298" s="77"/>
      <c r="H298" s="32"/>
      <c r="I298" s="32"/>
      <c r="J298" s="62"/>
      <c r="K298" s="70"/>
      <c r="L298" s="71"/>
    </row>
    <row r="299" spans="1:12" ht="15.75" x14ac:dyDescent="0.25">
      <c r="A299" s="50">
        <v>5006</v>
      </c>
      <c r="B299" s="9" t="s">
        <v>6</v>
      </c>
      <c r="C299" s="10" t="s">
        <v>7</v>
      </c>
      <c r="D299" s="12">
        <v>168870</v>
      </c>
      <c r="E299" s="76"/>
      <c r="F299" s="77"/>
      <c r="G299" s="77"/>
      <c r="H299" s="32"/>
      <c r="I299" s="32"/>
      <c r="J299" s="62"/>
      <c r="K299" s="70"/>
      <c r="L299" s="71"/>
    </row>
    <row r="300" spans="1:12" ht="15.75" x14ac:dyDescent="0.25">
      <c r="A300" s="50"/>
      <c r="B300" s="9" t="s">
        <v>0</v>
      </c>
      <c r="C300" s="10" t="s">
        <v>160</v>
      </c>
      <c r="D300" s="12">
        <v>2000</v>
      </c>
      <c r="E300" s="76"/>
      <c r="F300" s="77"/>
      <c r="G300" s="77"/>
      <c r="H300" s="32"/>
      <c r="I300" s="32"/>
      <c r="J300" s="62"/>
      <c r="K300" s="70"/>
      <c r="L300" s="71"/>
    </row>
    <row r="301" spans="1:12" ht="15.75" x14ac:dyDescent="0.25">
      <c r="A301" s="50"/>
      <c r="B301" s="9" t="s">
        <v>58</v>
      </c>
      <c r="C301" s="10" t="s">
        <v>57</v>
      </c>
      <c r="D301" s="12">
        <v>3080</v>
      </c>
      <c r="E301" s="76"/>
      <c r="F301" s="77"/>
      <c r="G301" s="77"/>
      <c r="H301" s="32"/>
      <c r="I301" s="32"/>
      <c r="J301" s="62"/>
      <c r="K301" s="70"/>
      <c r="L301" s="71"/>
    </row>
    <row r="302" spans="1:12" ht="15.75" x14ac:dyDescent="0.25">
      <c r="D302" s="37">
        <f>SUM(D299:D301)</f>
        <v>173950</v>
      </c>
      <c r="E302" s="77"/>
      <c r="F302" s="77"/>
      <c r="G302" s="77"/>
      <c r="H302" s="32"/>
      <c r="I302" s="32"/>
      <c r="J302" s="62"/>
      <c r="K302" s="70"/>
      <c r="L302" s="71"/>
    </row>
    <row r="303" spans="1:12" ht="12.75" customHeight="1" thickBot="1" x14ac:dyDescent="0.25">
      <c r="D303" s="37"/>
      <c r="E303" s="78"/>
      <c r="F303" s="78"/>
      <c r="G303" s="77"/>
    </row>
    <row r="304" spans="1:12" ht="13.5" thickBot="1" x14ac:dyDescent="0.25">
      <c r="A304" s="25" t="s">
        <v>119</v>
      </c>
      <c r="B304" s="26"/>
      <c r="C304" s="26"/>
      <c r="D304" s="20">
        <f>+D233+D250+D263+D273+D284+D297</f>
        <v>1989328</v>
      </c>
      <c r="E304" s="78"/>
      <c r="F304" s="78"/>
      <c r="G304" s="77"/>
    </row>
    <row r="305" spans="1:7" ht="13.5" thickBot="1" x14ac:dyDescent="0.25">
      <c r="A305" s="25" t="s">
        <v>120</v>
      </c>
      <c r="B305" s="26"/>
      <c r="C305" s="26"/>
      <c r="D305" s="20">
        <f>+D237+D257+D267+D277+D290+D302</f>
        <v>1989328</v>
      </c>
      <c r="E305" s="78"/>
      <c r="F305" s="78"/>
      <c r="G305" s="77"/>
    </row>
    <row r="306" spans="1:7" ht="6" customHeight="1" thickBot="1" x14ac:dyDescent="0.25"/>
    <row r="307" spans="1:7" ht="13.5" thickBot="1" x14ac:dyDescent="0.25">
      <c r="A307" s="25" t="s">
        <v>121</v>
      </c>
      <c r="B307" s="26"/>
      <c r="C307" s="26"/>
      <c r="D307" s="20">
        <f>+D115+D225+D304</f>
        <v>37746339</v>
      </c>
    </row>
    <row r="308" spans="1:7" ht="13.5" thickBot="1" x14ac:dyDescent="0.25">
      <c r="A308" s="25" t="s">
        <v>122</v>
      </c>
      <c r="B308" s="26"/>
      <c r="C308" s="26"/>
      <c r="D308" s="20">
        <f>+D150+D226+D305</f>
        <v>37746339</v>
      </c>
    </row>
    <row r="309" spans="1:7" ht="6.75" customHeight="1" thickBot="1" x14ac:dyDescent="0.25"/>
    <row r="310" spans="1:7" ht="13.5" thickBot="1" x14ac:dyDescent="0.25">
      <c r="A310" s="25" t="s">
        <v>123</v>
      </c>
      <c r="B310" s="26"/>
      <c r="C310" s="26"/>
      <c r="D310" s="20">
        <f>-D68-D69-D70-D71</f>
        <v>-6215771</v>
      </c>
    </row>
    <row r="311" spans="1:7" ht="13.5" thickBot="1" x14ac:dyDescent="0.25">
      <c r="A311" s="25" t="s">
        <v>124</v>
      </c>
      <c r="B311" s="26"/>
      <c r="C311" s="26"/>
      <c r="D311" s="20">
        <v>-6215771</v>
      </c>
    </row>
    <row r="312" spans="1:7" ht="3.75" customHeight="1" thickBot="1" x14ac:dyDescent="0.25">
      <c r="D312" s="37"/>
    </row>
    <row r="313" spans="1:7" ht="13.5" thickBot="1" x14ac:dyDescent="0.25">
      <c r="A313" s="25" t="s">
        <v>125</v>
      </c>
      <c r="B313" s="26"/>
      <c r="C313" s="26"/>
      <c r="D313" s="20">
        <v>-798000</v>
      </c>
    </row>
    <row r="314" spans="1:7" ht="13.5" thickBot="1" x14ac:dyDescent="0.25">
      <c r="A314" s="25" t="s">
        <v>126</v>
      </c>
      <c r="B314" s="26"/>
      <c r="C314" s="26"/>
      <c r="D314" s="20">
        <v>-798000</v>
      </c>
    </row>
    <row r="315" spans="1:7" ht="5.25" customHeight="1" thickBot="1" x14ac:dyDescent="0.25"/>
    <row r="316" spans="1:7" ht="13.5" thickBot="1" x14ac:dyDescent="0.25">
      <c r="A316" s="25" t="s">
        <v>127</v>
      </c>
      <c r="B316" s="26"/>
      <c r="C316" s="26"/>
      <c r="D316" s="20">
        <f>+D307+D310+D313</f>
        <v>30732568</v>
      </c>
    </row>
    <row r="317" spans="1:7" ht="13.5" thickBot="1" x14ac:dyDescent="0.25">
      <c r="A317" s="25" t="s">
        <v>128</v>
      </c>
      <c r="B317" s="26"/>
      <c r="C317" s="26"/>
      <c r="D317" s="20">
        <f>+D308+D311+D314</f>
        <v>30732568</v>
      </c>
    </row>
  </sheetData>
  <mergeCells count="1">
    <mergeCell ref="C1:D1"/>
  </mergeCells>
  <printOptions horizontalCentered="1"/>
  <pageMargins left="0" right="0" top="0" bottom="0" header="0.31496062992125984" footer="0.31496062992125984"/>
  <pageSetup paperSize="9" scale="93" fitToHeight="0" orientation="portrait" r:id="rId1"/>
  <rowBreaks count="4" manualBreakCount="4">
    <brk id="73" max="3" man="1"/>
    <brk id="150" max="3" man="1"/>
    <brk id="215" max="16383" man="1"/>
    <brk id="2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SZ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2021-06-29T12:05:00Z</dcterms:modified>
</cp:coreProperties>
</file>