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olterskluwer-my.sharepoint.com/personal/erika_egri_wolterskluwer_com/Documents/Dokumentumok-Sajatgep/5ker/"/>
    </mc:Choice>
  </mc:AlternateContent>
  <xr:revisionPtr revIDLastSave="0" documentId="8_{9FC6C3BB-62A8-4FAB-9FD9-77F4CE9AABC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unka1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9" i="11" l="1"/>
  <c r="D36" i="11" s="1"/>
  <c r="D44" i="11" s="1"/>
  <c r="D24" i="11"/>
  <c r="D34" i="11"/>
  <c r="D43" i="11"/>
  <c r="E43" i="11"/>
  <c r="E42" i="11"/>
  <c r="D52" i="11"/>
  <c r="D22" i="11"/>
  <c r="E22" i="11"/>
  <c r="D25" i="11"/>
  <c r="E25" i="11" s="1"/>
  <c r="D51" i="11"/>
  <c r="D70" i="11"/>
  <c r="E57" i="11"/>
  <c r="E60" i="11" s="1"/>
  <c r="J27" i="11" s="1"/>
  <c r="E24" i="11"/>
  <c r="E23" i="11" s="1"/>
  <c r="D16" i="11"/>
  <c r="D15" i="11"/>
  <c r="E15" i="11"/>
  <c r="D14" i="11"/>
  <c r="E14" i="11" s="1"/>
  <c r="E30" i="11"/>
  <c r="E8" i="11"/>
  <c r="E12" i="11" s="1"/>
  <c r="E9" i="11"/>
  <c r="E10" i="11"/>
  <c r="C12" i="11"/>
  <c r="C27" i="11" s="1"/>
  <c r="D12" i="11"/>
  <c r="D84" i="11" s="1"/>
  <c r="D87" i="11" s="1"/>
  <c r="E16" i="11"/>
  <c r="E17" i="11"/>
  <c r="E19" i="11"/>
  <c r="E18" i="11" s="1"/>
  <c r="E20" i="11"/>
  <c r="I22" i="11"/>
  <c r="C23" i="11"/>
  <c r="C18" i="11" s="1"/>
  <c r="C26" i="11" s="1"/>
  <c r="C80" i="11" s="1"/>
  <c r="C83" i="11" s="1"/>
  <c r="L23" i="11"/>
  <c r="E29" i="11"/>
  <c r="E32" i="11"/>
  <c r="H21" i="11" s="1"/>
  <c r="I29" i="11"/>
  <c r="E31" i="11"/>
  <c r="C32" i="11"/>
  <c r="C45" i="11" s="1"/>
  <c r="D32" i="11"/>
  <c r="D45" i="11" s="1"/>
  <c r="I33" i="11"/>
  <c r="E34" i="11"/>
  <c r="E44" i="11" s="1"/>
  <c r="J21" i="11" s="1"/>
  <c r="E35" i="11"/>
  <c r="C36" i="11"/>
  <c r="C44" i="11" s="1"/>
  <c r="E38" i="11"/>
  <c r="H41" i="11"/>
  <c r="C42" i="11"/>
  <c r="E51" i="11"/>
  <c r="E53" i="11" s="1"/>
  <c r="H27" i="11" s="1"/>
  <c r="E52" i="11"/>
  <c r="E85" i="11" s="1"/>
  <c r="H30" i="11" s="1"/>
  <c r="C53" i="11"/>
  <c r="D53" i="11"/>
  <c r="E59" i="11"/>
  <c r="C60" i="11"/>
  <c r="D60" i="11"/>
  <c r="E70" i="11"/>
  <c r="E72" i="11"/>
  <c r="H28" i="11" s="1"/>
  <c r="E71" i="11"/>
  <c r="C72" i="11"/>
  <c r="D72" i="11"/>
  <c r="E78" i="11"/>
  <c r="E79" i="11" s="1"/>
  <c r="J28" i="11" s="1"/>
  <c r="C79" i="11"/>
  <c r="D79" i="11"/>
  <c r="C81" i="11"/>
  <c r="D81" i="11"/>
  <c r="C85" i="11"/>
  <c r="D85" i="11"/>
  <c r="E81" i="11"/>
  <c r="J30" i="11" s="1"/>
  <c r="H42" i="11"/>
  <c r="D42" i="11"/>
  <c r="E39" i="11"/>
  <c r="E36" i="11"/>
  <c r="E84" i="11" l="1"/>
  <c r="E87" i="11" s="1"/>
  <c r="H20" i="11"/>
  <c r="H22" i="11" s="1"/>
  <c r="H40" i="11"/>
  <c r="H43" i="11" s="1"/>
  <c r="E27" i="11"/>
  <c r="E26" i="11"/>
  <c r="H29" i="11"/>
  <c r="H31" i="11" s="1"/>
  <c r="J29" i="11"/>
  <c r="J31" i="11" s="1"/>
  <c r="E45" i="11"/>
  <c r="D23" i="11"/>
  <c r="D18" i="11" s="1"/>
  <c r="J12" i="11" s="1"/>
  <c r="C84" i="11"/>
  <c r="C87" i="11" s="1"/>
  <c r="J41" i="11"/>
  <c r="L31" i="11" l="1"/>
  <c r="J43" i="11"/>
  <c r="E80" i="11"/>
  <c r="E83" i="11" s="1"/>
  <c r="J20" i="11"/>
  <c r="J22" i="11" s="1"/>
  <c r="J24" i="11" s="1"/>
  <c r="J33" i="11" s="1"/>
  <c r="J40" i="11"/>
  <c r="J42" i="11" s="1"/>
  <c r="H24" i="11"/>
  <c r="L24" i="11" s="1"/>
  <c r="D26" i="11"/>
  <c r="H33" i="11" l="1"/>
  <c r="D80" i="11"/>
  <c r="D83" i="11" s="1"/>
  <c r="D27" i="11"/>
  <c r="L22" i="11"/>
</calcChain>
</file>

<file path=xl/sharedStrings.xml><?xml version="1.0" encoding="utf-8"?>
<sst xmlns="http://schemas.openxmlformats.org/spreadsheetml/2006/main" count="111" uniqueCount="85">
  <si>
    <t>1.számú melléklet</t>
  </si>
  <si>
    <t>működési, felhalmozási kiadásainak, bevételeinek mérlegszerű bemutatása</t>
  </si>
  <si>
    <t>Megnevezés</t>
  </si>
  <si>
    <t xml:space="preserve">I. </t>
  </si>
  <si>
    <t xml:space="preserve">MŰKÖDÉSI KÖLTSÉGVETÉSI BEVÉTELEK </t>
  </si>
  <si>
    <t>Működési célú átvett pénzeszköz</t>
  </si>
  <si>
    <t>II.</t>
  </si>
  <si>
    <t xml:space="preserve"> MŰKÖDÉSI KÖLTSÉGVETÉSI KIADÁSOK   </t>
  </si>
  <si>
    <t>Személyi juttatások</t>
  </si>
  <si>
    <t>Dologi kiadások</t>
  </si>
  <si>
    <t>Ellátottak pénzbeli juttatása</t>
  </si>
  <si>
    <t>Egyéb működési célú kiadások</t>
  </si>
  <si>
    <t>III.</t>
  </si>
  <si>
    <t xml:space="preserve">FELHALMOZÁSI KÖLTSÉGVETÉSI BEVÉTELEK </t>
  </si>
  <si>
    <t>Felhalmozási bevételek</t>
  </si>
  <si>
    <t>Felhalmozási célú átvett pénzeszközök</t>
  </si>
  <si>
    <t>IV.</t>
  </si>
  <si>
    <t>Egyéb felhalmozási kiadások</t>
  </si>
  <si>
    <t>Közhatalmi bevételek</t>
  </si>
  <si>
    <t>Beruházások</t>
  </si>
  <si>
    <t>Hosszú lejáratú hitel felvétele</t>
  </si>
  <si>
    <t>Rövid lejáratú hitel felvétele</t>
  </si>
  <si>
    <t>Kölcsön felvétele</t>
  </si>
  <si>
    <t>Költségvetési maradvány</t>
  </si>
  <si>
    <t>Irányító szervi támogatásként folyósított támogatás</t>
  </si>
  <si>
    <t>Befektetési vagy forgatási célú hitelviszonyt megtestesítő értékpapír kibocsátása,értékesítése</t>
  </si>
  <si>
    <t>Hosszú lejáratú hitel tőkeösszegének törlesztése</t>
  </si>
  <si>
    <t>Rövid lejáratú hitel tőkeösszegének törlesztése</t>
  </si>
  <si>
    <t>Kölcsön tőkeösszegének törlesztése</t>
  </si>
  <si>
    <t>Irányító szervi támogatásként folyósított támogatás kiutalása</t>
  </si>
  <si>
    <t xml:space="preserve">FELHALMOZÁSI KÖLTSÉGVETÉSI  KIADÁSOK  </t>
  </si>
  <si>
    <t>Működési bevételek</t>
  </si>
  <si>
    <t>Működési célú támogatások  Áh-n belülről</t>
  </si>
  <si>
    <t>Működési költségvetési bevételek összesen (I.+…+IV.)</t>
  </si>
  <si>
    <t>V.</t>
  </si>
  <si>
    <t>Munkaadókat terhelő járulékok és szociális hozzájárulási adó</t>
  </si>
  <si>
    <t xml:space="preserve">  Elvonások és befizetések</t>
  </si>
  <si>
    <t xml:space="preserve">  Egyéb működési célú támogatások Áh-on belülre</t>
  </si>
  <si>
    <t xml:space="preserve">  Működési célú visszatér.támog.,kölcsönök nyújtása Áh-on kívülre</t>
  </si>
  <si>
    <t xml:space="preserve">  Egyéb működési célú támogatások Áh-on kívülre</t>
  </si>
  <si>
    <t xml:space="preserve">  Tartalékok</t>
  </si>
  <si>
    <t xml:space="preserve">       Általános tartalék</t>
  </si>
  <si>
    <t xml:space="preserve">       Céltartalék</t>
  </si>
  <si>
    <t>Működési költségvetési kiadások öszesen (I.+…V.)</t>
  </si>
  <si>
    <t>A.</t>
  </si>
  <si>
    <t>B.</t>
  </si>
  <si>
    <t>Működési költségvetési egyenleg (A.-B.)</t>
  </si>
  <si>
    <t>Felhalmozási célú támogatások Áh-on belülről</t>
  </si>
  <si>
    <t>VI.</t>
  </si>
  <si>
    <t>VII.</t>
  </si>
  <si>
    <t>Felhalmozási költségvetési bevételek összesen (V.+…VII.)</t>
  </si>
  <si>
    <t>C.</t>
  </si>
  <si>
    <t>VIII.</t>
  </si>
  <si>
    <t xml:space="preserve">  Egyéb felhalmozási célú támogatások Áh-on belülre</t>
  </si>
  <si>
    <t xml:space="preserve">  Egyéb felhalmozási célú támogatások Áh-on kívülre</t>
  </si>
  <si>
    <t xml:space="preserve">  Lakástámogatás</t>
  </si>
  <si>
    <t>D.</t>
  </si>
  <si>
    <t>Felhalmozási költségvetési kiadások összesen (VI.+…VIII.)</t>
  </si>
  <si>
    <t>Felhalmozási költségvetési egyenleg (C.-D.)</t>
  </si>
  <si>
    <t>E.</t>
  </si>
  <si>
    <t xml:space="preserve">Működési finanszírozási bevételek összesen </t>
  </si>
  <si>
    <t>F.</t>
  </si>
  <si>
    <t xml:space="preserve">Működési finanszírozási kiadások összesen </t>
  </si>
  <si>
    <t>G.</t>
  </si>
  <si>
    <t xml:space="preserve">Felhalmozási finanszírozási bevételek összesen </t>
  </si>
  <si>
    <t>Befektetési vagy forgatási célú hitelviszonyt megtestesítő értékpapír vásárlása, a vételárban elismert kamat kivételével</t>
  </si>
  <si>
    <t>H.</t>
  </si>
  <si>
    <t>Felhalmozási finanszírozási kiadások összesen</t>
  </si>
  <si>
    <t>KIADÁSOK ÖSSZESEN (B.+ D.+ F.+ H.)</t>
  </si>
  <si>
    <t>Irányító szervi támogatás miatti korrekció</t>
  </si>
  <si>
    <t>KORRIGÁLT KIADÁSOK ÖSSZESEN</t>
  </si>
  <si>
    <t>BEVÉTELEK ÖSSZESEN (A.+ C.+ E.+ G.)</t>
  </si>
  <si>
    <t>KORRIGÁLT BEVÉTELEK ÖSSZESEN</t>
  </si>
  <si>
    <t>Parkolási tevékenység továbbszámlázott bevétele és kiadása miatti korrekció</t>
  </si>
  <si>
    <t>Felújítások</t>
  </si>
  <si>
    <t xml:space="preserve">  Pénzügyi befektetések</t>
  </si>
  <si>
    <t xml:space="preserve">  Felhalmozási célú visszatér.támog.,kölcsönök nyújt.Áh-on kívülre</t>
  </si>
  <si>
    <t>ÁH-n belüli megelőlegezések visszafizetése</t>
  </si>
  <si>
    <t xml:space="preserve">ÁH-n belüli megelőlegezések </t>
  </si>
  <si>
    <t>Pénzeszközök betétként elhelyezése</t>
  </si>
  <si>
    <t>Belföldi értékpapír beváltása</t>
  </si>
  <si>
    <t xml:space="preserve">Belváros-Lipótváros Önkormányzata 2021. évi                     </t>
  </si>
  <si>
    <t>Érvényes előirányzat</t>
  </si>
  <si>
    <t>Módosítás</t>
  </si>
  <si>
    <t>Módosított   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</si>
</sst>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F_t_-;\-* #,##0.00\ _F_t_-;_-* &quot;-&quot;??\ _F_t_-;_-@_-"/>
  </numFmts>
  <fonts count="8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ill="0" applyBorder="0" applyAlignment="0" applyProtection="0"/>
    <xf numFmtId="0" fontId="2" fillId="0" borderId="0"/>
    <xf numFmtId="0" fontId="1" fillId="0" borderId="0"/>
    <xf numFmtId="9" fontId="1" fillId="0" borderId="0" applyFill="0" applyBorder="0" applyAlignment="0" applyProtection="0"/>
  </cellStyleXfs>
  <cellXfs count="88">
    <xf numFmtId="0" fontId="0" fillId="0" borderId="0" xfId="0"/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3" fontId="3" fillId="0" borderId="5" xfId="0" applyNumberFormat="1" applyFont="1" applyFill="1" applyBorder="1" applyAlignment="1">
      <alignment horizontal="right" vertical="center"/>
    </xf>
    <xf numFmtId="3" fontId="3" fillId="0" borderId="6" xfId="0" applyNumberFormat="1" applyFont="1" applyFill="1" applyBorder="1" applyAlignment="1">
      <alignment vertical="center"/>
    </xf>
    <xf numFmtId="3" fontId="3" fillId="0" borderId="7" xfId="0" applyNumberFormat="1" applyFont="1" applyFill="1" applyBorder="1" applyAlignment="1">
      <alignment horizontal="right" vertical="center"/>
    </xf>
    <xf numFmtId="3" fontId="3" fillId="0" borderId="3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3" fontId="3" fillId="0" borderId="6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 wrapText="1"/>
    </xf>
    <xf numFmtId="3" fontId="4" fillId="0" borderId="12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3" fontId="3" fillId="0" borderId="5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3" fontId="4" fillId="0" borderId="7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left" vertical="center"/>
    </xf>
    <xf numFmtId="3" fontId="3" fillId="0" borderId="16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3" fontId="4" fillId="0" borderId="3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3" fontId="4" fillId="0" borderId="5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right" vertical="center"/>
    </xf>
    <xf numFmtId="3" fontId="3" fillId="0" borderId="22" xfId="0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horizontal="right" vertical="center"/>
    </xf>
    <xf numFmtId="3" fontId="3" fillId="0" borderId="23" xfId="0" applyNumberFormat="1" applyFont="1" applyFill="1" applyBorder="1" applyAlignment="1">
      <alignment vertical="center"/>
    </xf>
    <xf numFmtId="3" fontId="3" fillId="0" borderId="23" xfId="0" applyNumberFormat="1" applyFont="1" applyFill="1" applyBorder="1" applyAlignment="1">
      <alignment horizontal="right" vertical="center"/>
    </xf>
    <xf numFmtId="3" fontId="3" fillId="0" borderId="22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3" fontId="3" fillId="0" borderId="19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3" fontId="7" fillId="0" borderId="25" xfId="0" applyNumberFormat="1" applyFont="1" applyFill="1" applyBorder="1" applyAlignment="1">
      <alignment horizontal="center" vertical="center" wrapText="1"/>
    </xf>
    <xf numFmtId="3" fontId="7" fillId="0" borderId="26" xfId="0" applyNumberFormat="1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</cellXfs>
  <cellStyles count="5">
    <cellStyle name="Ezres 2" xfId="1" xr:uid="{00000000-0005-0000-0000-000000000000}"/>
    <cellStyle name="Normál" xfId="0" builtinId="0"/>
    <cellStyle name="Normál 2" xfId="2" xr:uid="{00000000-0005-0000-0000-000002000000}"/>
    <cellStyle name="Normál 3" xfId="3" xr:uid="{00000000-0005-0000-0000-000003000000}"/>
    <cellStyle name="Százalék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2"/>
  <sheetViews>
    <sheetView tabSelected="1" zoomScale="80" zoomScaleNormal="80" workbookViewId="0">
      <selection activeCell="F29" sqref="F29"/>
    </sheetView>
  </sheetViews>
  <sheetFormatPr defaultColWidth="9.109375" defaultRowHeight="13.2" x14ac:dyDescent="0.25"/>
  <cols>
    <col min="1" max="1" width="5.109375" style="4" customWidth="1"/>
    <col min="2" max="2" width="69.44140625" style="1" customWidth="1"/>
    <col min="3" max="3" width="14" style="1" customWidth="1"/>
    <col min="4" max="4" width="13.109375" style="75" customWidth="1"/>
    <col min="5" max="5" width="14.5546875" style="2" customWidth="1"/>
    <col min="6" max="6" width="12.44140625" style="2" customWidth="1"/>
    <col min="7" max="7" width="9.109375" style="2"/>
    <col min="8" max="8" width="15.33203125" style="1" customWidth="1"/>
    <col min="9" max="9" width="9.109375" style="1"/>
    <col min="10" max="10" width="17.44140625" style="1" customWidth="1"/>
    <col min="11" max="11" width="9.109375" style="1"/>
    <col min="12" max="12" width="13.109375" style="1" customWidth="1"/>
    <col min="13" max="16384" width="9.109375" style="1"/>
  </cols>
  <sheetData>
    <row r="1" spans="1:10" ht="14.25" customHeight="1" x14ac:dyDescent="0.25">
      <c r="D1" s="78" t="s">
        <v>0</v>
      </c>
      <c r="E1" s="78"/>
    </row>
    <row r="2" spans="1:10" ht="15.75" customHeight="1" x14ac:dyDescent="0.25">
      <c r="A2" s="79" t="s">
        <v>81</v>
      </c>
      <c r="B2" s="79"/>
      <c r="C2" s="79"/>
      <c r="D2" s="79"/>
      <c r="E2" s="79"/>
    </row>
    <row r="3" spans="1:10" ht="13.5" customHeight="1" x14ac:dyDescent="0.25">
      <c r="A3" s="79" t="s">
        <v>1</v>
      </c>
      <c r="B3" s="79"/>
      <c r="C3" s="79"/>
      <c r="D3" s="79"/>
      <c r="E3" s="79"/>
    </row>
    <row r="4" spans="1:10" ht="27.6" customHeight="1" thickBot="1" x14ac:dyDescent="0.3">
      <c r="A4" s="5"/>
      <c r="B4" s="5"/>
      <c r="C4" s="5"/>
      <c r="D4" s="6"/>
      <c r="E4" s="6"/>
    </row>
    <row r="5" spans="1:10" ht="12.75" customHeight="1" thickBot="1" x14ac:dyDescent="0.3">
      <c r="A5" s="80" t="s">
        <v>2</v>
      </c>
      <c r="B5" s="81"/>
      <c r="C5" s="84" t="s">
        <v>82</v>
      </c>
      <c r="D5" s="86" t="s">
        <v>83</v>
      </c>
      <c r="E5" s="84" t="s">
        <v>84</v>
      </c>
    </row>
    <row r="6" spans="1:10" ht="30" customHeight="1" thickBot="1" x14ac:dyDescent="0.3">
      <c r="A6" s="82"/>
      <c r="B6" s="83"/>
      <c r="C6" s="85"/>
      <c r="D6" s="87"/>
      <c r="E6" s="85"/>
    </row>
    <row r="7" spans="1:10" ht="15.75" customHeight="1" thickBot="1" x14ac:dyDescent="0.3">
      <c r="A7" s="7"/>
      <c r="B7" s="8" t="s">
        <v>4</v>
      </c>
      <c r="C7" s="9"/>
      <c r="D7" s="10"/>
      <c r="E7" s="9"/>
    </row>
    <row r="8" spans="1:10" ht="15" customHeight="1" x14ac:dyDescent="0.25">
      <c r="A8" s="11" t="s">
        <v>3</v>
      </c>
      <c r="B8" s="12" t="s">
        <v>32</v>
      </c>
      <c r="C8" s="14">
        <v>2263199</v>
      </c>
      <c r="D8" s="13">
        <v>400692</v>
      </c>
      <c r="E8" s="14">
        <f>SUM(C8:D8)</f>
        <v>2663891</v>
      </c>
    </row>
    <row r="9" spans="1:10" ht="15" customHeight="1" x14ac:dyDescent="0.25">
      <c r="A9" s="11" t="s">
        <v>6</v>
      </c>
      <c r="B9" s="12" t="s">
        <v>18</v>
      </c>
      <c r="C9" s="16">
        <v>4637892</v>
      </c>
      <c r="D9" s="15">
        <v>-371800</v>
      </c>
      <c r="E9" s="16">
        <f>SUM(C9:D9)</f>
        <v>4266092</v>
      </c>
    </row>
    <row r="10" spans="1:10" x14ac:dyDescent="0.25">
      <c r="A10" s="11" t="s">
        <v>12</v>
      </c>
      <c r="B10" s="12" t="s">
        <v>31</v>
      </c>
      <c r="C10" s="16">
        <v>7536117</v>
      </c>
      <c r="D10" s="15">
        <v>-1319587</v>
      </c>
      <c r="E10" s="16">
        <f>SUM(C10:D10)</f>
        <v>6216530</v>
      </c>
    </row>
    <row r="11" spans="1:10" ht="13.8" thickBot="1" x14ac:dyDescent="0.3">
      <c r="A11" s="17" t="s">
        <v>16</v>
      </c>
      <c r="B11" s="18" t="s">
        <v>5</v>
      </c>
      <c r="C11" s="19">
        <v>0</v>
      </c>
      <c r="D11" s="19"/>
      <c r="E11" s="19">
        <v>0</v>
      </c>
    </row>
    <row r="12" spans="1:10" ht="13.8" thickBot="1" x14ac:dyDescent="0.3">
      <c r="A12" s="7" t="s">
        <v>44</v>
      </c>
      <c r="B12" s="20" t="s">
        <v>33</v>
      </c>
      <c r="C12" s="21">
        <f>SUM(C8:C11)</f>
        <v>14437208</v>
      </c>
      <c r="D12" s="21">
        <f>SUM(D8:D11)</f>
        <v>-1290695</v>
      </c>
      <c r="E12" s="21">
        <f>SUM(E8:E11)</f>
        <v>13146513</v>
      </c>
      <c r="J12" s="2">
        <f>SUM(D18-596307)</f>
        <v>34647</v>
      </c>
    </row>
    <row r="13" spans="1:10" ht="15.75" customHeight="1" thickBot="1" x14ac:dyDescent="0.3">
      <c r="A13" s="7"/>
      <c r="B13" s="22" t="s">
        <v>7</v>
      </c>
      <c r="C13" s="23"/>
      <c r="D13" s="21"/>
      <c r="E13" s="21"/>
    </row>
    <row r="14" spans="1:10" x14ac:dyDescent="0.25">
      <c r="A14" s="24" t="s">
        <v>3</v>
      </c>
      <c r="B14" s="25" t="s">
        <v>8</v>
      </c>
      <c r="C14" s="26">
        <v>4252211</v>
      </c>
      <c r="D14" s="13">
        <f>255151+100252+40410+15341</f>
        <v>411154</v>
      </c>
      <c r="E14" s="19">
        <f>SUM(C14:D14)</f>
        <v>4663365</v>
      </c>
    </row>
    <row r="15" spans="1:10" x14ac:dyDescent="0.25">
      <c r="A15" s="11" t="s">
        <v>6</v>
      </c>
      <c r="B15" s="12" t="s">
        <v>35</v>
      </c>
      <c r="C15" s="27">
        <v>720915</v>
      </c>
      <c r="D15" s="15">
        <f>56113+15539+6264+2378</f>
        <v>80294</v>
      </c>
      <c r="E15" s="16">
        <f>SUM(C15:D15)</f>
        <v>801209</v>
      </c>
    </row>
    <row r="16" spans="1:10" x14ac:dyDescent="0.25">
      <c r="A16" s="17" t="s">
        <v>12</v>
      </c>
      <c r="B16" s="12" t="s">
        <v>9</v>
      </c>
      <c r="C16" s="27">
        <v>12973671</v>
      </c>
      <c r="D16" s="15">
        <f>-95378+5000+19027+25973+127000</f>
        <v>81622</v>
      </c>
      <c r="E16" s="16">
        <f>SUM(C16:D16)</f>
        <v>13055293</v>
      </c>
    </row>
    <row r="17" spans="1:12" x14ac:dyDescent="0.25">
      <c r="A17" s="24" t="s">
        <v>16</v>
      </c>
      <c r="B17" s="18" t="s">
        <v>10</v>
      </c>
      <c r="C17" s="27">
        <v>582956</v>
      </c>
      <c r="D17" s="15"/>
      <c r="E17" s="16">
        <f>SUM(C17:D17)</f>
        <v>582956</v>
      </c>
    </row>
    <row r="18" spans="1:12" x14ac:dyDescent="0.25">
      <c r="A18" s="24" t="s">
        <v>34</v>
      </c>
      <c r="B18" s="12" t="s">
        <v>11</v>
      </c>
      <c r="C18" s="28">
        <f>SUM(C19:C23)</f>
        <v>1919136</v>
      </c>
      <c r="D18" s="28">
        <f>SUM(D19:D23)</f>
        <v>630954</v>
      </c>
      <c r="E18" s="28">
        <f>SUM(E19:E23)</f>
        <v>2550090</v>
      </c>
    </row>
    <row r="19" spans="1:12" x14ac:dyDescent="0.25">
      <c r="A19" s="29"/>
      <c r="B19" s="30" t="s">
        <v>36</v>
      </c>
      <c r="C19" s="27">
        <v>355107</v>
      </c>
      <c r="D19" s="15">
        <v>131021</v>
      </c>
      <c r="E19" s="27">
        <f>SUM(C19:D19)</f>
        <v>486128</v>
      </c>
    </row>
    <row r="20" spans="1:12" x14ac:dyDescent="0.25">
      <c r="A20" s="29"/>
      <c r="B20" s="30" t="s">
        <v>37</v>
      </c>
      <c r="C20" s="27">
        <v>27000</v>
      </c>
      <c r="D20" s="15">
        <v>25577</v>
      </c>
      <c r="E20" s="27">
        <f>SUM(C20:D20)</f>
        <v>52577</v>
      </c>
      <c r="H20" s="2">
        <f>SUM(E12)</f>
        <v>13146513</v>
      </c>
      <c r="J20" s="2">
        <f>SUM(E26)</f>
        <v>21652913</v>
      </c>
    </row>
    <row r="21" spans="1:12" x14ac:dyDescent="0.25">
      <c r="A21" s="29"/>
      <c r="B21" s="30" t="s">
        <v>38</v>
      </c>
      <c r="C21" s="27"/>
      <c r="D21" s="15"/>
      <c r="E21" s="27"/>
      <c r="H21" s="2">
        <f>SUM(E32)</f>
        <v>2564877</v>
      </c>
      <c r="J21" s="2">
        <f>SUM(E44)</f>
        <v>9735348</v>
      </c>
    </row>
    <row r="22" spans="1:12" x14ac:dyDescent="0.25">
      <c r="A22" s="29"/>
      <c r="B22" s="30" t="s">
        <v>39</v>
      </c>
      <c r="C22" s="27">
        <v>673084</v>
      </c>
      <c r="D22" s="15">
        <f>90990+350+4700+1700+908+1998+4451+38000+200+1000+5545+2625+5147+6324+4000+50000+1372+1372+1372+300+400</f>
        <v>222754</v>
      </c>
      <c r="E22" s="27">
        <f>SUM(C22:D22)</f>
        <v>895838</v>
      </c>
      <c r="H22" s="2">
        <f>SUM(H20:H21)</f>
        <v>15711390</v>
      </c>
      <c r="I22" s="2">
        <f>SUM(I20:I21)</f>
        <v>0</v>
      </c>
      <c r="J22" s="2">
        <f>SUM(J20:J21)</f>
        <v>31388261</v>
      </c>
      <c r="L22" s="2">
        <f>SUM(H22-J22)</f>
        <v>-15676871</v>
      </c>
    </row>
    <row r="23" spans="1:12" x14ac:dyDescent="0.25">
      <c r="A23" s="29"/>
      <c r="B23" s="30" t="s">
        <v>40</v>
      </c>
      <c r="C23" s="28">
        <f>SUM(C24:C25)</f>
        <v>863945</v>
      </c>
      <c r="D23" s="28">
        <f>SUM(D24:D25)</f>
        <v>251602</v>
      </c>
      <c r="E23" s="28">
        <f>SUM(E24:E25)</f>
        <v>1115547</v>
      </c>
      <c r="H23" s="1">
        <v>-798000</v>
      </c>
      <c r="J23" s="1">
        <v>-798000</v>
      </c>
      <c r="L23" s="2">
        <f>SUM(H23-J23)</f>
        <v>0</v>
      </c>
    </row>
    <row r="24" spans="1:12" x14ac:dyDescent="0.25">
      <c r="A24" s="29"/>
      <c r="B24" s="30" t="s">
        <v>41</v>
      </c>
      <c r="C24" s="27">
        <v>50000</v>
      </c>
      <c r="D24" s="15">
        <f>50000-33677</f>
        <v>16323</v>
      </c>
      <c r="E24" s="27">
        <f>SUM(C24:D24)</f>
        <v>66323</v>
      </c>
      <c r="H24" s="2">
        <f>SUM(H22:H23)</f>
        <v>14913390</v>
      </c>
      <c r="J24" s="2">
        <f>SUM(J22:J23)</f>
        <v>30590261</v>
      </c>
      <c r="L24" s="2">
        <f>SUM(H24-J24)</f>
        <v>-15676871</v>
      </c>
    </row>
    <row r="25" spans="1:12" ht="13.8" thickBot="1" x14ac:dyDescent="0.3">
      <c r="A25" s="29"/>
      <c r="B25" s="32" t="s">
        <v>42</v>
      </c>
      <c r="C25" s="33">
        <v>813945</v>
      </c>
      <c r="D25" s="19">
        <f>282095+8000+142307-142307-50000-1372-1372-1372-400-300</f>
        <v>235279</v>
      </c>
      <c r="E25" s="14">
        <f>SUM(C25:D25)</f>
        <v>1049224</v>
      </c>
      <c r="H25" s="2"/>
    </row>
    <row r="26" spans="1:12" ht="18" customHeight="1" thickBot="1" x14ac:dyDescent="0.3">
      <c r="A26" s="7" t="s">
        <v>45</v>
      </c>
      <c r="B26" s="22" t="s">
        <v>43</v>
      </c>
      <c r="C26" s="21">
        <f>SUM(C14:C18)</f>
        <v>20448889</v>
      </c>
      <c r="D26" s="21">
        <f>SUM(D14:D18)</f>
        <v>1204024</v>
      </c>
      <c r="E26" s="21">
        <f>SUM(E14:E18)</f>
        <v>21652913</v>
      </c>
    </row>
    <row r="27" spans="1:12" ht="13.8" thickBot="1" x14ac:dyDescent="0.3">
      <c r="A27" s="34"/>
      <c r="B27" s="35" t="s">
        <v>46</v>
      </c>
      <c r="C27" s="21">
        <f>SUM(C12-C26)</f>
        <v>-6011681</v>
      </c>
      <c r="D27" s="21">
        <f>SUM(D12-D26)</f>
        <v>-2494719</v>
      </c>
      <c r="E27" s="21">
        <f>SUM(E12-E26)</f>
        <v>-8506400</v>
      </c>
      <c r="H27" s="2">
        <f>SUM(E53)</f>
        <v>14929396</v>
      </c>
      <c r="J27" s="2">
        <f>SUM(E60)</f>
        <v>6330122</v>
      </c>
    </row>
    <row r="28" spans="1:12" ht="17.25" customHeight="1" thickBot="1" x14ac:dyDescent="0.3">
      <c r="A28" s="10"/>
      <c r="B28" s="22" t="s">
        <v>13</v>
      </c>
      <c r="C28" s="77"/>
      <c r="D28" s="21"/>
      <c r="E28" s="21"/>
      <c r="H28" s="2">
        <f>SUM(E72)</f>
        <v>7105553</v>
      </c>
      <c r="J28" s="2">
        <f>SUM(E79)</f>
        <v>27956</v>
      </c>
    </row>
    <row r="29" spans="1:12" ht="17.25" customHeight="1" x14ac:dyDescent="0.25">
      <c r="A29" s="36" t="s">
        <v>34</v>
      </c>
      <c r="B29" s="37" t="s">
        <v>47</v>
      </c>
      <c r="C29" s="26"/>
      <c r="D29" s="13">
        <v>82948</v>
      </c>
      <c r="E29" s="19">
        <f>SUM(C29:D29)</f>
        <v>82948</v>
      </c>
      <c r="H29" s="2">
        <f>SUM(H27:H28)</f>
        <v>22034949</v>
      </c>
      <c r="I29" s="2">
        <f>SUM(I27:I28)</f>
        <v>0</v>
      </c>
      <c r="J29" s="2">
        <f>SUM(J27:J28)</f>
        <v>6358078</v>
      </c>
    </row>
    <row r="30" spans="1:12" ht="15" customHeight="1" x14ac:dyDescent="0.25">
      <c r="A30" s="29" t="s">
        <v>48</v>
      </c>
      <c r="B30" s="38" t="s">
        <v>14</v>
      </c>
      <c r="C30" s="16">
        <v>2209690</v>
      </c>
      <c r="D30" s="15">
        <v>2462</v>
      </c>
      <c r="E30" s="16">
        <f>SUM(C30:D30)</f>
        <v>2212152</v>
      </c>
      <c r="H30" s="2">
        <f>SUM(E85)</f>
        <v>-6215771</v>
      </c>
      <c r="J30" s="2">
        <f>SUM(E81)</f>
        <v>-6215771</v>
      </c>
      <c r="L30" s="2"/>
    </row>
    <row r="31" spans="1:12" ht="13.8" thickBot="1" x14ac:dyDescent="0.3">
      <c r="A31" s="29" t="s">
        <v>49</v>
      </c>
      <c r="B31" s="12" t="s">
        <v>15</v>
      </c>
      <c r="C31" s="19">
        <v>18022</v>
      </c>
      <c r="D31" s="19">
        <v>251755</v>
      </c>
      <c r="E31" s="19">
        <f>SUM(C31:D31)</f>
        <v>269777</v>
      </c>
      <c r="H31" s="2">
        <f>SUM(H29:H30)</f>
        <v>15819178</v>
      </c>
      <c r="J31" s="2">
        <f>SUM(J29:J30)</f>
        <v>142307</v>
      </c>
      <c r="L31" s="2">
        <f>SUM(H31-J31)</f>
        <v>15676871</v>
      </c>
    </row>
    <row r="32" spans="1:12" ht="15.75" customHeight="1" thickBot="1" x14ac:dyDescent="0.3">
      <c r="A32" s="39" t="s">
        <v>51</v>
      </c>
      <c r="B32" s="22" t="s">
        <v>50</v>
      </c>
      <c r="C32" s="21">
        <f>SUM(C29:C31)</f>
        <v>2227712</v>
      </c>
      <c r="D32" s="21">
        <f>SUM(D29:D31)</f>
        <v>337165</v>
      </c>
      <c r="E32" s="21">
        <f>SUM(E29:E31)</f>
        <v>2564877</v>
      </c>
    </row>
    <row r="33" spans="1:13" ht="17.25" customHeight="1" thickBot="1" x14ac:dyDescent="0.3">
      <c r="A33" s="10"/>
      <c r="B33" s="22" t="s">
        <v>30</v>
      </c>
      <c r="C33" s="23"/>
      <c r="D33" s="21"/>
      <c r="E33" s="21"/>
      <c r="H33" s="2">
        <f>SUM(H31,H24)</f>
        <v>30732568</v>
      </c>
      <c r="I33" s="2">
        <f>SUM(I31,I24)</f>
        <v>0</v>
      </c>
      <c r="J33" s="2">
        <f>SUM(J31,J24)</f>
        <v>30732568</v>
      </c>
    </row>
    <row r="34" spans="1:13" ht="14.1" customHeight="1" x14ac:dyDescent="0.25">
      <c r="A34" s="24" t="s">
        <v>48</v>
      </c>
      <c r="B34" s="40" t="s">
        <v>19</v>
      </c>
      <c r="C34" s="26">
        <v>4036045</v>
      </c>
      <c r="D34" s="13">
        <f>1613128+15000</f>
        <v>1628128</v>
      </c>
      <c r="E34" s="14">
        <f>SUM(C34:D34)</f>
        <v>5664173</v>
      </c>
    </row>
    <row r="35" spans="1:13" ht="14.1" customHeight="1" x14ac:dyDescent="0.25">
      <c r="A35" s="24" t="s">
        <v>49</v>
      </c>
      <c r="B35" s="41" t="s">
        <v>74</v>
      </c>
      <c r="C35" s="27">
        <v>115306</v>
      </c>
      <c r="D35" s="15">
        <v>257263</v>
      </c>
      <c r="E35" s="27">
        <f>SUM(C35:D35)</f>
        <v>372569</v>
      </c>
    </row>
    <row r="36" spans="1:13" ht="14.1" customHeight="1" x14ac:dyDescent="0.25">
      <c r="A36" s="11" t="s">
        <v>52</v>
      </c>
      <c r="B36" s="12" t="s">
        <v>17</v>
      </c>
      <c r="C36" s="42">
        <f>SUM(C37:C42)</f>
        <v>2490189</v>
      </c>
      <c r="D36" s="42">
        <f>SUM(D37:D42)</f>
        <v>1208417</v>
      </c>
      <c r="E36" s="42">
        <f>SUM(E37:E42)</f>
        <v>3698606</v>
      </c>
    </row>
    <row r="37" spans="1:13" ht="14.1" customHeight="1" x14ac:dyDescent="0.25">
      <c r="A37" s="17"/>
      <c r="B37" s="12" t="s">
        <v>53</v>
      </c>
      <c r="C37" s="27">
        <v>0</v>
      </c>
      <c r="D37" s="15"/>
      <c r="E37" s="27">
        <v>0</v>
      </c>
    </row>
    <row r="38" spans="1:13" ht="14.1" customHeight="1" x14ac:dyDescent="0.25">
      <c r="A38" s="29"/>
      <c r="B38" s="12" t="s">
        <v>76</v>
      </c>
      <c r="C38" s="27">
        <v>10000</v>
      </c>
      <c r="D38" s="15"/>
      <c r="E38" s="27">
        <f>SUM(C38:D38)</f>
        <v>10000</v>
      </c>
    </row>
    <row r="39" spans="1:13" ht="14.1" customHeight="1" x14ac:dyDescent="0.25">
      <c r="A39" s="29"/>
      <c r="B39" s="12" t="s">
        <v>54</v>
      </c>
      <c r="C39" s="27">
        <v>270683</v>
      </c>
      <c r="D39" s="15">
        <f>1757555-790494+16700+233677+1170</f>
        <v>1218608</v>
      </c>
      <c r="E39" s="27">
        <f>SUM(C39:D39)</f>
        <v>1489291</v>
      </c>
    </row>
    <row r="40" spans="1:13" ht="14.1" customHeight="1" x14ac:dyDescent="0.25">
      <c r="A40" s="29"/>
      <c r="B40" s="12" t="s">
        <v>75</v>
      </c>
      <c r="C40" s="27">
        <v>0</v>
      </c>
      <c r="D40" s="15"/>
      <c r="E40" s="27">
        <v>0</v>
      </c>
      <c r="H40" s="2">
        <f>SUM(E12)</f>
        <v>13146513</v>
      </c>
      <c r="J40" s="2">
        <f>SUM(E26)</f>
        <v>21652913</v>
      </c>
    </row>
    <row r="41" spans="1:13" ht="14.1" customHeight="1" x14ac:dyDescent="0.25">
      <c r="A41" s="29"/>
      <c r="B41" s="12" t="s">
        <v>55</v>
      </c>
      <c r="C41" s="27">
        <v>0</v>
      </c>
      <c r="D41" s="15"/>
      <c r="E41" s="27">
        <v>0</v>
      </c>
      <c r="H41" s="2">
        <f>SUM(E49)</f>
        <v>4000000</v>
      </c>
      <c r="J41" s="2">
        <f>SUM(E57)</f>
        <v>142307</v>
      </c>
    </row>
    <row r="42" spans="1:13" ht="14.1" customHeight="1" x14ac:dyDescent="0.25">
      <c r="A42" s="29"/>
      <c r="B42" s="12" t="s">
        <v>40</v>
      </c>
      <c r="C42" s="31">
        <f>SUM(C43)</f>
        <v>2209506</v>
      </c>
      <c r="D42" s="31">
        <f>SUM(D43)</f>
        <v>-10191</v>
      </c>
      <c r="E42" s="31">
        <f>SUM(E43)</f>
        <v>2199315</v>
      </c>
      <c r="H42" s="2">
        <f>SUM(E51)</f>
        <v>4741581</v>
      </c>
      <c r="J42" s="2">
        <f>SUM(J40:J41)</f>
        <v>21795220</v>
      </c>
      <c r="L42" s="1">
        <v>790494</v>
      </c>
      <c r="M42" s="1">
        <v>-442208</v>
      </c>
    </row>
    <row r="43" spans="1:13" ht="14.1" customHeight="1" thickBot="1" x14ac:dyDescent="0.3">
      <c r="A43" s="43"/>
      <c r="B43" s="44" t="s">
        <v>42</v>
      </c>
      <c r="C43" s="33">
        <v>2209506</v>
      </c>
      <c r="D43" s="19">
        <f>348286-142307-200000-1170-15000</f>
        <v>-10191</v>
      </c>
      <c r="E43" s="14">
        <f>SUM(C43:D43)</f>
        <v>2199315</v>
      </c>
      <c r="H43" s="2">
        <f>SUM(H40:H42)</f>
        <v>21888094</v>
      </c>
      <c r="J43" s="2">
        <f>SUM(H43-J42)</f>
        <v>92874</v>
      </c>
    </row>
    <row r="44" spans="1:13" ht="17.25" customHeight="1" thickBot="1" x14ac:dyDescent="0.3">
      <c r="A44" s="7" t="s">
        <v>56</v>
      </c>
      <c r="B44" s="45" t="s">
        <v>57</v>
      </c>
      <c r="C44" s="21">
        <f>SUM(C34:C36)</f>
        <v>6641540</v>
      </c>
      <c r="D44" s="21">
        <f>SUM(D34:D36)</f>
        <v>3093808</v>
      </c>
      <c r="E44" s="21">
        <f>SUM(E34:E36)</f>
        <v>9735348</v>
      </c>
    </row>
    <row r="45" spans="1:13" ht="17.25" customHeight="1" thickBot="1" x14ac:dyDescent="0.3">
      <c r="A45" s="34"/>
      <c r="B45" s="46" t="s">
        <v>58</v>
      </c>
      <c r="C45" s="23">
        <f>SUM(C32-C44)</f>
        <v>-4413828</v>
      </c>
      <c r="D45" s="21">
        <f>SUM(D32-D44)</f>
        <v>-2756643</v>
      </c>
      <c r="E45" s="21">
        <f>SUM(E32-E44)</f>
        <v>-7170471</v>
      </c>
    </row>
    <row r="46" spans="1:13" ht="26.4" x14ac:dyDescent="0.25">
      <c r="A46" s="29"/>
      <c r="B46" s="37" t="s">
        <v>25</v>
      </c>
      <c r="C46" s="47"/>
      <c r="D46" s="15"/>
      <c r="E46" s="26"/>
      <c r="H46" s="2"/>
    </row>
    <row r="47" spans="1:13" x14ac:dyDescent="0.25">
      <c r="A47" s="29"/>
      <c r="B47" s="38" t="s">
        <v>20</v>
      </c>
      <c r="C47" s="42"/>
      <c r="D47" s="15"/>
      <c r="E47" s="27"/>
      <c r="H47" s="2"/>
    </row>
    <row r="48" spans="1:13" x14ac:dyDescent="0.25">
      <c r="A48" s="29"/>
      <c r="B48" s="38" t="s">
        <v>21</v>
      </c>
      <c r="C48" s="27"/>
      <c r="D48" s="15"/>
      <c r="E48" s="27"/>
      <c r="H48" s="2"/>
    </row>
    <row r="49" spans="1:8" x14ac:dyDescent="0.25">
      <c r="A49" s="29"/>
      <c r="B49" s="38" t="s">
        <v>80</v>
      </c>
      <c r="C49" s="27">
        <v>4000000</v>
      </c>
      <c r="D49" s="15"/>
      <c r="E49" s="27">
        <v>4000000</v>
      </c>
      <c r="H49" s="2"/>
    </row>
    <row r="50" spans="1:8" x14ac:dyDescent="0.25">
      <c r="A50" s="29"/>
      <c r="B50" s="48" t="s">
        <v>78</v>
      </c>
      <c r="C50" s="27">
        <v>0</v>
      </c>
      <c r="D50" s="15"/>
      <c r="E50" s="27">
        <v>0</v>
      </c>
      <c r="H50" s="2"/>
    </row>
    <row r="51" spans="1:8" x14ac:dyDescent="0.25">
      <c r="A51" s="29"/>
      <c r="B51" s="48" t="s">
        <v>23</v>
      </c>
      <c r="C51" s="16">
        <v>2015322</v>
      </c>
      <c r="D51" s="15">
        <f>2583952+142307</f>
        <v>2726259</v>
      </c>
      <c r="E51" s="16">
        <f>SUM(C51:D51)</f>
        <v>4741581</v>
      </c>
      <c r="H51" s="2"/>
    </row>
    <row r="52" spans="1:8" ht="13.8" thickBot="1" x14ac:dyDescent="0.3">
      <c r="A52" s="43"/>
      <c r="B52" s="49" t="s">
        <v>24</v>
      </c>
      <c r="C52" s="19">
        <v>5948355</v>
      </c>
      <c r="D52" s="19">
        <f>59276+46674+115791+17719</f>
        <v>239460</v>
      </c>
      <c r="E52" s="19">
        <f>SUM(C52:D52)</f>
        <v>6187815</v>
      </c>
      <c r="H52" s="2"/>
    </row>
    <row r="53" spans="1:8" ht="15" customHeight="1" thickBot="1" x14ac:dyDescent="0.3">
      <c r="A53" s="50" t="s">
        <v>59</v>
      </c>
      <c r="B53" s="51" t="s">
        <v>60</v>
      </c>
      <c r="C53" s="23">
        <f>SUM(C46:C52)</f>
        <v>11963677</v>
      </c>
      <c r="D53" s="23">
        <f>SUM(D46:D52)</f>
        <v>2965719</v>
      </c>
      <c r="E53" s="21">
        <f>SUM(E46:E52)</f>
        <v>14929396</v>
      </c>
      <c r="H53" s="2"/>
    </row>
    <row r="54" spans="1:8" ht="26.4" x14ac:dyDescent="0.25">
      <c r="A54" s="52"/>
      <c r="B54" s="37" t="s">
        <v>65</v>
      </c>
      <c r="C54" s="47"/>
      <c r="D54" s="13"/>
      <c r="E54" s="14"/>
      <c r="H54" s="2"/>
    </row>
    <row r="55" spans="1:8" ht="13.8" x14ac:dyDescent="0.25">
      <c r="A55" s="50"/>
      <c r="B55" s="38" t="s">
        <v>26</v>
      </c>
      <c r="C55" s="42"/>
      <c r="D55" s="15"/>
      <c r="E55" s="27"/>
      <c r="H55" s="2"/>
    </row>
    <row r="56" spans="1:8" ht="13.8" x14ac:dyDescent="0.25">
      <c r="A56" s="50"/>
      <c r="B56" s="38" t="s">
        <v>27</v>
      </c>
      <c r="C56" s="27"/>
      <c r="D56" s="15"/>
      <c r="E56" s="27"/>
      <c r="H56" s="2"/>
    </row>
    <row r="57" spans="1:8" ht="13.8" x14ac:dyDescent="0.25">
      <c r="A57" s="50"/>
      <c r="B57" s="38" t="s">
        <v>77</v>
      </c>
      <c r="C57" s="27"/>
      <c r="D57" s="15">
        <v>142307</v>
      </c>
      <c r="E57" s="27">
        <f>SUM(D57)</f>
        <v>142307</v>
      </c>
      <c r="H57" s="2"/>
    </row>
    <row r="58" spans="1:8" ht="13.8" x14ac:dyDescent="0.25">
      <c r="A58" s="50"/>
      <c r="B58" s="48" t="s">
        <v>79</v>
      </c>
      <c r="C58" s="27"/>
      <c r="D58" s="15"/>
      <c r="E58" s="27"/>
      <c r="H58" s="2"/>
    </row>
    <row r="59" spans="1:8" ht="14.4" thickBot="1" x14ac:dyDescent="0.3">
      <c r="A59" s="50"/>
      <c r="B59" s="48" t="s">
        <v>29</v>
      </c>
      <c r="C59" s="14">
        <v>5948355</v>
      </c>
      <c r="D59" s="19">
        <v>239460</v>
      </c>
      <c r="E59" s="14">
        <f>SUM(C59:D59)</f>
        <v>6187815</v>
      </c>
      <c r="H59" s="2"/>
    </row>
    <row r="60" spans="1:8" ht="15" customHeight="1" thickBot="1" x14ac:dyDescent="0.3">
      <c r="A60" s="7" t="s">
        <v>61</v>
      </c>
      <c r="B60" s="22" t="s">
        <v>62</v>
      </c>
      <c r="C60" s="21">
        <f>SUM(C54:C59)</f>
        <v>5948355</v>
      </c>
      <c r="D60" s="21">
        <f>SUM(D54:D59)</f>
        <v>381767</v>
      </c>
      <c r="E60" s="21">
        <f>SUM(E54:E59)</f>
        <v>6330122</v>
      </c>
      <c r="H60" s="2"/>
    </row>
    <row r="61" spans="1:8" ht="15" customHeight="1" x14ac:dyDescent="0.25">
      <c r="A61" s="53"/>
      <c r="B61" s="54"/>
      <c r="C61" s="55"/>
      <c r="D61" s="55"/>
      <c r="H61" s="2"/>
    </row>
    <row r="62" spans="1:8" ht="15" customHeight="1" thickBot="1" x14ac:dyDescent="0.3">
      <c r="A62" s="53"/>
      <c r="B62" s="54"/>
      <c r="C62" s="55"/>
      <c r="D62" s="55"/>
      <c r="H62" s="2"/>
    </row>
    <row r="63" spans="1:8" ht="12.75" customHeight="1" thickBot="1" x14ac:dyDescent="0.3">
      <c r="A63" s="80" t="s">
        <v>2</v>
      </c>
      <c r="B63" s="81"/>
      <c r="C63" s="84" t="s">
        <v>82</v>
      </c>
      <c r="D63" s="86" t="s">
        <v>83</v>
      </c>
      <c r="E63" s="84" t="s">
        <v>84</v>
      </c>
      <c r="H63" s="2"/>
    </row>
    <row r="64" spans="1:8" ht="30.75" customHeight="1" thickBot="1" x14ac:dyDescent="0.3">
      <c r="A64" s="82"/>
      <c r="B64" s="83"/>
      <c r="C64" s="85"/>
      <c r="D64" s="87"/>
      <c r="E64" s="85"/>
      <c r="H64" s="2"/>
    </row>
    <row r="65" spans="1:8" ht="29.25" customHeight="1" x14ac:dyDescent="0.25">
      <c r="A65" s="56"/>
      <c r="B65" s="37" t="s">
        <v>25</v>
      </c>
      <c r="C65" s="47"/>
      <c r="D65" s="57"/>
      <c r="E65" s="58"/>
      <c r="H65" s="2"/>
    </row>
    <row r="66" spans="1:8" ht="15" customHeight="1" x14ac:dyDescent="0.25">
      <c r="A66" s="56"/>
      <c r="B66" s="38" t="s">
        <v>20</v>
      </c>
      <c r="C66" s="42"/>
      <c r="D66" s="59"/>
      <c r="E66" s="60"/>
      <c r="H66" s="2"/>
    </row>
    <row r="67" spans="1:8" ht="15" customHeight="1" x14ac:dyDescent="0.25">
      <c r="A67" s="56"/>
      <c r="B67" s="38" t="s">
        <v>21</v>
      </c>
      <c r="C67" s="42"/>
      <c r="D67" s="59"/>
      <c r="E67" s="60"/>
      <c r="H67" s="2"/>
    </row>
    <row r="68" spans="1:8" ht="15" customHeight="1" x14ac:dyDescent="0.25">
      <c r="A68" s="56"/>
      <c r="B68" s="38" t="s">
        <v>22</v>
      </c>
      <c r="C68" s="27"/>
      <c r="D68" s="59"/>
      <c r="E68" s="60"/>
      <c r="H68" s="2"/>
    </row>
    <row r="69" spans="1:8" ht="15" customHeight="1" x14ac:dyDescent="0.25">
      <c r="A69" s="56"/>
      <c r="B69" s="38" t="s">
        <v>80</v>
      </c>
      <c r="C69" s="27"/>
      <c r="D69" s="59"/>
      <c r="E69" s="60"/>
      <c r="H69" s="2"/>
    </row>
    <row r="70" spans="1:8" ht="15" customHeight="1" x14ac:dyDescent="0.25">
      <c r="A70" s="39"/>
      <c r="B70" s="38" t="s">
        <v>23</v>
      </c>
      <c r="C70" s="16">
        <v>4410187</v>
      </c>
      <c r="D70" s="59">
        <f>2809717-142307</f>
        <v>2667410</v>
      </c>
      <c r="E70" s="61">
        <f>SUM(C70:D70)</f>
        <v>7077597</v>
      </c>
      <c r="H70" s="2"/>
    </row>
    <row r="71" spans="1:8" ht="15" customHeight="1" thickBot="1" x14ac:dyDescent="0.3">
      <c r="A71" s="56"/>
      <c r="B71" s="49" t="s">
        <v>24</v>
      </c>
      <c r="C71" s="76">
        <v>27000</v>
      </c>
      <c r="D71" s="62">
        <v>956</v>
      </c>
      <c r="E71" s="62">
        <f>SUM(C71:D71)</f>
        <v>27956</v>
      </c>
      <c r="H71" s="2"/>
    </row>
    <row r="72" spans="1:8" ht="15" customHeight="1" thickBot="1" x14ac:dyDescent="0.3">
      <c r="A72" s="63" t="s">
        <v>63</v>
      </c>
      <c r="B72" s="45" t="s">
        <v>64</v>
      </c>
      <c r="C72" s="21">
        <f>SUM(C65:C71)</f>
        <v>4437187</v>
      </c>
      <c r="D72" s="21">
        <f>SUM(D65:D71)</f>
        <v>2668366</v>
      </c>
      <c r="E72" s="21">
        <f>SUM(E65:E71)</f>
        <v>7105553</v>
      </c>
      <c r="H72" s="2"/>
    </row>
    <row r="73" spans="1:8" ht="28.5" customHeight="1" x14ac:dyDescent="0.25">
      <c r="A73" s="56"/>
      <c r="B73" s="37" t="s">
        <v>65</v>
      </c>
      <c r="C73" s="26"/>
      <c r="D73" s="13"/>
      <c r="E73" s="14"/>
      <c r="H73" s="2"/>
    </row>
    <row r="74" spans="1:8" ht="15" customHeight="1" x14ac:dyDescent="0.25">
      <c r="A74" s="56"/>
      <c r="B74" s="38" t="s">
        <v>26</v>
      </c>
      <c r="C74" s="27"/>
      <c r="D74" s="15"/>
      <c r="E74" s="27"/>
      <c r="H74" s="2"/>
    </row>
    <row r="75" spans="1:8" ht="15" customHeight="1" x14ac:dyDescent="0.25">
      <c r="A75" s="56"/>
      <c r="B75" s="38" t="s">
        <v>27</v>
      </c>
      <c r="C75" s="27"/>
      <c r="D75" s="15"/>
      <c r="E75" s="27"/>
      <c r="H75" s="2"/>
    </row>
    <row r="76" spans="1:8" ht="15" customHeight="1" x14ac:dyDescent="0.25">
      <c r="A76" s="56"/>
      <c r="B76" s="38" t="s">
        <v>28</v>
      </c>
      <c r="C76" s="27"/>
      <c r="D76" s="15"/>
      <c r="E76" s="27"/>
      <c r="H76" s="2"/>
    </row>
    <row r="77" spans="1:8" ht="15" customHeight="1" x14ac:dyDescent="0.25">
      <c r="A77" s="56"/>
      <c r="B77" s="48" t="s">
        <v>79</v>
      </c>
      <c r="C77" s="27"/>
      <c r="D77" s="15"/>
      <c r="E77" s="27"/>
      <c r="H77" s="2"/>
    </row>
    <row r="78" spans="1:8" ht="15" customHeight="1" thickBot="1" x14ac:dyDescent="0.3">
      <c r="A78" s="64"/>
      <c r="B78" s="49" t="s">
        <v>29</v>
      </c>
      <c r="C78" s="33">
        <v>27000</v>
      </c>
      <c r="D78" s="19">
        <v>956</v>
      </c>
      <c r="E78" s="14">
        <f>SUM(C78:D78)</f>
        <v>27956</v>
      </c>
      <c r="H78" s="2"/>
    </row>
    <row r="79" spans="1:8" ht="15" customHeight="1" thickBot="1" x14ac:dyDescent="0.3">
      <c r="A79" s="7" t="s">
        <v>66</v>
      </c>
      <c r="B79" s="45" t="s">
        <v>67</v>
      </c>
      <c r="C79" s="21">
        <f>SUM(C73:C78)</f>
        <v>27000</v>
      </c>
      <c r="D79" s="21">
        <f>SUM(D73:D78)</f>
        <v>956</v>
      </c>
      <c r="E79" s="21">
        <f>SUM(E73:E78)</f>
        <v>27956</v>
      </c>
      <c r="H79" s="2"/>
    </row>
    <row r="80" spans="1:8" ht="15" customHeight="1" thickBot="1" x14ac:dyDescent="0.3">
      <c r="A80" s="7"/>
      <c r="B80" s="65" t="s">
        <v>68</v>
      </c>
      <c r="C80" s="21">
        <f>SUM(C26,C44,C60,C79)</f>
        <v>33065784</v>
      </c>
      <c r="D80" s="21">
        <f>SUM(D26,D44,D60,D79)</f>
        <v>4680555</v>
      </c>
      <c r="E80" s="21">
        <f>SUM(E26,E44,E60,E79)</f>
        <v>37746339</v>
      </c>
      <c r="H80" s="2"/>
    </row>
    <row r="81" spans="1:8" ht="15" customHeight="1" thickBot="1" x14ac:dyDescent="0.3">
      <c r="A81" s="7"/>
      <c r="B81" s="66" t="s">
        <v>69</v>
      </c>
      <c r="C81" s="67">
        <f>-SUM(C59,C78)</f>
        <v>-5975355</v>
      </c>
      <c r="D81" s="67">
        <f>-SUM(D59,D78)</f>
        <v>-240416</v>
      </c>
      <c r="E81" s="67">
        <f>-SUM(E59,E78)</f>
        <v>-6215771</v>
      </c>
      <c r="H81" s="2"/>
    </row>
    <row r="82" spans="1:8" ht="28.5" customHeight="1" thickBot="1" x14ac:dyDescent="0.3">
      <c r="A82" s="7"/>
      <c r="B82" s="68" t="s">
        <v>73</v>
      </c>
      <c r="C82" s="69">
        <v>-798000</v>
      </c>
      <c r="D82" s="19"/>
      <c r="E82" s="67">
        <v>-798000</v>
      </c>
      <c r="H82" s="2"/>
    </row>
    <row r="83" spans="1:8" ht="15" customHeight="1" thickBot="1" x14ac:dyDescent="0.3">
      <c r="A83" s="7"/>
      <c r="B83" s="45" t="s">
        <v>70</v>
      </c>
      <c r="C83" s="21">
        <f>SUM(C80:C82)</f>
        <v>26292429</v>
      </c>
      <c r="D83" s="21">
        <f>SUM(D80:D82)</f>
        <v>4440139</v>
      </c>
      <c r="E83" s="21">
        <f>SUM(E80:E82)</f>
        <v>30732568</v>
      </c>
      <c r="H83" s="2"/>
    </row>
    <row r="84" spans="1:8" ht="15" customHeight="1" thickBot="1" x14ac:dyDescent="0.3">
      <c r="A84" s="7"/>
      <c r="B84" s="65" t="s">
        <v>71</v>
      </c>
      <c r="C84" s="21">
        <f>SUM(C12,C32,C53,C72)</f>
        <v>33065784</v>
      </c>
      <c r="D84" s="21">
        <f>SUM(D12,D32,D53,D72)</f>
        <v>4680555</v>
      </c>
      <c r="E84" s="21">
        <f>SUM(E12,E32,E53,E72)</f>
        <v>37746339</v>
      </c>
      <c r="H84" s="2"/>
    </row>
    <row r="85" spans="1:8" s="3" customFormat="1" ht="18" customHeight="1" thickBot="1" x14ac:dyDescent="0.3">
      <c r="A85" s="70"/>
      <c r="B85" s="71" t="s">
        <v>69</v>
      </c>
      <c r="C85" s="67">
        <f>-SUM(C52,C71)</f>
        <v>-5975355</v>
      </c>
      <c r="D85" s="67">
        <f>-SUM(D52,D71)</f>
        <v>-240416</v>
      </c>
      <c r="E85" s="72">
        <f>-SUM(E52,E71)</f>
        <v>-6215771</v>
      </c>
      <c r="F85" s="73"/>
      <c r="G85" s="73"/>
      <c r="H85" s="73"/>
    </row>
    <row r="86" spans="1:8" s="3" customFormat="1" ht="33.75" customHeight="1" thickBot="1" x14ac:dyDescent="0.3">
      <c r="A86" s="70"/>
      <c r="B86" s="66" t="s">
        <v>73</v>
      </c>
      <c r="C86" s="69">
        <v>-798000</v>
      </c>
      <c r="D86" s="19"/>
      <c r="E86" s="72">
        <v>-798000</v>
      </c>
      <c r="F86" s="73"/>
      <c r="G86" s="73"/>
      <c r="H86" s="73"/>
    </row>
    <row r="87" spans="1:8" ht="14.4" thickBot="1" x14ac:dyDescent="0.3">
      <c r="A87" s="34"/>
      <c r="B87" s="45" t="s">
        <v>72</v>
      </c>
      <c r="C87" s="21">
        <f>SUM(C84:C86)</f>
        <v>26292429</v>
      </c>
      <c r="D87" s="21">
        <f>SUM(D84:D86)</f>
        <v>4440139</v>
      </c>
      <c r="E87" s="21">
        <f>SUM(E84:E86)</f>
        <v>30732568</v>
      </c>
      <c r="H87" s="2"/>
    </row>
    <row r="88" spans="1:8" x14ac:dyDescent="0.25">
      <c r="D88" s="74"/>
      <c r="H88" s="2"/>
    </row>
    <row r="89" spans="1:8" ht="23.25" customHeight="1" x14ac:dyDescent="0.25">
      <c r="D89" s="74"/>
      <c r="H89" s="2"/>
    </row>
    <row r="90" spans="1:8" x14ac:dyDescent="0.25">
      <c r="D90" s="74"/>
    </row>
    <row r="92" spans="1:8" x14ac:dyDescent="0.25">
      <c r="D92" s="74"/>
    </row>
  </sheetData>
  <mergeCells count="11">
    <mergeCell ref="D63:D64"/>
    <mergeCell ref="D5:D6"/>
    <mergeCell ref="A63:B64"/>
    <mergeCell ref="C63:C64"/>
    <mergeCell ref="E63:E64"/>
    <mergeCell ref="E5:E6"/>
    <mergeCell ref="D1:E1"/>
    <mergeCell ref="A2:E2"/>
    <mergeCell ref="A3:E3"/>
    <mergeCell ref="A5:B6"/>
    <mergeCell ref="C5:C6"/>
  </mergeCells>
  <pageMargins left="0.7" right="0.7" top="0.75" bottom="0.75" header="0.3" footer="0.3"/>
  <pageSetup paperSize="9" scale="76" orientation="portrait" r:id="rId1"/>
  <rowBreaks count="1" manualBreakCount="1">
    <brk id="61" max="16383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morvai_eva</dc:creator>
  <cp:lastModifiedBy>Egri, Erika</cp:lastModifiedBy>
  <cp:lastPrinted>2021-06-21T13:05:48Z</cp:lastPrinted>
  <dcterms:created xsi:type="dcterms:W3CDTF">2012-01-31T21:05:03Z</dcterms:created>
  <dcterms:modified xsi:type="dcterms:W3CDTF">2021-06-29T13:59:15Z</dcterms:modified>
</cp:coreProperties>
</file>