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65" windowWidth="15120" windowHeight="5850"/>
  </bookViews>
  <sheets>
    <sheet name="Táblázat" sheetId="7" r:id="rId1"/>
  </sheets>
  <definedNames>
    <definedName name="_xlnm.Print_Titles" localSheetId="0">Táblázat!$A:$C,Táblázat!$1:$3</definedName>
    <definedName name="_xlnm.Print_Area" localSheetId="0">Táblázat!$A$1:$NE$77</definedName>
  </definedNames>
  <calcPr calcId="152511"/>
</workbook>
</file>

<file path=xl/calcChain.xml><?xml version="1.0" encoding="utf-8"?>
<calcChain xmlns="http://schemas.openxmlformats.org/spreadsheetml/2006/main">
  <c r="NE64" i="7" l="1"/>
  <c r="NB64" i="7"/>
  <c r="MY64" i="7"/>
  <c r="MV42" i="7"/>
  <c r="MP42" i="7"/>
  <c r="MM64" i="7"/>
  <c r="MJ75" i="7"/>
  <c r="MJ68" i="7"/>
  <c r="MJ64" i="7"/>
  <c r="MG75" i="7"/>
  <c r="MG68" i="7"/>
  <c r="LX53" i="7"/>
  <c r="LU53" i="7"/>
  <c r="JA68" i="7"/>
  <c r="JA64" i="7"/>
  <c r="IR68" i="7"/>
  <c r="IR64" i="7"/>
  <c r="IO72" i="7"/>
  <c r="IO68" i="7"/>
  <c r="IO64" i="7"/>
  <c r="GD42" i="7"/>
  <c r="AJ57" i="7"/>
  <c r="AG53" i="7"/>
  <c r="NE57" i="7"/>
  <c r="NE17" i="7"/>
  <c r="NB36" i="7"/>
  <c r="NB17" i="7"/>
  <c r="MY11" i="7"/>
  <c r="MY10" i="7"/>
  <c r="MY23" i="7"/>
  <c r="MV23" i="7"/>
  <c r="MV22" i="7"/>
  <c r="MJ40" i="7"/>
  <c r="MJ31" i="7"/>
  <c r="MJ21" i="7"/>
  <c r="MJ12" i="7"/>
  <c r="MG43" i="7"/>
  <c r="MG42" i="7"/>
  <c r="MG40" i="7"/>
  <c r="MG31" i="7"/>
  <c r="MG30" i="7"/>
  <c r="MG22" i="7"/>
  <c r="MG21" i="7"/>
  <c r="MG12" i="7"/>
  <c r="MG11" i="7"/>
  <c r="MG10" i="7"/>
  <c r="KN40" i="7"/>
  <c r="KN31" i="7"/>
  <c r="KN30" i="7"/>
  <c r="KN29" i="7"/>
  <c r="KN28" i="7"/>
  <c r="KN19" i="7"/>
  <c r="JA17" i="7"/>
  <c r="IX21" i="7"/>
  <c r="IX12" i="7"/>
  <c r="IU12" i="7"/>
  <c r="IU21" i="7"/>
  <c r="IR40" i="7"/>
  <c r="IR31" i="7"/>
  <c r="IR21" i="7"/>
  <c r="IR20" i="7"/>
  <c r="IR17" i="7"/>
  <c r="IO40" i="7"/>
  <c r="IO31" i="7"/>
  <c r="IO21" i="7"/>
  <c r="IO20" i="7"/>
  <c r="IO17" i="7"/>
  <c r="HE12" i="7"/>
  <c r="HB30" i="7"/>
  <c r="HB29" i="7"/>
  <c r="HB24" i="7"/>
  <c r="HB21" i="7"/>
  <c r="HB20" i="7"/>
  <c r="HB16" i="7"/>
  <c r="GD36" i="7"/>
  <c r="FU12" i="7"/>
  <c r="FL11" i="7"/>
  <c r="FL10" i="7"/>
  <c r="FF11" i="7"/>
  <c r="FF10" i="7"/>
  <c r="EZ20" i="7"/>
  <c r="EB42" i="7"/>
  <c r="BB23" i="7"/>
  <c r="AJ30" i="7"/>
  <c r="AJ22" i="7"/>
  <c r="JF28" i="7" l="1"/>
  <c r="HP23" i="7"/>
  <c r="JF19" i="7" l="1"/>
  <c r="AL71" i="7" l="1"/>
  <c r="AL12" i="7"/>
  <c r="EA59" i="7"/>
  <c r="FB12" i="7" l="1"/>
  <c r="AL22" i="7" l="1"/>
  <c r="BJ12" i="7" l="1"/>
  <c r="BD12" i="7"/>
  <c r="FK12" i="7"/>
  <c r="LQ54" i="7"/>
  <c r="CB12" i="7" l="1"/>
  <c r="CH12" i="7"/>
  <c r="DO12" i="7"/>
  <c r="CZ12" i="7"/>
  <c r="HY22" i="7"/>
  <c r="IV11" i="7" l="1"/>
  <c r="IW11" i="7"/>
  <c r="IV12" i="7"/>
  <c r="IW12" i="7"/>
  <c r="IV13" i="7"/>
  <c r="IW13" i="7"/>
  <c r="IV14" i="7"/>
  <c r="IW14" i="7"/>
  <c r="IV15" i="7"/>
  <c r="IW15" i="7"/>
  <c r="IV16" i="7"/>
  <c r="IW16" i="7"/>
  <c r="IV17" i="7"/>
  <c r="IW17" i="7"/>
  <c r="IV18" i="7"/>
  <c r="IW18" i="7"/>
  <c r="IV19" i="7"/>
  <c r="IW19" i="7"/>
  <c r="IV20" i="7"/>
  <c r="IW20" i="7"/>
  <c r="IV21" i="7"/>
  <c r="IW21" i="7"/>
  <c r="IV22" i="7"/>
  <c r="IW22" i="7"/>
  <c r="IV23" i="7"/>
  <c r="IW23" i="7"/>
  <c r="IV24" i="7"/>
  <c r="IW24" i="7"/>
  <c r="IV25" i="7"/>
  <c r="IW25" i="7"/>
  <c r="IV26" i="7"/>
  <c r="IW26" i="7"/>
  <c r="IV27" i="7"/>
  <c r="IW27" i="7"/>
  <c r="IV28" i="7"/>
  <c r="IW28" i="7"/>
  <c r="IV29" i="7"/>
  <c r="IW29" i="7"/>
  <c r="IV30" i="7"/>
  <c r="IW30" i="7"/>
  <c r="IV31" i="7"/>
  <c r="IW31" i="7"/>
  <c r="IV32" i="7"/>
  <c r="IW32" i="7"/>
  <c r="IV33" i="7"/>
  <c r="IW33" i="7"/>
  <c r="IV34" i="7"/>
  <c r="IW34" i="7"/>
  <c r="IV35" i="7"/>
  <c r="IW35" i="7"/>
  <c r="IV36" i="7"/>
  <c r="IW36" i="7"/>
  <c r="IV37" i="7"/>
  <c r="IW37" i="7"/>
  <c r="IV38" i="7"/>
  <c r="IW38" i="7"/>
  <c r="IV39" i="7"/>
  <c r="IW39" i="7"/>
  <c r="IV40" i="7"/>
  <c r="IW40" i="7"/>
  <c r="IV41" i="7"/>
  <c r="IW41" i="7"/>
  <c r="IV42" i="7"/>
  <c r="IW42" i="7"/>
  <c r="IV43" i="7"/>
  <c r="IW43" i="7"/>
  <c r="IV44" i="7"/>
  <c r="IW44" i="7"/>
  <c r="IV45" i="7"/>
  <c r="IW45" i="7"/>
  <c r="IV46" i="7"/>
  <c r="IW46" i="7"/>
  <c r="IV47" i="7"/>
  <c r="IW47" i="7"/>
  <c r="IV48" i="7"/>
  <c r="IW48" i="7"/>
  <c r="IV49" i="7"/>
  <c r="IW49" i="7"/>
  <c r="IV50" i="7"/>
  <c r="IW50" i="7"/>
  <c r="IV51" i="7"/>
  <c r="IW51" i="7"/>
  <c r="IV52" i="7"/>
  <c r="IW52" i="7"/>
  <c r="IV53" i="7"/>
  <c r="IW53" i="7"/>
  <c r="IV54" i="7"/>
  <c r="IW54" i="7"/>
  <c r="IV55" i="7"/>
  <c r="IW55" i="7"/>
  <c r="IV56" i="7"/>
  <c r="IW56" i="7"/>
  <c r="IV57" i="7"/>
  <c r="IW57" i="7"/>
  <c r="IV58" i="7"/>
  <c r="IW58" i="7"/>
  <c r="IV59" i="7"/>
  <c r="IW59" i="7"/>
  <c r="IV60" i="7"/>
  <c r="IW60" i="7"/>
  <c r="IV61" i="7"/>
  <c r="IW61" i="7"/>
  <c r="IV62" i="7"/>
  <c r="IW62" i="7"/>
  <c r="IV63" i="7"/>
  <c r="IW63" i="7"/>
  <c r="IV64" i="7"/>
  <c r="IW64" i="7"/>
  <c r="IV65" i="7"/>
  <c r="IW65" i="7"/>
  <c r="IV66" i="7"/>
  <c r="IW66" i="7"/>
  <c r="IV67" i="7"/>
  <c r="IW67" i="7"/>
  <c r="IV68" i="7"/>
  <c r="IW68" i="7"/>
  <c r="IV69" i="7"/>
  <c r="IW69" i="7"/>
  <c r="IV70" i="7"/>
  <c r="IW70" i="7"/>
  <c r="IV71" i="7"/>
  <c r="IW71" i="7"/>
  <c r="IV72" i="7"/>
  <c r="IW72" i="7"/>
  <c r="IV73" i="7"/>
  <c r="IW73" i="7"/>
  <c r="IV74" i="7"/>
  <c r="IW74" i="7"/>
  <c r="IV75" i="7"/>
  <c r="IW75" i="7"/>
  <c r="IV76" i="7"/>
  <c r="IW76" i="7"/>
  <c r="IV77" i="7"/>
  <c r="IW77" i="7"/>
  <c r="IW10" i="7"/>
  <c r="IV10" i="7"/>
  <c r="DR12" i="7" l="1"/>
  <c r="BA77" i="7" l="1"/>
  <c r="AZ77" i="7"/>
  <c r="BA76" i="7"/>
  <c r="AZ76" i="7"/>
  <c r="BA73" i="7"/>
  <c r="AZ73" i="7"/>
  <c r="BA72" i="7"/>
  <c r="AZ72" i="7"/>
  <c r="BA71" i="7"/>
  <c r="BA70" i="7"/>
  <c r="AZ70" i="7"/>
  <c r="BA69" i="7"/>
  <c r="AZ69" i="7"/>
  <c r="BA66" i="7"/>
  <c r="AZ66" i="7"/>
  <c r="BA65" i="7"/>
  <c r="AZ65" i="7"/>
  <c r="BA64" i="7"/>
  <c r="AZ64" i="7"/>
  <c r="BA62" i="7"/>
  <c r="AZ62" i="7"/>
  <c r="BA61" i="7"/>
  <c r="AZ61" i="7"/>
  <c r="BA59" i="7"/>
  <c r="AZ59" i="7"/>
  <c r="BA58" i="7"/>
  <c r="AZ58" i="7"/>
  <c r="BA57" i="7"/>
  <c r="AZ57" i="7"/>
  <c r="BA56" i="7"/>
  <c r="AZ56" i="7"/>
  <c r="BA55" i="7"/>
  <c r="AZ55" i="7"/>
  <c r="BA54" i="7"/>
  <c r="AZ54" i="7"/>
  <c r="BA53" i="7"/>
  <c r="AZ53" i="7"/>
  <c r="BA52" i="7"/>
  <c r="AZ52" i="7"/>
  <c r="BA51" i="7"/>
  <c r="AZ51" i="7"/>
  <c r="BA49" i="7"/>
  <c r="AZ49" i="7"/>
  <c r="BA47" i="7"/>
  <c r="AZ47" i="7"/>
  <c r="BA46" i="7"/>
  <c r="AZ46" i="7"/>
  <c r="BA45" i="7"/>
  <c r="AZ45" i="7"/>
  <c r="BA44" i="7"/>
  <c r="AZ44" i="7"/>
  <c r="BA43" i="7"/>
  <c r="AZ43" i="7"/>
  <c r="BA42" i="7"/>
  <c r="AZ42" i="7"/>
  <c r="BA38" i="7"/>
  <c r="BA37" i="7"/>
  <c r="BA36" i="7"/>
  <c r="BA35" i="7"/>
  <c r="BA34" i="7"/>
  <c r="BA33" i="7"/>
  <c r="BA32" i="7"/>
  <c r="BA28" i="7"/>
  <c r="BA27" i="7"/>
  <c r="BA26" i="7"/>
  <c r="BA25" i="7"/>
  <c r="BA24" i="7"/>
  <c r="BA23" i="7"/>
  <c r="BA22" i="7"/>
  <c r="BA19" i="7"/>
  <c r="BA18" i="7"/>
  <c r="BA17" i="7"/>
  <c r="BA16" i="7"/>
  <c r="BA15" i="7"/>
  <c r="BA14" i="7"/>
  <c r="BA13" i="7"/>
  <c r="BA12" i="7"/>
  <c r="BA11" i="7"/>
  <c r="BA10" i="7"/>
  <c r="AZ38" i="7"/>
  <c r="AZ37" i="7"/>
  <c r="AZ36" i="7"/>
  <c r="AZ35" i="7"/>
  <c r="AZ34" i="7"/>
  <c r="AZ33" i="7"/>
  <c r="AZ32" i="7"/>
  <c r="AZ28" i="7"/>
  <c r="AZ27" i="7"/>
  <c r="AZ26" i="7"/>
  <c r="AZ25" i="7"/>
  <c r="AZ24" i="7"/>
  <c r="AZ22" i="7"/>
  <c r="AZ19" i="7"/>
  <c r="AZ18" i="7"/>
  <c r="AZ17" i="7"/>
  <c r="AZ16" i="7"/>
  <c r="AZ15" i="7"/>
  <c r="AZ14" i="7"/>
  <c r="AZ13" i="7"/>
  <c r="IX23" i="7" l="1"/>
  <c r="MF29" i="7" l="1"/>
  <c r="MF30" i="7" s="1"/>
  <c r="MF20" i="7"/>
  <c r="MF21" i="7" s="1"/>
  <c r="MF31" i="7" l="1"/>
  <c r="EG77" i="7" l="1"/>
  <c r="EF77" i="7"/>
  <c r="EG76" i="7"/>
  <c r="EF76" i="7"/>
  <c r="EG73" i="7"/>
  <c r="EF73" i="7"/>
  <c r="EG72" i="7"/>
  <c r="EF72" i="7"/>
  <c r="EG71" i="7"/>
  <c r="EF71" i="7"/>
  <c r="EG70" i="7"/>
  <c r="EF70" i="7"/>
  <c r="EG69" i="7"/>
  <c r="EF69" i="7"/>
  <c r="EG66" i="7"/>
  <c r="EF66" i="7"/>
  <c r="EG65" i="7"/>
  <c r="EF65" i="7"/>
  <c r="EG64" i="7"/>
  <c r="EF64" i="7"/>
  <c r="EG62" i="7"/>
  <c r="EF62" i="7"/>
  <c r="EG61" i="7"/>
  <c r="EF61" i="7"/>
  <c r="EG59" i="7"/>
  <c r="EF59" i="7"/>
  <c r="EG58" i="7"/>
  <c r="EF58" i="7"/>
  <c r="EG57" i="7"/>
  <c r="EF57" i="7"/>
  <c r="EG56" i="7"/>
  <c r="EF56" i="7"/>
  <c r="EG55" i="7"/>
  <c r="EF55" i="7"/>
  <c r="EG54" i="7"/>
  <c r="EF54" i="7"/>
  <c r="EG53" i="7"/>
  <c r="EF53" i="7"/>
  <c r="EG52" i="7"/>
  <c r="EF52" i="7"/>
  <c r="EG51" i="7"/>
  <c r="EF51" i="7"/>
  <c r="EG49" i="7"/>
  <c r="EF49" i="7"/>
  <c r="EG47" i="7"/>
  <c r="EF47" i="7"/>
  <c r="EG46" i="7"/>
  <c r="EF46" i="7"/>
  <c r="EG45" i="7"/>
  <c r="EF45" i="7"/>
  <c r="EG44" i="7"/>
  <c r="EF44" i="7"/>
  <c r="EG43" i="7"/>
  <c r="EF43" i="7"/>
  <c r="EG42" i="7"/>
  <c r="EF42" i="7"/>
  <c r="EG38" i="7"/>
  <c r="EG37" i="7"/>
  <c r="EG36" i="7"/>
  <c r="EG35" i="7"/>
  <c r="EG34" i="7"/>
  <c r="EG33" i="7"/>
  <c r="EG32" i="7"/>
  <c r="EG28" i="7"/>
  <c r="EG27" i="7"/>
  <c r="EG26" i="7"/>
  <c r="EG25" i="7"/>
  <c r="EG24" i="7"/>
  <c r="EG23" i="7"/>
  <c r="EG22" i="7"/>
  <c r="EG19" i="7"/>
  <c r="EG18" i="7"/>
  <c r="EG17" i="7"/>
  <c r="EG16" i="7"/>
  <c r="EG15" i="7"/>
  <c r="EG14" i="7"/>
  <c r="EG13" i="7"/>
  <c r="EG12" i="7"/>
  <c r="EG11" i="7"/>
  <c r="EG10" i="7"/>
  <c r="EF38" i="7"/>
  <c r="EF37" i="7"/>
  <c r="EF36" i="7"/>
  <c r="EF35" i="7"/>
  <c r="EF34" i="7"/>
  <c r="EF33" i="7"/>
  <c r="EF32" i="7"/>
  <c r="EF28" i="7"/>
  <c r="EF27" i="7"/>
  <c r="EF26" i="7"/>
  <c r="EF25" i="7"/>
  <c r="EF24" i="7"/>
  <c r="EF23" i="7"/>
  <c r="EF22" i="7"/>
  <c r="EF19" i="7"/>
  <c r="EF18" i="7"/>
  <c r="EF17" i="7"/>
  <c r="EF16" i="7"/>
  <c r="EF15" i="7"/>
  <c r="EF14" i="7"/>
  <c r="EF13" i="7"/>
  <c r="EF12" i="7"/>
  <c r="EF11" i="7"/>
  <c r="EF10" i="7"/>
  <c r="ED74" i="7"/>
  <c r="EC74" i="7"/>
  <c r="ED67" i="7"/>
  <c r="EC67" i="7"/>
  <c r="ED63" i="7"/>
  <c r="EC63" i="7"/>
  <c r="ED60" i="7"/>
  <c r="EC60" i="7"/>
  <c r="ED48" i="7"/>
  <c r="ED50" i="7" s="1"/>
  <c r="ED68" i="7" s="1"/>
  <c r="EC48" i="7"/>
  <c r="EC50" i="7" s="1"/>
  <c r="ED39" i="7"/>
  <c r="EC39" i="7"/>
  <c r="ED29" i="7"/>
  <c r="ED30" i="7" s="1"/>
  <c r="EC29" i="7"/>
  <c r="EC30" i="7" s="1"/>
  <c r="ED20" i="7"/>
  <c r="ED21" i="7" s="1"/>
  <c r="EC20" i="7"/>
  <c r="EC21" i="7" l="1"/>
  <c r="EC68" i="7"/>
  <c r="ED75" i="7"/>
  <c r="ED31" i="7"/>
  <c r="EC31" i="7" l="1"/>
  <c r="EC75" i="7"/>
  <c r="ED40" i="7"/>
  <c r="EC40" i="7" l="1"/>
  <c r="F57" i="7"/>
  <c r="MQ74" i="7" l="1"/>
  <c r="MQ67" i="7"/>
  <c r="MQ63" i="7"/>
  <c r="MQ60" i="7"/>
  <c r="MQ48" i="7"/>
  <c r="MQ50" i="7" s="1"/>
  <c r="MQ39" i="7"/>
  <c r="MQ29" i="7"/>
  <c r="MQ30" i="7" s="1"/>
  <c r="MQ20" i="7"/>
  <c r="MQ21" i="7" s="1"/>
  <c r="MN74" i="7"/>
  <c r="MN67" i="7"/>
  <c r="MN63" i="7"/>
  <c r="MN60" i="7"/>
  <c r="MN48" i="7"/>
  <c r="MN50" i="7" s="1"/>
  <c r="MN39" i="7"/>
  <c r="MN29" i="7"/>
  <c r="MN30" i="7" s="1"/>
  <c r="MN20" i="7"/>
  <c r="MN21" i="7" s="1"/>
  <c r="ML77" i="7"/>
  <c r="MK77" i="7"/>
  <c r="ML76" i="7"/>
  <c r="MK76" i="7"/>
  <c r="ML73" i="7"/>
  <c r="MK73" i="7"/>
  <c r="ML72" i="7"/>
  <c r="MK72" i="7"/>
  <c r="ML71" i="7"/>
  <c r="MK71" i="7"/>
  <c r="ML70" i="7"/>
  <c r="MK70" i="7"/>
  <c r="ML69" i="7"/>
  <c r="MK69" i="7"/>
  <c r="ML66" i="7"/>
  <c r="MK66" i="7"/>
  <c r="ML65" i="7"/>
  <c r="MK65" i="7"/>
  <c r="ML64" i="7"/>
  <c r="MK64" i="7"/>
  <c r="ML62" i="7"/>
  <c r="MK62" i="7"/>
  <c r="ML61" i="7"/>
  <c r="MK61" i="7"/>
  <c r="ML59" i="7"/>
  <c r="MK59" i="7"/>
  <c r="ML58" i="7"/>
  <c r="MK58" i="7"/>
  <c r="ML57" i="7"/>
  <c r="MK57" i="7"/>
  <c r="ML56" i="7"/>
  <c r="MK56" i="7"/>
  <c r="ML55" i="7"/>
  <c r="MK55" i="7"/>
  <c r="ML54" i="7"/>
  <c r="MK54" i="7"/>
  <c r="ML53" i="7"/>
  <c r="MK53" i="7"/>
  <c r="ML52" i="7"/>
  <c r="MK52" i="7"/>
  <c r="ML51" i="7"/>
  <c r="MK51" i="7"/>
  <c r="ML49" i="7"/>
  <c r="MK49" i="7"/>
  <c r="ML47" i="7"/>
  <c r="MK47" i="7"/>
  <c r="ML46" i="7"/>
  <c r="MK46" i="7"/>
  <c r="ML45" i="7"/>
  <c r="MK45" i="7"/>
  <c r="ML44" i="7"/>
  <c r="MK44" i="7"/>
  <c r="ML43" i="7"/>
  <c r="MK43" i="7"/>
  <c r="ML42" i="7"/>
  <c r="MK42" i="7"/>
  <c r="ML38" i="7"/>
  <c r="ML37" i="7"/>
  <c r="ML36" i="7"/>
  <c r="ML35" i="7"/>
  <c r="ML34" i="7"/>
  <c r="ML33" i="7"/>
  <c r="ML32" i="7"/>
  <c r="ML28" i="7"/>
  <c r="ML27" i="7"/>
  <c r="ML26" i="7"/>
  <c r="ML25" i="7"/>
  <c r="ML24" i="7"/>
  <c r="ML23" i="7"/>
  <c r="ML22" i="7"/>
  <c r="ML19" i="7"/>
  <c r="ML18" i="7"/>
  <c r="ML17" i="7"/>
  <c r="MX17" i="7" s="1"/>
  <c r="ML16" i="7"/>
  <c r="ML15" i="7"/>
  <c r="ML14" i="7"/>
  <c r="ML13" i="7"/>
  <c r="ML12" i="7"/>
  <c r="ML11" i="7"/>
  <c r="ML10" i="7"/>
  <c r="MK38" i="7"/>
  <c r="MK37" i="7"/>
  <c r="MK36" i="7"/>
  <c r="MK35" i="7"/>
  <c r="MK34" i="7"/>
  <c r="MK33" i="7"/>
  <c r="MK32" i="7"/>
  <c r="MK28" i="7"/>
  <c r="MK27" i="7"/>
  <c r="MK26" i="7"/>
  <c r="MK25" i="7"/>
  <c r="MK24" i="7"/>
  <c r="MK23" i="7"/>
  <c r="MK22" i="7"/>
  <c r="MK19" i="7"/>
  <c r="MK18" i="7"/>
  <c r="MK17" i="7"/>
  <c r="MW17" i="7" s="1"/>
  <c r="MK16" i="7"/>
  <c r="MK15" i="7"/>
  <c r="MK14" i="7"/>
  <c r="MK13" i="7"/>
  <c r="MK12" i="7"/>
  <c r="MK11" i="7"/>
  <c r="MK10" i="7"/>
  <c r="MH74" i="7"/>
  <c r="MH67" i="7"/>
  <c r="MH63" i="7"/>
  <c r="MH60" i="7"/>
  <c r="MH48" i="7"/>
  <c r="MH50" i="7" s="1"/>
  <c r="MH39" i="7"/>
  <c r="MH29" i="7"/>
  <c r="MH30" i="7" s="1"/>
  <c r="MH20" i="7"/>
  <c r="MH21" i="7" s="1"/>
  <c r="ME74" i="7"/>
  <c r="ME67" i="7"/>
  <c r="ME63" i="7"/>
  <c r="ME60" i="7"/>
  <c r="ME48" i="7"/>
  <c r="ME50" i="7" s="1"/>
  <c r="ME39" i="7"/>
  <c r="ME29" i="7"/>
  <c r="ME30" i="7" s="1"/>
  <c r="ME20" i="7"/>
  <c r="ME21" i="7" s="1"/>
  <c r="MB74" i="7"/>
  <c r="MB67" i="7"/>
  <c r="MB63" i="7"/>
  <c r="MB60" i="7"/>
  <c r="MB48" i="7"/>
  <c r="MB50" i="7" s="1"/>
  <c r="MB39" i="7"/>
  <c r="MB29" i="7"/>
  <c r="MB30" i="7" s="1"/>
  <c r="MB20" i="7"/>
  <c r="MB21" i="7" s="1"/>
  <c r="LY74" i="7"/>
  <c r="MK74" i="7" s="1"/>
  <c r="LY67" i="7"/>
  <c r="LY63" i="7"/>
  <c r="LY60" i="7"/>
  <c r="LY48" i="7"/>
  <c r="LY50" i="7" s="1"/>
  <c r="MK50" i="7" s="1"/>
  <c r="LY39" i="7"/>
  <c r="LY29" i="7"/>
  <c r="LY30" i="7" s="1"/>
  <c r="LY20" i="7"/>
  <c r="LY21" i="7" s="1"/>
  <c r="MK21" i="7" s="1"/>
  <c r="LP74" i="7"/>
  <c r="LP67" i="7"/>
  <c r="LP63" i="7"/>
  <c r="LP60" i="7"/>
  <c r="LP48" i="7"/>
  <c r="LP50" i="7" s="1"/>
  <c r="LP39" i="7"/>
  <c r="LP29" i="7"/>
  <c r="LP30" i="7" s="1"/>
  <c r="LP20" i="7"/>
  <c r="LP21" i="7" s="1"/>
  <c r="LM74" i="7"/>
  <c r="LM67" i="7"/>
  <c r="LM63" i="7"/>
  <c r="LM60" i="7"/>
  <c r="LM48" i="7"/>
  <c r="LM50" i="7" s="1"/>
  <c r="LM39" i="7"/>
  <c r="LM29" i="7"/>
  <c r="LM30" i="7" s="1"/>
  <c r="LM20" i="7"/>
  <c r="LM21" i="7" s="1"/>
  <c r="KU74" i="7"/>
  <c r="KU67" i="7"/>
  <c r="KU63" i="7"/>
  <c r="KU60" i="7"/>
  <c r="KU48" i="7"/>
  <c r="KU50" i="7" s="1"/>
  <c r="KU39" i="7"/>
  <c r="KU29" i="7"/>
  <c r="KU30" i="7" s="1"/>
  <c r="KU20" i="7"/>
  <c r="KU21" i="7" s="1"/>
  <c r="KR74" i="7"/>
  <c r="KR67" i="7"/>
  <c r="KR63" i="7"/>
  <c r="KR60" i="7"/>
  <c r="KR48" i="7"/>
  <c r="KR50" i="7" s="1"/>
  <c r="KR39" i="7"/>
  <c r="KR29" i="7"/>
  <c r="KR30" i="7" s="1"/>
  <c r="KR20" i="7"/>
  <c r="KR21" i="7" s="1"/>
  <c r="KK28" i="7"/>
  <c r="KH28" i="7"/>
  <c r="KH19" i="7"/>
  <c r="KE19" i="7"/>
  <c r="IS74" i="7"/>
  <c r="IS67" i="7"/>
  <c r="IS63" i="7"/>
  <c r="IS60" i="7"/>
  <c r="IS48" i="7"/>
  <c r="IS39" i="7"/>
  <c r="IS29" i="7"/>
  <c r="IS22" i="7"/>
  <c r="IX22" i="7" s="1"/>
  <c r="IS20" i="7"/>
  <c r="IM74" i="7"/>
  <c r="IM67" i="7"/>
  <c r="IM63" i="7"/>
  <c r="IM60" i="7"/>
  <c r="IM48" i="7"/>
  <c r="IM50" i="7" s="1"/>
  <c r="IM39" i="7"/>
  <c r="IM29" i="7"/>
  <c r="IM30" i="7" s="1"/>
  <c r="IM20" i="7"/>
  <c r="IM21" i="7" s="1"/>
  <c r="IP17" i="7"/>
  <c r="IY17" i="7" s="1"/>
  <c r="IP18" i="7"/>
  <c r="GZ74" i="7"/>
  <c r="GZ67" i="7"/>
  <c r="GZ63" i="7"/>
  <c r="GZ60" i="7"/>
  <c r="GZ48" i="7"/>
  <c r="GZ50" i="7" s="1"/>
  <c r="GZ39" i="7"/>
  <c r="GZ29" i="7"/>
  <c r="GZ30" i="7" s="1"/>
  <c r="GZ20" i="7"/>
  <c r="GZ21" i="7" s="1"/>
  <c r="GQ74" i="7"/>
  <c r="GQ67" i="7"/>
  <c r="GQ63" i="7"/>
  <c r="GQ60" i="7"/>
  <c r="GQ48" i="7"/>
  <c r="GQ50" i="7" s="1"/>
  <c r="GQ39" i="7"/>
  <c r="GQ29" i="7"/>
  <c r="GQ30" i="7" s="1"/>
  <c r="GQ20" i="7"/>
  <c r="GQ21" i="7" s="1"/>
  <c r="GH74" i="7"/>
  <c r="GH67" i="7"/>
  <c r="GH63" i="7"/>
  <c r="GH60" i="7"/>
  <c r="GH48" i="7"/>
  <c r="GH50" i="7" s="1"/>
  <c r="GH39" i="7"/>
  <c r="GH29" i="7"/>
  <c r="GH30" i="7" s="1"/>
  <c r="GH18" i="7"/>
  <c r="GH20" i="7" s="1"/>
  <c r="GH21" i="7" s="1"/>
  <c r="FP74" i="7"/>
  <c r="FP67" i="7"/>
  <c r="FP63" i="7"/>
  <c r="FP60" i="7"/>
  <c r="FP48" i="7"/>
  <c r="FP50" i="7" s="1"/>
  <c r="FP39" i="7"/>
  <c r="FP29" i="7"/>
  <c r="FP30" i="7" s="1"/>
  <c r="FP20" i="7"/>
  <c r="FP21" i="7" s="1"/>
  <c r="FJ74" i="7"/>
  <c r="FJ67" i="7"/>
  <c r="FJ63" i="7"/>
  <c r="FJ60" i="7"/>
  <c r="FJ48" i="7"/>
  <c r="FJ50" i="7" s="1"/>
  <c r="FJ39" i="7"/>
  <c r="FJ29" i="7"/>
  <c r="FJ30" i="7" s="1"/>
  <c r="FJ20" i="7"/>
  <c r="FJ12" i="7"/>
  <c r="FG74" i="7"/>
  <c r="FG67" i="7"/>
  <c r="FG63" i="7"/>
  <c r="FG60" i="7"/>
  <c r="FG48" i="7"/>
  <c r="FG50" i="7" s="1"/>
  <c r="FG39" i="7"/>
  <c r="FG29" i="7"/>
  <c r="FG30" i="7" s="1"/>
  <c r="FG20" i="7"/>
  <c r="FG21" i="7" s="1"/>
  <c r="FD74" i="7"/>
  <c r="FD67" i="7"/>
  <c r="FD63" i="7"/>
  <c r="FD60" i="7"/>
  <c r="FD48" i="7"/>
  <c r="FD50" i="7" s="1"/>
  <c r="FD39" i="7"/>
  <c r="FD29" i="7"/>
  <c r="FD30" i="7" s="1"/>
  <c r="FD20" i="7"/>
  <c r="FD12" i="7"/>
  <c r="FA74" i="7"/>
  <c r="FA67" i="7"/>
  <c r="FA63" i="7"/>
  <c r="FA60" i="7"/>
  <c r="FA48" i="7"/>
  <c r="FA50" i="7" s="1"/>
  <c r="FA39" i="7"/>
  <c r="FA29" i="7"/>
  <c r="FA30" i="7" s="1"/>
  <c r="FA18" i="7"/>
  <c r="FA20" i="7" s="1"/>
  <c r="FA12" i="7"/>
  <c r="EG41" i="7"/>
  <c r="EF41" i="7"/>
  <c r="MK60" i="7" l="1"/>
  <c r="MB31" i="7"/>
  <c r="FG31" i="7"/>
  <c r="MB40" i="7"/>
  <c r="MK30" i="7"/>
  <c r="MK63" i="7"/>
  <c r="IS21" i="7"/>
  <c r="MN31" i="7"/>
  <c r="MN40" i="7" s="1"/>
  <c r="IS50" i="7"/>
  <c r="FD21" i="7"/>
  <c r="FD31" i="7" s="1"/>
  <c r="FD40" i="7" s="1"/>
  <c r="MK67" i="7"/>
  <c r="MK39" i="7"/>
  <c r="FJ21" i="7"/>
  <c r="FJ31" i="7" s="1"/>
  <c r="FJ40" i="7" s="1"/>
  <c r="FP68" i="7"/>
  <c r="FP75" i="7" s="1"/>
  <c r="ME31" i="7"/>
  <c r="ME40" i="7" s="1"/>
  <c r="ME68" i="7"/>
  <c r="ME75" i="7" s="1"/>
  <c r="MK20" i="7"/>
  <c r="MK48" i="7"/>
  <c r="KR68" i="7"/>
  <c r="KR75" i="7" s="1"/>
  <c r="MH31" i="7"/>
  <c r="MH40" i="7" s="1"/>
  <c r="MH68" i="7"/>
  <c r="MH75" i="7" s="1"/>
  <c r="MK29" i="7"/>
  <c r="MN68" i="7"/>
  <c r="MN75" i="7" s="1"/>
  <c r="KU31" i="7"/>
  <c r="MQ31" i="7"/>
  <c r="MQ40" i="7" s="1"/>
  <c r="MQ68" i="7"/>
  <c r="MQ75" i="7" s="1"/>
  <c r="FD68" i="7"/>
  <c r="FD75" i="7" s="1"/>
  <c r="FG68" i="7"/>
  <c r="FG75" i="7" s="1"/>
  <c r="GH31" i="7"/>
  <c r="GH40" i="7" s="1"/>
  <c r="GH68" i="7"/>
  <c r="GH75" i="7" s="1"/>
  <c r="IS30" i="7"/>
  <c r="KU40" i="7"/>
  <c r="KU68" i="7"/>
  <c r="KU75" i="7" s="1"/>
  <c r="FP31" i="7"/>
  <c r="FP40" i="7" s="1"/>
  <c r="FG40" i="7"/>
  <c r="GQ31" i="7"/>
  <c r="GQ40" i="7" s="1"/>
  <c r="GQ68" i="7"/>
  <c r="GQ75" i="7" s="1"/>
  <c r="IM31" i="7"/>
  <c r="IM40" i="7" s="1"/>
  <c r="IM68" i="7"/>
  <c r="IM75" i="7" s="1"/>
  <c r="LM31" i="7"/>
  <c r="LM40" i="7" s="1"/>
  <c r="LM68" i="7"/>
  <c r="LM75" i="7" s="1"/>
  <c r="LP68" i="7"/>
  <c r="LP75" i="7" s="1"/>
  <c r="KR31" i="7"/>
  <c r="KR40" i="7" s="1"/>
  <c r="FA68" i="7"/>
  <c r="FA75" i="7" s="1"/>
  <c r="FJ68" i="7"/>
  <c r="FJ75" i="7" s="1"/>
  <c r="GZ31" i="7"/>
  <c r="GZ40" i="7" s="1"/>
  <c r="GZ68" i="7"/>
  <c r="GZ75" i="7" s="1"/>
  <c r="LP31" i="7"/>
  <c r="LP40" i="7" s="1"/>
  <c r="LY31" i="7"/>
  <c r="LY68" i="7"/>
  <c r="MB68" i="7"/>
  <c r="MB75" i="7" s="1"/>
  <c r="FA21" i="7"/>
  <c r="FA31" i="7" s="1"/>
  <c r="FA40" i="7" s="1"/>
  <c r="DZ74" i="7"/>
  <c r="DZ67" i="7"/>
  <c r="DZ63" i="7"/>
  <c r="DZ60" i="7"/>
  <c r="DZ48" i="7"/>
  <c r="DZ50" i="7" s="1"/>
  <c r="DZ39" i="7"/>
  <c r="DZ29" i="7"/>
  <c r="DZ30" i="7" s="1"/>
  <c r="DZ20" i="7"/>
  <c r="DZ21" i="7" s="1"/>
  <c r="DK74" i="7"/>
  <c r="DK67" i="7"/>
  <c r="DK63" i="7"/>
  <c r="DK60" i="7"/>
  <c r="DK48" i="7"/>
  <c r="DK50" i="7" s="1"/>
  <c r="DK39" i="7"/>
  <c r="DK29" i="7"/>
  <c r="DK30" i="7" s="1"/>
  <c r="DK20" i="7"/>
  <c r="DK21" i="7" s="1"/>
  <c r="DE74" i="7"/>
  <c r="DE67" i="7"/>
  <c r="DE63" i="7"/>
  <c r="DE60" i="7"/>
  <c r="DE48" i="7"/>
  <c r="DE50" i="7" s="1"/>
  <c r="DE39" i="7"/>
  <c r="DE29" i="7"/>
  <c r="DE30" i="7" s="1"/>
  <c r="DE20" i="7"/>
  <c r="DE21" i="7" s="1"/>
  <c r="BO74" i="7"/>
  <c r="BO67" i="7"/>
  <c r="BO63" i="7"/>
  <c r="BO60" i="7"/>
  <c r="BO48" i="7"/>
  <c r="BO50" i="7" s="1"/>
  <c r="BO39" i="7"/>
  <c r="BO29" i="7"/>
  <c r="BO30" i="7" s="1"/>
  <c r="BO20" i="7"/>
  <c r="BO21" i="7" s="1"/>
  <c r="AQ74" i="7"/>
  <c r="AQ67" i="7"/>
  <c r="AQ63" i="7"/>
  <c r="AQ60" i="7"/>
  <c r="AQ48" i="7"/>
  <c r="AQ50" i="7" s="1"/>
  <c r="AQ39" i="7"/>
  <c r="AQ29" i="7"/>
  <c r="AQ30" i="7" s="1"/>
  <c r="AQ20" i="7"/>
  <c r="AQ21" i="7" s="1"/>
  <c r="AN74" i="7"/>
  <c r="AN67" i="7"/>
  <c r="AN63" i="7"/>
  <c r="AN60" i="7"/>
  <c r="AN48" i="7"/>
  <c r="AN50" i="7" s="1"/>
  <c r="AN39" i="7"/>
  <c r="AN29" i="7"/>
  <c r="AN30" i="7" s="1"/>
  <c r="AN20" i="7"/>
  <c r="AN21" i="7" s="1"/>
  <c r="AK71" i="7"/>
  <c r="AK67" i="7"/>
  <c r="AK63" i="7"/>
  <c r="AK60" i="7"/>
  <c r="AK48" i="7"/>
  <c r="AK39" i="7"/>
  <c r="AK29" i="7"/>
  <c r="AK23" i="7"/>
  <c r="AZ23" i="7" s="1"/>
  <c r="AK20" i="7"/>
  <c r="AK12" i="7"/>
  <c r="AZ12" i="7" s="1"/>
  <c r="AK11" i="7"/>
  <c r="AZ11" i="7" s="1"/>
  <c r="AK10" i="7"/>
  <c r="AZ10" i="7" s="1"/>
  <c r="AE74" i="7"/>
  <c r="AE67" i="7"/>
  <c r="AE63" i="7"/>
  <c r="AE60" i="7"/>
  <c r="AE48" i="7"/>
  <c r="AE50" i="7" s="1"/>
  <c r="AE39" i="7"/>
  <c r="AE29" i="7"/>
  <c r="AE30" i="7" s="1"/>
  <c r="AE20" i="7"/>
  <c r="AE21" i="7" s="1"/>
  <c r="Y76" i="7"/>
  <c r="Y71" i="7"/>
  <c r="Y74" i="7" s="1"/>
  <c r="Y67" i="7"/>
  <c r="Y63" i="7"/>
  <c r="Y60" i="7"/>
  <c r="Y48" i="7"/>
  <c r="Y50" i="7" s="1"/>
  <c r="Y39" i="7"/>
  <c r="Y29" i="7"/>
  <c r="Y30" i="7" s="1"/>
  <c r="Y20" i="7"/>
  <c r="Y12" i="7"/>
  <c r="Y11" i="7"/>
  <c r="Y10" i="7"/>
  <c r="V76" i="7"/>
  <c r="V71" i="7"/>
  <c r="V74" i="7" s="1"/>
  <c r="V67" i="7"/>
  <c r="V63" i="7"/>
  <c r="V60" i="7"/>
  <c r="V48" i="7"/>
  <c r="V50" i="7" s="1"/>
  <c r="V39" i="7"/>
  <c r="V29" i="7"/>
  <c r="V30" i="7" s="1"/>
  <c r="V20" i="7"/>
  <c r="V12" i="7"/>
  <c r="V11" i="7"/>
  <c r="V10" i="7"/>
  <c r="S76" i="7"/>
  <c r="S71" i="7"/>
  <c r="S74" i="7" s="1"/>
  <c r="S67" i="7"/>
  <c r="S63" i="7"/>
  <c r="S60" i="7"/>
  <c r="S48" i="7"/>
  <c r="S50" i="7" s="1"/>
  <c r="S39" i="7"/>
  <c r="S29" i="7"/>
  <c r="S30" i="7" s="1"/>
  <c r="S20" i="7"/>
  <c r="S12" i="7"/>
  <c r="S11" i="7"/>
  <c r="S10" i="7"/>
  <c r="P76" i="7"/>
  <c r="P71" i="7"/>
  <c r="P74" i="7" s="1"/>
  <c r="P67" i="7"/>
  <c r="P63" i="7"/>
  <c r="P60" i="7"/>
  <c r="P48" i="7"/>
  <c r="P50" i="7" s="1"/>
  <c r="P39" i="7"/>
  <c r="P29" i="7"/>
  <c r="P30" i="7" s="1"/>
  <c r="P20" i="7"/>
  <c r="P12" i="7"/>
  <c r="P11" i="7"/>
  <c r="P10" i="7"/>
  <c r="M76" i="7"/>
  <c r="M71" i="7"/>
  <c r="M74" i="7" s="1"/>
  <c r="M67" i="7"/>
  <c r="M63" i="7"/>
  <c r="M60" i="7"/>
  <c r="M48" i="7"/>
  <c r="M50" i="7" s="1"/>
  <c r="M39" i="7"/>
  <c r="M29" i="7"/>
  <c r="M30" i="7" s="1"/>
  <c r="M20" i="7"/>
  <c r="M12" i="7"/>
  <c r="M11" i="7"/>
  <c r="M10" i="7"/>
  <c r="J76" i="7"/>
  <c r="J71" i="7"/>
  <c r="J74" i="7" s="1"/>
  <c r="J67" i="7"/>
  <c r="J63" i="7"/>
  <c r="J60" i="7"/>
  <c r="J48" i="7"/>
  <c r="J50" i="7" s="1"/>
  <c r="J39" i="7"/>
  <c r="J29" i="7"/>
  <c r="J30" i="7" s="1"/>
  <c r="J20" i="7"/>
  <c r="J12" i="7"/>
  <c r="J11" i="7"/>
  <c r="J10" i="7"/>
  <c r="G76" i="7"/>
  <c r="G71" i="7"/>
  <c r="G74" i="7" s="1"/>
  <c r="G67" i="7"/>
  <c r="G63" i="7"/>
  <c r="G60" i="7"/>
  <c r="G48" i="7"/>
  <c r="G50" i="7" s="1"/>
  <c r="G39" i="7"/>
  <c r="G29" i="7"/>
  <c r="G30" i="7" s="1"/>
  <c r="G20" i="7"/>
  <c r="G12" i="7"/>
  <c r="G11" i="7"/>
  <c r="G10" i="7"/>
  <c r="D74" i="7"/>
  <c r="D67" i="7"/>
  <c r="D63" i="7"/>
  <c r="D60" i="7"/>
  <c r="D48" i="7"/>
  <c r="D50" i="7" s="1"/>
  <c r="D39" i="7"/>
  <c r="D29" i="7"/>
  <c r="D30" i="7" s="1"/>
  <c r="D20" i="7"/>
  <c r="D21" i="7" s="1"/>
  <c r="AK50" i="7" l="1"/>
  <c r="AK74" i="7"/>
  <c r="AZ71" i="7"/>
  <c r="IS68" i="7"/>
  <c r="IS31" i="7"/>
  <c r="IS75" i="7"/>
  <c r="LY40" i="7"/>
  <c r="MK40" i="7" s="1"/>
  <c r="MK31" i="7"/>
  <c r="LY75" i="7"/>
  <c r="MK75" i="7" s="1"/>
  <c r="MK68" i="7"/>
  <c r="DE31" i="7"/>
  <c r="DE40" i="7" s="1"/>
  <c r="BO68" i="7"/>
  <c r="BO75" i="7" s="1"/>
  <c r="BO31" i="7"/>
  <c r="BO40" i="7" s="1"/>
  <c r="DE68" i="7"/>
  <c r="DE75" i="7" s="1"/>
  <c r="DK31" i="7"/>
  <c r="DK40" i="7" s="1"/>
  <c r="DK68" i="7"/>
  <c r="DK75" i="7" s="1"/>
  <c r="DZ31" i="7"/>
  <c r="DZ40" i="7" s="1"/>
  <c r="DZ68" i="7"/>
  <c r="DZ75" i="7" s="1"/>
  <c r="AQ31" i="7"/>
  <c r="AQ40" i="7" s="1"/>
  <c r="AQ68" i="7"/>
  <c r="AQ75" i="7" s="1"/>
  <c r="S68" i="7"/>
  <c r="S75" i="7" s="1"/>
  <c r="G21" i="7"/>
  <c r="G31" i="7" s="1"/>
  <c r="G40" i="7" s="1"/>
  <c r="M21" i="7"/>
  <c r="M31" i="7" s="1"/>
  <c r="M40" i="7" s="1"/>
  <c r="AE68" i="7"/>
  <c r="AE75" i="7" s="1"/>
  <c r="AK68" i="7"/>
  <c r="J68" i="7"/>
  <c r="J75" i="7" s="1"/>
  <c r="V21" i="7"/>
  <c r="V31" i="7" s="1"/>
  <c r="V40" i="7" s="1"/>
  <c r="Y21" i="7"/>
  <c r="Y31" i="7" s="1"/>
  <c r="Y40" i="7" s="1"/>
  <c r="AK21" i="7"/>
  <c r="G68" i="7"/>
  <c r="G75" i="7" s="1"/>
  <c r="P21" i="7"/>
  <c r="P31" i="7" s="1"/>
  <c r="P40" i="7" s="1"/>
  <c r="S21" i="7"/>
  <c r="S31" i="7" s="1"/>
  <c r="S40" i="7" s="1"/>
  <c r="V68" i="7"/>
  <c r="V75" i="7" s="1"/>
  <c r="AE31" i="7"/>
  <c r="AE40" i="7" s="1"/>
  <c r="D31" i="7"/>
  <c r="D40" i="7" s="1"/>
  <c r="Y68" i="7"/>
  <c r="Y75" i="7" s="1"/>
  <c r="AK30" i="7"/>
  <c r="D68" i="7"/>
  <c r="D75" i="7" s="1"/>
  <c r="J21" i="7"/>
  <c r="J31" i="7" s="1"/>
  <c r="J40" i="7" s="1"/>
  <c r="M68" i="7"/>
  <c r="M75" i="7" s="1"/>
  <c r="P68" i="7"/>
  <c r="P75" i="7" s="1"/>
  <c r="AN31" i="7"/>
  <c r="AN40" i="7" s="1"/>
  <c r="AN68" i="7"/>
  <c r="AN75" i="7" s="1"/>
  <c r="E79" i="7"/>
  <c r="IS40" i="7" l="1"/>
  <c r="AK75" i="7"/>
  <c r="AK31" i="7"/>
  <c r="Z76" i="7"/>
  <c r="W76" i="7"/>
  <c r="T76" i="7"/>
  <c r="K76" i="7"/>
  <c r="H76" i="7"/>
  <c r="AK40" i="7" l="1"/>
  <c r="MZ17" i="7" l="1"/>
  <c r="NC17" i="7" s="1"/>
  <c r="IQ17" i="7"/>
  <c r="IQ18" i="7"/>
  <c r="IQ73" i="7"/>
  <c r="IZ73" i="7" s="1"/>
  <c r="IZ17" i="7" l="1"/>
  <c r="NA17" i="7" s="1"/>
  <c r="ND17" i="7" s="1"/>
  <c r="FC11" i="7"/>
  <c r="EW18" i="7"/>
  <c r="DM56" i="7"/>
  <c r="DM54" i="7"/>
  <c r="CC12" i="7"/>
  <c r="MD23" i="7" l="1"/>
  <c r="MD22" i="7"/>
  <c r="MD12" i="7"/>
  <c r="MD11" i="7"/>
  <c r="MD10" i="7"/>
  <c r="MA23" i="7"/>
  <c r="MA22" i="7"/>
  <c r="MA12" i="7"/>
  <c r="MA11" i="7"/>
  <c r="MA10" i="7"/>
  <c r="MS43" i="7"/>
  <c r="MS23" i="7"/>
  <c r="MS22" i="7"/>
  <c r="MS12" i="7"/>
  <c r="KM77" i="7" l="1"/>
  <c r="KL77" i="7"/>
  <c r="KM76" i="7"/>
  <c r="KL76" i="7"/>
  <c r="KM73" i="7"/>
  <c r="KL73" i="7"/>
  <c r="KM72" i="7"/>
  <c r="KL72" i="7"/>
  <c r="KM71" i="7"/>
  <c r="KL71" i="7"/>
  <c r="KM70" i="7"/>
  <c r="KL70" i="7"/>
  <c r="KM69" i="7"/>
  <c r="KL69" i="7"/>
  <c r="KM66" i="7"/>
  <c r="KL66" i="7"/>
  <c r="KM65" i="7"/>
  <c r="KL65" i="7"/>
  <c r="KM64" i="7"/>
  <c r="KL64" i="7"/>
  <c r="KM62" i="7"/>
  <c r="KL62" i="7"/>
  <c r="KM61" i="7"/>
  <c r="KL61" i="7"/>
  <c r="KM59" i="7"/>
  <c r="KL59" i="7"/>
  <c r="KM58" i="7"/>
  <c r="KL58" i="7"/>
  <c r="KM57" i="7"/>
  <c r="KL57" i="7"/>
  <c r="KM56" i="7"/>
  <c r="KL56" i="7"/>
  <c r="KM55" i="7"/>
  <c r="KL55" i="7"/>
  <c r="KM54" i="7"/>
  <c r="KL54" i="7"/>
  <c r="KM53" i="7"/>
  <c r="KL53" i="7"/>
  <c r="KM52" i="7"/>
  <c r="KL52" i="7"/>
  <c r="KM51" i="7"/>
  <c r="KL51" i="7"/>
  <c r="KM49" i="7"/>
  <c r="KL49" i="7"/>
  <c r="KM47" i="7"/>
  <c r="KL47" i="7"/>
  <c r="KM46" i="7"/>
  <c r="KL46" i="7"/>
  <c r="KM45" i="7"/>
  <c r="KL45" i="7"/>
  <c r="KM44" i="7"/>
  <c r="KL44" i="7"/>
  <c r="KM43" i="7"/>
  <c r="KL43" i="7"/>
  <c r="KM42" i="7"/>
  <c r="KL42" i="7"/>
  <c r="KM38" i="7"/>
  <c r="KL38" i="7"/>
  <c r="KM37" i="7"/>
  <c r="KL37" i="7"/>
  <c r="KM36" i="7"/>
  <c r="KL36" i="7"/>
  <c r="KM35" i="7"/>
  <c r="KL35" i="7"/>
  <c r="KM34" i="7"/>
  <c r="KL34" i="7"/>
  <c r="KM33" i="7"/>
  <c r="KL33" i="7"/>
  <c r="KM32" i="7"/>
  <c r="KL32" i="7"/>
  <c r="KM28" i="7"/>
  <c r="KL28" i="7"/>
  <c r="KM27" i="7"/>
  <c r="KL27" i="7"/>
  <c r="KM26" i="7"/>
  <c r="KL26" i="7"/>
  <c r="KM25" i="7"/>
  <c r="KL25" i="7"/>
  <c r="KM24" i="7"/>
  <c r="KL24" i="7"/>
  <c r="KM23" i="7"/>
  <c r="KL23" i="7"/>
  <c r="KM22" i="7"/>
  <c r="KL22" i="7"/>
  <c r="KM19" i="7"/>
  <c r="KL19" i="7"/>
  <c r="KM18" i="7"/>
  <c r="KL18" i="7"/>
  <c r="KM16" i="7"/>
  <c r="KL16" i="7"/>
  <c r="KM15" i="7"/>
  <c r="KL15" i="7"/>
  <c r="KM14" i="7"/>
  <c r="KL14" i="7"/>
  <c r="KM13" i="7"/>
  <c r="KL13" i="7"/>
  <c r="KM12" i="7"/>
  <c r="KL12" i="7"/>
  <c r="KM11" i="7"/>
  <c r="KL11" i="7"/>
  <c r="KM10" i="7"/>
  <c r="KL10" i="7"/>
  <c r="KJ74" i="7"/>
  <c r="KI74" i="7"/>
  <c r="KJ67" i="7"/>
  <c r="KI67" i="7"/>
  <c r="KJ63" i="7"/>
  <c r="KI63" i="7"/>
  <c r="KJ60" i="7"/>
  <c r="KI60" i="7"/>
  <c r="KJ48" i="7"/>
  <c r="KJ50" i="7" s="1"/>
  <c r="KJ68" i="7" s="1"/>
  <c r="KJ75" i="7" s="1"/>
  <c r="KI48" i="7"/>
  <c r="KI50" i="7" s="1"/>
  <c r="KI68" i="7" s="1"/>
  <c r="KI75" i="7" s="1"/>
  <c r="KJ39" i="7"/>
  <c r="KI39" i="7"/>
  <c r="KJ29" i="7"/>
  <c r="KI29" i="7"/>
  <c r="KI30" i="7" s="1"/>
  <c r="KJ20" i="7"/>
  <c r="KJ21" i="7" s="1"/>
  <c r="KI20" i="7"/>
  <c r="KI21" i="7" s="1"/>
  <c r="KG74" i="7"/>
  <c r="KF74" i="7"/>
  <c r="KG67" i="7"/>
  <c r="KF67" i="7"/>
  <c r="KG63" i="7"/>
  <c r="KF63" i="7"/>
  <c r="KG60" i="7"/>
  <c r="KF60" i="7"/>
  <c r="KG48" i="7"/>
  <c r="KG50" i="7" s="1"/>
  <c r="KG68" i="7" s="1"/>
  <c r="KG75" i="7" s="1"/>
  <c r="KF48" i="7"/>
  <c r="KF50" i="7" s="1"/>
  <c r="KF68" i="7" s="1"/>
  <c r="KF75" i="7" s="1"/>
  <c r="KG39" i="7"/>
  <c r="KF39" i="7"/>
  <c r="KG29" i="7"/>
  <c r="KF29" i="7"/>
  <c r="KF30" i="7" s="1"/>
  <c r="KG20" i="7"/>
  <c r="KF20" i="7"/>
  <c r="KF21" i="7" s="1"/>
  <c r="KH29" i="7" l="1"/>
  <c r="KJ30" i="7"/>
  <c r="KK30" i="7" s="1"/>
  <c r="KK29" i="7"/>
  <c r="KG30" i="7"/>
  <c r="KH30" i="7" s="1"/>
  <c r="KG21" i="7"/>
  <c r="KH20" i="7"/>
  <c r="KI31" i="7"/>
  <c r="KI40" i="7" s="1"/>
  <c r="KF31" i="7"/>
  <c r="KF40" i="7" s="1"/>
  <c r="KJ31" i="7" l="1"/>
  <c r="KG31" i="7"/>
  <c r="KH21" i="7"/>
  <c r="KJ40" i="7"/>
  <c r="KK40" i="7" s="1"/>
  <c r="KK31" i="7"/>
  <c r="IQ77" i="7"/>
  <c r="IP77" i="7"/>
  <c r="IQ76" i="7"/>
  <c r="IP76" i="7"/>
  <c r="IP73" i="7"/>
  <c r="IY73" i="7" s="1"/>
  <c r="IQ72" i="7"/>
  <c r="IP72" i="7"/>
  <c r="IQ71" i="7"/>
  <c r="IP71" i="7"/>
  <c r="IQ70" i="7"/>
  <c r="IP70" i="7"/>
  <c r="IQ69" i="7"/>
  <c r="IP69" i="7"/>
  <c r="IQ66" i="7"/>
  <c r="IP66" i="7"/>
  <c r="IQ65" i="7"/>
  <c r="IP65" i="7"/>
  <c r="IQ64" i="7"/>
  <c r="IP64" i="7"/>
  <c r="IQ62" i="7"/>
  <c r="IP62" i="7"/>
  <c r="IQ61" i="7"/>
  <c r="IP61" i="7"/>
  <c r="IQ59" i="7"/>
  <c r="IP59" i="7"/>
  <c r="IQ58" i="7"/>
  <c r="IP58" i="7"/>
  <c r="IQ57" i="7"/>
  <c r="IP57" i="7"/>
  <c r="IQ56" i="7"/>
  <c r="IP56" i="7"/>
  <c r="IQ55" i="7"/>
  <c r="IP55" i="7"/>
  <c r="IQ54" i="7"/>
  <c r="IP54" i="7"/>
  <c r="IQ53" i="7"/>
  <c r="IP53" i="7"/>
  <c r="IQ52" i="7"/>
  <c r="IP52" i="7"/>
  <c r="IQ51" i="7"/>
  <c r="IP51" i="7"/>
  <c r="IQ49" i="7"/>
  <c r="IP49" i="7"/>
  <c r="IQ47" i="7"/>
  <c r="IP47" i="7"/>
  <c r="IQ46" i="7"/>
  <c r="IP46" i="7"/>
  <c r="IQ45" i="7"/>
  <c r="IP45" i="7"/>
  <c r="IQ44" i="7"/>
  <c r="IP44" i="7"/>
  <c r="IQ43" i="7"/>
  <c r="IP43" i="7"/>
  <c r="IQ42" i="7"/>
  <c r="IP42" i="7"/>
  <c r="IQ38" i="7"/>
  <c r="IP38" i="7"/>
  <c r="IQ37" i="7"/>
  <c r="IP37" i="7"/>
  <c r="IQ36" i="7"/>
  <c r="IP36" i="7"/>
  <c r="IQ35" i="7"/>
  <c r="IZ35" i="7" s="1"/>
  <c r="IP35" i="7"/>
  <c r="IY35" i="7" s="1"/>
  <c r="IQ34" i="7"/>
  <c r="IP34" i="7"/>
  <c r="IQ33" i="7"/>
  <c r="IP33" i="7"/>
  <c r="IQ32" i="7"/>
  <c r="IP32" i="7"/>
  <c r="IQ28" i="7"/>
  <c r="IP28" i="7"/>
  <c r="IQ27" i="7"/>
  <c r="IP27" i="7"/>
  <c r="IQ26" i="7"/>
  <c r="IP26" i="7"/>
  <c r="IQ25" i="7"/>
  <c r="IP25" i="7"/>
  <c r="IQ24" i="7"/>
  <c r="IP24" i="7"/>
  <c r="IQ23" i="7"/>
  <c r="IP23" i="7"/>
  <c r="IQ22" i="7"/>
  <c r="IP22" i="7"/>
  <c r="IQ19" i="7"/>
  <c r="IP19" i="7"/>
  <c r="IQ16" i="7"/>
  <c r="IP16" i="7"/>
  <c r="IQ15" i="7"/>
  <c r="IP15" i="7"/>
  <c r="IQ14" i="7"/>
  <c r="IP14" i="7"/>
  <c r="IQ13" i="7"/>
  <c r="IP13" i="7"/>
  <c r="IQ12" i="7"/>
  <c r="IP12" i="7"/>
  <c r="IQ11" i="7"/>
  <c r="IP11" i="7"/>
  <c r="IQ10" i="7"/>
  <c r="IP10" i="7"/>
  <c r="MU77" i="7"/>
  <c r="MX77" i="7" s="1"/>
  <c r="MT77" i="7"/>
  <c r="MW77" i="7" s="1"/>
  <c r="MU76" i="7"/>
  <c r="MX76" i="7" s="1"/>
  <c r="MT76" i="7"/>
  <c r="MW76" i="7" s="1"/>
  <c r="MU73" i="7"/>
  <c r="MX73" i="7" s="1"/>
  <c r="MT73" i="7"/>
  <c r="MW73" i="7" s="1"/>
  <c r="MU72" i="7"/>
  <c r="MX72" i="7" s="1"/>
  <c r="MT72" i="7"/>
  <c r="MW72" i="7" s="1"/>
  <c r="MU71" i="7"/>
  <c r="MX71" i="7" s="1"/>
  <c r="MT71" i="7"/>
  <c r="MW71" i="7" s="1"/>
  <c r="MU70" i="7"/>
  <c r="MX70" i="7" s="1"/>
  <c r="MT70" i="7"/>
  <c r="MW70" i="7" s="1"/>
  <c r="MU69" i="7"/>
  <c r="MX69" i="7" s="1"/>
  <c r="MT69" i="7"/>
  <c r="MW69" i="7" s="1"/>
  <c r="MU66" i="7"/>
  <c r="MX66" i="7" s="1"/>
  <c r="MT66" i="7"/>
  <c r="MW66" i="7" s="1"/>
  <c r="MU65" i="7"/>
  <c r="MX65" i="7" s="1"/>
  <c r="MT65" i="7"/>
  <c r="MW65" i="7" s="1"/>
  <c r="MU64" i="7"/>
  <c r="MX64" i="7" s="1"/>
  <c r="MT64" i="7"/>
  <c r="MW64" i="7" s="1"/>
  <c r="MU62" i="7"/>
  <c r="MX62" i="7" s="1"/>
  <c r="MT62" i="7"/>
  <c r="MW62" i="7" s="1"/>
  <c r="MU61" i="7"/>
  <c r="MX61" i="7" s="1"/>
  <c r="MT61" i="7"/>
  <c r="MW61" i="7" s="1"/>
  <c r="MU59" i="7"/>
  <c r="MX59" i="7" s="1"/>
  <c r="MT59" i="7"/>
  <c r="MW59" i="7" s="1"/>
  <c r="MU58" i="7"/>
  <c r="MX58" i="7" s="1"/>
  <c r="MT58" i="7"/>
  <c r="MW58" i="7" s="1"/>
  <c r="MU57" i="7"/>
  <c r="MX57" i="7" s="1"/>
  <c r="MT57" i="7"/>
  <c r="MW57" i="7" s="1"/>
  <c r="MU56" i="7"/>
  <c r="MX56" i="7" s="1"/>
  <c r="MT56" i="7"/>
  <c r="MW56" i="7" s="1"/>
  <c r="MU55" i="7"/>
  <c r="MX55" i="7" s="1"/>
  <c r="MT55" i="7"/>
  <c r="MW55" i="7" s="1"/>
  <c r="MU54" i="7"/>
  <c r="MX54" i="7" s="1"/>
  <c r="MT54" i="7"/>
  <c r="MW54" i="7" s="1"/>
  <c r="MU53" i="7"/>
  <c r="MX53" i="7" s="1"/>
  <c r="MT53" i="7"/>
  <c r="MW53" i="7" s="1"/>
  <c r="MU52" i="7"/>
  <c r="MX52" i="7" s="1"/>
  <c r="MT52" i="7"/>
  <c r="MW52" i="7" s="1"/>
  <c r="MU51" i="7"/>
  <c r="MX51" i="7" s="1"/>
  <c r="MT51" i="7"/>
  <c r="MW51" i="7" s="1"/>
  <c r="MU49" i="7"/>
  <c r="MX49" i="7" s="1"/>
  <c r="MT49" i="7"/>
  <c r="MW49" i="7" s="1"/>
  <c r="MU47" i="7"/>
  <c r="MX47" i="7" s="1"/>
  <c r="MT47" i="7"/>
  <c r="MW47" i="7" s="1"/>
  <c r="MU46" i="7"/>
  <c r="MX46" i="7" s="1"/>
  <c r="MT46" i="7"/>
  <c r="MW46" i="7" s="1"/>
  <c r="MU45" i="7"/>
  <c r="MX45" i="7" s="1"/>
  <c r="MT45" i="7"/>
  <c r="MW45" i="7" s="1"/>
  <c r="MU44" i="7"/>
  <c r="MX44" i="7" s="1"/>
  <c r="MT44" i="7"/>
  <c r="MW44" i="7" s="1"/>
  <c r="MU43" i="7"/>
  <c r="MX43" i="7" s="1"/>
  <c r="MU42" i="7"/>
  <c r="MX42" i="7" s="1"/>
  <c r="MT42" i="7"/>
  <c r="MW42" i="7" s="1"/>
  <c r="MU38" i="7"/>
  <c r="MX38" i="7" s="1"/>
  <c r="MT38" i="7"/>
  <c r="MW38" i="7" s="1"/>
  <c r="MU37" i="7"/>
  <c r="MX37" i="7" s="1"/>
  <c r="MT37" i="7"/>
  <c r="MW37" i="7" s="1"/>
  <c r="MU36" i="7"/>
  <c r="MX36" i="7" s="1"/>
  <c r="MT36" i="7"/>
  <c r="MW36" i="7" s="1"/>
  <c r="MU35" i="7"/>
  <c r="MX35" i="7" s="1"/>
  <c r="MT35" i="7"/>
  <c r="MW35" i="7" s="1"/>
  <c r="MU34" i="7"/>
  <c r="MX34" i="7" s="1"/>
  <c r="MT34" i="7"/>
  <c r="MW34" i="7" s="1"/>
  <c r="MU33" i="7"/>
  <c r="MX33" i="7" s="1"/>
  <c r="MT33" i="7"/>
  <c r="MW33" i="7" s="1"/>
  <c r="MU32" i="7"/>
  <c r="MX32" i="7" s="1"/>
  <c r="MT32" i="7"/>
  <c r="MW32" i="7" s="1"/>
  <c r="MU28" i="7"/>
  <c r="MX28" i="7" s="1"/>
  <c r="MT28" i="7"/>
  <c r="MW28" i="7" s="1"/>
  <c r="MU27" i="7"/>
  <c r="MX27" i="7" s="1"/>
  <c r="MT27" i="7"/>
  <c r="MW27" i="7" s="1"/>
  <c r="MU26" i="7"/>
  <c r="MX26" i="7" s="1"/>
  <c r="MT26" i="7"/>
  <c r="MW26" i="7" s="1"/>
  <c r="MU25" i="7"/>
  <c r="MX25" i="7" s="1"/>
  <c r="MT25" i="7"/>
  <c r="MW25" i="7" s="1"/>
  <c r="MU24" i="7"/>
  <c r="MX24" i="7" s="1"/>
  <c r="MT24" i="7"/>
  <c r="MW24" i="7" s="1"/>
  <c r="MU23" i="7"/>
  <c r="MX23" i="7" s="1"/>
  <c r="MU22" i="7"/>
  <c r="MX22" i="7" s="1"/>
  <c r="MU19" i="7"/>
  <c r="MX19" i="7" s="1"/>
  <c r="MT19" i="7"/>
  <c r="MW19" i="7" s="1"/>
  <c r="MU18" i="7"/>
  <c r="MX18" i="7" s="1"/>
  <c r="MT18" i="7"/>
  <c r="MW18" i="7" s="1"/>
  <c r="MU16" i="7"/>
  <c r="MX16" i="7" s="1"/>
  <c r="MT16" i="7"/>
  <c r="MW16" i="7" s="1"/>
  <c r="MU15" i="7"/>
  <c r="MX15" i="7" s="1"/>
  <c r="MT15" i="7"/>
  <c r="MW15" i="7" s="1"/>
  <c r="MU14" i="7"/>
  <c r="MX14" i="7" s="1"/>
  <c r="MT14" i="7"/>
  <c r="MW14" i="7" s="1"/>
  <c r="MU13" i="7"/>
  <c r="MX13" i="7" s="1"/>
  <c r="MT13" i="7"/>
  <c r="MW13" i="7" s="1"/>
  <c r="MU12" i="7"/>
  <c r="MX12" i="7" s="1"/>
  <c r="MU11" i="7"/>
  <c r="MX11" i="7" s="1"/>
  <c r="MT11" i="7"/>
  <c r="MW11" i="7" s="1"/>
  <c r="MU10" i="7"/>
  <c r="MX10" i="7" s="1"/>
  <c r="MT10" i="7"/>
  <c r="MW10" i="7" s="1"/>
  <c r="LT77" i="7"/>
  <c r="LS77" i="7"/>
  <c r="LT76" i="7"/>
  <c r="LS76" i="7"/>
  <c r="LT73" i="7"/>
  <c r="LS73" i="7"/>
  <c r="LT72" i="7"/>
  <c r="LS72" i="7"/>
  <c r="LT71" i="7"/>
  <c r="LS71" i="7"/>
  <c r="LT70" i="7"/>
  <c r="LS70" i="7"/>
  <c r="LT69" i="7"/>
  <c r="LS69" i="7"/>
  <c r="LT66" i="7"/>
  <c r="LS66" i="7"/>
  <c r="LT65" i="7"/>
  <c r="LS65" i="7"/>
  <c r="LT64" i="7"/>
  <c r="LS64" i="7"/>
  <c r="LT62" i="7"/>
  <c r="LS62" i="7"/>
  <c r="LT61" i="7"/>
  <c r="LS61" i="7"/>
  <c r="LT59" i="7"/>
  <c r="LS59" i="7"/>
  <c r="LT58" i="7"/>
  <c r="LS58" i="7"/>
  <c r="LT57" i="7"/>
  <c r="LS57" i="7"/>
  <c r="LT56" i="7"/>
  <c r="LS56" i="7"/>
  <c r="LT55" i="7"/>
  <c r="LS55" i="7"/>
  <c r="LT54" i="7"/>
  <c r="LS54" i="7"/>
  <c r="LT53" i="7"/>
  <c r="LS53" i="7"/>
  <c r="LT52" i="7"/>
  <c r="LS52" i="7"/>
  <c r="LT51" i="7"/>
  <c r="LS51" i="7"/>
  <c r="LT49" i="7"/>
  <c r="LS49" i="7"/>
  <c r="LT47" i="7"/>
  <c r="LS47" i="7"/>
  <c r="LT46" i="7"/>
  <c r="LS46" i="7"/>
  <c r="LT45" i="7"/>
  <c r="LS45" i="7"/>
  <c r="LT44" i="7"/>
  <c r="LS44" i="7"/>
  <c r="LT43" i="7"/>
  <c r="LS43" i="7"/>
  <c r="LT42" i="7"/>
  <c r="LS42" i="7"/>
  <c r="LT38" i="7"/>
  <c r="LS38" i="7"/>
  <c r="LT37" i="7"/>
  <c r="LS37" i="7"/>
  <c r="LT36" i="7"/>
  <c r="LS36" i="7"/>
  <c r="LT35" i="7"/>
  <c r="LS35" i="7"/>
  <c r="LT34" i="7"/>
  <c r="LS34" i="7"/>
  <c r="LT33" i="7"/>
  <c r="LS33" i="7"/>
  <c r="LT32" i="7"/>
  <c r="LS32" i="7"/>
  <c r="LT28" i="7"/>
  <c r="LS28" i="7"/>
  <c r="LT27" i="7"/>
  <c r="LS27" i="7"/>
  <c r="LT26" i="7"/>
  <c r="LS26" i="7"/>
  <c r="LT25" i="7"/>
  <c r="LS25" i="7"/>
  <c r="LT24" i="7"/>
  <c r="LS24" i="7"/>
  <c r="LT23" i="7"/>
  <c r="LS23" i="7"/>
  <c r="LT22" i="7"/>
  <c r="LS22" i="7"/>
  <c r="LT19" i="7"/>
  <c r="LS19" i="7"/>
  <c r="LT18" i="7"/>
  <c r="LS18" i="7"/>
  <c r="LT16" i="7"/>
  <c r="LS16" i="7"/>
  <c r="LT15" i="7"/>
  <c r="LS15" i="7"/>
  <c r="LT14" i="7"/>
  <c r="LS14" i="7"/>
  <c r="LT13" i="7"/>
  <c r="LS13" i="7"/>
  <c r="LT12" i="7"/>
  <c r="LS12" i="7"/>
  <c r="LT11" i="7"/>
  <c r="LS11" i="7"/>
  <c r="LT10" i="7"/>
  <c r="LS10" i="7"/>
  <c r="LR53" i="7"/>
  <c r="LN48" i="7"/>
  <c r="MZ73" i="7"/>
  <c r="NC73" i="7" s="1"/>
  <c r="NA73" i="7"/>
  <c r="ND73" i="7" s="1"/>
  <c r="IN74" i="7"/>
  <c r="IQ74" i="7" s="1"/>
  <c r="KG40" i="7" l="1"/>
  <c r="KH40" i="7" s="1"/>
  <c r="KH31" i="7"/>
  <c r="MM10" i="7"/>
  <c r="MM12" i="7"/>
  <c r="MM23" i="7"/>
  <c r="MM43" i="7"/>
  <c r="MM11" i="7"/>
  <c r="MM22" i="7"/>
  <c r="MM42" i="7"/>
  <c r="MI74" i="7"/>
  <c r="MI67" i="7"/>
  <c r="MI63" i="7"/>
  <c r="MI60" i="7"/>
  <c r="MI48" i="7"/>
  <c r="MI50" i="7" s="1"/>
  <c r="MI39" i="7"/>
  <c r="MI29" i="7"/>
  <c r="MI30" i="7" s="1"/>
  <c r="MI20" i="7"/>
  <c r="MI21" i="7" s="1"/>
  <c r="MF74" i="7"/>
  <c r="MF67" i="7"/>
  <c r="MF63" i="7"/>
  <c r="MF60" i="7"/>
  <c r="MF48" i="7"/>
  <c r="MF50" i="7" s="1"/>
  <c r="MF39" i="7"/>
  <c r="MO67" i="7"/>
  <c r="MF68" i="7" l="1"/>
  <c r="MF75" i="7" s="1"/>
  <c r="MI68" i="7"/>
  <c r="MI75" i="7" s="1"/>
  <c r="MI31" i="7"/>
  <c r="KD74" i="7"/>
  <c r="KM74" i="7" s="1"/>
  <c r="KC74" i="7"/>
  <c r="KL74" i="7" s="1"/>
  <c r="KD67" i="7"/>
  <c r="KM67" i="7" s="1"/>
  <c r="KC67" i="7"/>
  <c r="KL67" i="7" s="1"/>
  <c r="KD63" i="7"/>
  <c r="KM63" i="7" s="1"/>
  <c r="KC63" i="7"/>
  <c r="KL63" i="7" s="1"/>
  <c r="KD60" i="7"/>
  <c r="KM60" i="7" s="1"/>
  <c r="KC60" i="7"/>
  <c r="KL60" i="7" s="1"/>
  <c r="KD48" i="7"/>
  <c r="KC48" i="7"/>
  <c r="KD39" i="7"/>
  <c r="KM39" i="7" s="1"/>
  <c r="KC39" i="7"/>
  <c r="KL39" i="7" s="1"/>
  <c r="KD29" i="7"/>
  <c r="KC29" i="7"/>
  <c r="KD20" i="7"/>
  <c r="KC20" i="7"/>
  <c r="KP35" i="7"/>
  <c r="KO35" i="7"/>
  <c r="KE20" i="7" l="1"/>
  <c r="KD50" i="7"/>
  <c r="KM50" i="7" s="1"/>
  <c r="KM48" i="7"/>
  <c r="KD21" i="7"/>
  <c r="KM20" i="7"/>
  <c r="KC30" i="7"/>
  <c r="KL30" i="7" s="1"/>
  <c r="KL29" i="7"/>
  <c r="KC50" i="7"/>
  <c r="KL50" i="7" s="1"/>
  <c r="KL48" i="7"/>
  <c r="KD30" i="7"/>
  <c r="KM30" i="7" s="1"/>
  <c r="KM29" i="7"/>
  <c r="KC21" i="7"/>
  <c r="KL21" i="7" s="1"/>
  <c r="KL20" i="7"/>
  <c r="MI40" i="7"/>
  <c r="MF40" i="7"/>
  <c r="KC68" i="7"/>
  <c r="KL68" i="7" s="1"/>
  <c r="KD68" i="7" l="1"/>
  <c r="KM68" i="7" s="1"/>
  <c r="KM21" i="7"/>
  <c r="KE21" i="7"/>
  <c r="KC31" i="7"/>
  <c r="KL31" i="7" s="1"/>
  <c r="KD31" i="7"/>
  <c r="KC75" i="7"/>
  <c r="KL75" i="7" s="1"/>
  <c r="KD75" i="7"/>
  <c r="KM75" i="7" s="1"/>
  <c r="KC40" i="7" l="1"/>
  <c r="KL40" i="7" s="1"/>
  <c r="KM31" i="7"/>
  <c r="KE31" i="7"/>
  <c r="KD40" i="7"/>
  <c r="KM40" i="7" l="1"/>
  <c r="KE40" i="7"/>
  <c r="NA35" i="7"/>
  <c r="ND35" i="7" s="1"/>
  <c r="MZ35" i="7"/>
  <c r="NC35" i="7" s="1"/>
  <c r="GS12" i="7"/>
  <c r="GJ12" i="7"/>
  <c r="FZ77" i="7" l="1"/>
  <c r="FY77" i="7"/>
  <c r="FZ76" i="7"/>
  <c r="FY76" i="7"/>
  <c r="FZ72" i="7"/>
  <c r="FY72" i="7"/>
  <c r="FZ71" i="7"/>
  <c r="FY71" i="7"/>
  <c r="FZ70" i="7"/>
  <c r="FY70" i="7"/>
  <c r="FZ69" i="7"/>
  <c r="FY69" i="7"/>
  <c r="FZ66" i="7"/>
  <c r="FY66" i="7"/>
  <c r="FZ65" i="7"/>
  <c r="FY65" i="7"/>
  <c r="FZ64" i="7"/>
  <c r="FY64" i="7"/>
  <c r="FZ62" i="7"/>
  <c r="FY62" i="7"/>
  <c r="FZ61" i="7"/>
  <c r="FY61" i="7"/>
  <c r="FZ59" i="7"/>
  <c r="FY59" i="7"/>
  <c r="FZ58" i="7"/>
  <c r="FY58" i="7"/>
  <c r="FZ57" i="7"/>
  <c r="FY57" i="7"/>
  <c r="FZ56" i="7"/>
  <c r="FY56" i="7"/>
  <c r="FZ55" i="7"/>
  <c r="FY55" i="7"/>
  <c r="FZ54" i="7"/>
  <c r="FY54" i="7"/>
  <c r="FZ53" i="7"/>
  <c r="FY53" i="7"/>
  <c r="FZ52" i="7"/>
  <c r="FY52" i="7"/>
  <c r="FZ51" i="7"/>
  <c r="FY51" i="7"/>
  <c r="FZ49" i="7"/>
  <c r="FY49" i="7"/>
  <c r="FZ47" i="7"/>
  <c r="FY47" i="7"/>
  <c r="FZ46" i="7"/>
  <c r="FY46" i="7"/>
  <c r="FZ45" i="7"/>
  <c r="FY45" i="7"/>
  <c r="FZ44" i="7"/>
  <c r="FY44" i="7"/>
  <c r="FZ43" i="7"/>
  <c r="FY43" i="7"/>
  <c r="FZ42" i="7"/>
  <c r="FY42" i="7"/>
  <c r="FZ38" i="7"/>
  <c r="FY38" i="7"/>
  <c r="FZ37" i="7"/>
  <c r="FY37" i="7"/>
  <c r="FZ36" i="7"/>
  <c r="FY36" i="7"/>
  <c r="FZ34" i="7"/>
  <c r="FY34" i="7"/>
  <c r="FZ33" i="7"/>
  <c r="FY33" i="7"/>
  <c r="FZ32" i="7"/>
  <c r="FY32" i="7"/>
  <c r="FZ28" i="7"/>
  <c r="FY28" i="7"/>
  <c r="FZ27" i="7"/>
  <c r="FY27" i="7"/>
  <c r="FZ26" i="7"/>
  <c r="FY26" i="7"/>
  <c r="FZ25" i="7"/>
  <c r="FY25" i="7"/>
  <c r="FZ24" i="7"/>
  <c r="FY24" i="7"/>
  <c r="FZ23" i="7"/>
  <c r="FY23" i="7"/>
  <c r="FZ22" i="7"/>
  <c r="FY22" i="7"/>
  <c r="FZ19" i="7"/>
  <c r="FY19" i="7"/>
  <c r="FZ18" i="7"/>
  <c r="FY18" i="7"/>
  <c r="FZ16" i="7"/>
  <c r="FY16" i="7"/>
  <c r="FZ15" i="7"/>
  <c r="FY15" i="7"/>
  <c r="FZ14" i="7"/>
  <c r="FY14" i="7"/>
  <c r="FZ13" i="7"/>
  <c r="FY13" i="7"/>
  <c r="FZ12" i="7"/>
  <c r="FY12" i="7"/>
  <c r="FZ11" i="7"/>
  <c r="FY11" i="7"/>
  <c r="FZ10" i="7"/>
  <c r="FY10" i="7"/>
  <c r="FN77" i="7"/>
  <c r="FM77" i="7"/>
  <c r="FN76" i="7"/>
  <c r="FM76" i="7"/>
  <c r="FN72" i="7"/>
  <c r="FM72" i="7"/>
  <c r="FN71" i="7"/>
  <c r="FM71" i="7"/>
  <c r="FN70" i="7"/>
  <c r="FM70" i="7"/>
  <c r="FN69" i="7"/>
  <c r="FM69" i="7"/>
  <c r="FN66" i="7"/>
  <c r="FM66" i="7"/>
  <c r="FN65" i="7"/>
  <c r="FM65" i="7"/>
  <c r="FN64" i="7"/>
  <c r="FM64" i="7"/>
  <c r="FN62" i="7"/>
  <c r="FM62" i="7"/>
  <c r="FN61" i="7"/>
  <c r="FM61" i="7"/>
  <c r="FN59" i="7"/>
  <c r="FM59" i="7"/>
  <c r="FN58" i="7"/>
  <c r="FM58" i="7"/>
  <c r="FN57" i="7"/>
  <c r="FM57" i="7"/>
  <c r="FN56" i="7"/>
  <c r="FM56" i="7"/>
  <c r="FN55" i="7"/>
  <c r="FM55" i="7"/>
  <c r="FN54" i="7"/>
  <c r="FM54" i="7"/>
  <c r="FN53" i="7"/>
  <c r="FM53" i="7"/>
  <c r="FN52" i="7"/>
  <c r="FM52" i="7"/>
  <c r="FN51" i="7"/>
  <c r="FM51" i="7"/>
  <c r="FN49" i="7"/>
  <c r="FM49" i="7"/>
  <c r="FN47" i="7"/>
  <c r="FM47" i="7"/>
  <c r="FN46" i="7"/>
  <c r="FM46" i="7"/>
  <c r="FN45" i="7"/>
  <c r="FM45" i="7"/>
  <c r="FN44" i="7"/>
  <c r="FM44" i="7"/>
  <c r="FN43" i="7"/>
  <c r="FM43" i="7"/>
  <c r="FN42" i="7"/>
  <c r="FM42" i="7"/>
  <c r="FN38" i="7"/>
  <c r="FM38" i="7"/>
  <c r="FN37" i="7"/>
  <c r="FM37" i="7"/>
  <c r="FN36" i="7"/>
  <c r="FM36" i="7"/>
  <c r="FN34" i="7"/>
  <c r="FM34" i="7"/>
  <c r="FN33" i="7"/>
  <c r="FM33" i="7"/>
  <c r="FN32" i="7"/>
  <c r="FM32" i="7"/>
  <c r="FN28" i="7"/>
  <c r="FM28" i="7"/>
  <c r="FN27" i="7"/>
  <c r="FM27" i="7"/>
  <c r="FN26" i="7"/>
  <c r="FM26" i="7"/>
  <c r="FN25" i="7"/>
  <c r="FM25" i="7"/>
  <c r="FN24" i="7"/>
  <c r="FM24" i="7"/>
  <c r="FN23" i="7"/>
  <c r="FM23" i="7"/>
  <c r="FN22" i="7"/>
  <c r="FM22" i="7"/>
  <c r="FN19" i="7"/>
  <c r="FM19" i="7"/>
  <c r="FN18" i="7"/>
  <c r="FN16" i="7"/>
  <c r="FM16" i="7"/>
  <c r="FN15" i="7"/>
  <c r="FM15" i="7"/>
  <c r="FN14" i="7"/>
  <c r="FM14" i="7"/>
  <c r="FN13" i="7"/>
  <c r="FM13" i="7"/>
  <c r="FN12" i="7"/>
  <c r="FN11" i="7"/>
  <c r="FM11" i="7"/>
  <c r="FN10" i="7"/>
  <c r="FM10" i="7"/>
  <c r="EY77" i="7"/>
  <c r="EX77" i="7"/>
  <c r="EY76" i="7"/>
  <c r="EX76" i="7"/>
  <c r="EY72" i="7"/>
  <c r="EX72" i="7"/>
  <c r="EY71" i="7"/>
  <c r="EX71" i="7"/>
  <c r="EY70" i="7"/>
  <c r="EX70" i="7"/>
  <c r="EY69" i="7"/>
  <c r="EX69" i="7"/>
  <c r="EY66" i="7"/>
  <c r="EX66" i="7"/>
  <c r="EY65" i="7"/>
  <c r="EX65" i="7"/>
  <c r="EY64" i="7"/>
  <c r="EX64" i="7"/>
  <c r="EY62" i="7"/>
  <c r="EX62" i="7"/>
  <c r="EY61" i="7"/>
  <c r="EX61" i="7"/>
  <c r="EY59" i="7"/>
  <c r="EX59" i="7"/>
  <c r="EY58" i="7"/>
  <c r="EX58" i="7"/>
  <c r="EY57" i="7"/>
  <c r="EX57" i="7"/>
  <c r="EY56" i="7"/>
  <c r="EX56" i="7"/>
  <c r="EY55" i="7"/>
  <c r="EX55" i="7"/>
  <c r="EY54" i="7"/>
  <c r="EX54" i="7"/>
  <c r="EY53" i="7"/>
  <c r="EX53" i="7"/>
  <c r="EY52" i="7"/>
  <c r="EX52" i="7"/>
  <c r="EY51" i="7"/>
  <c r="EX51" i="7"/>
  <c r="EY49" i="7"/>
  <c r="EX49" i="7"/>
  <c r="EY47" i="7"/>
  <c r="EX47" i="7"/>
  <c r="EY46" i="7"/>
  <c r="EX46" i="7"/>
  <c r="EY45" i="7"/>
  <c r="EX45" i="7"/>
  <c r="EY44" i="7"/>
  <c r="EX44" i="7"/>
  <c r="EY43" i="7"/>
  <c r="EX43" i="7"/>
  <c r="EY42" i="7"/>
  <c r="EX42" i="7"/>
  <c r="EY38" i="7"/>
  <c r="EX38" i="7"/>
  <c r="EY37" i="7"/>
  <c r="EX37" i="7"/>
  <c r="EY36" i="7"/>
  <c r="EX36" i="7"/>
  <c r="EY34" i="7"/>
  <c r="EX34" i="7"/>
  <c r="EY33" i="7"/>
  <c r="EX33" i="7"/>
  <c r="EY32" i="7"/>
  <c r="EX32" i="7"/>
  <c r="EY28" i="7"/>
  <c r="EX28" i="7"/>
  <c r="EY27" i="7"/>
  <c r="EX27" i="7"/>
  <c r="EY26" i="7"/>
  <c r="EX26" i="7"/>
  <c r="EY25" i="7"/>
  <c r="EX25" i="7"/>
  <c r="EY24" i="7"/>
  <c r="EX24" i="7"/>
  <c r="EY23" i="7"/>
  <c r="EX23" i="7"/>
  <c r="EY22" i="7"/>
  <c r="EX22" i="7"/>
  <c r="EY19" i="7"/>
  <c r="EX19" i="7"/>
  <c r="EY18" i="7"/>
  <c r="EX18" i="7"/>
  <c r="EY16" i="7"/>
  <c r="EX16" i="7"/>
  <c r="EY15" i="7"/>
  <c r="EX15" i="7"/>
  <c r="EY14" i="7"/>
  <c r="EX14" i="7"/>
  <c r="EY13" i="7"/>
  <c r="EX13" i="7"/>
  <c r="EY12" i="7"/>
  <c r="EX12" i="7"/>
  <c r="EY11" i="7"/>
  <c r="EX11" i="7"/>
  <c r="EY10" i="7"/>
  <c r="EX10" i="7"/>
  <c r="EZ18" i="7" l="1"/>
  <c r="CU12" i="7"/>
  <c r="AM23" i="7" l="1"/>
  <c r="F22" i="7" l="1"/>
  <c r="FB74" i="7" l="1"/>
  <c r="FB67" i="7"/>
  <c r="FB63" i="7"/>
  <c r="FB60" i="7"/>
  <c r="FB48" i="7"/>
  <c r="FB39" i="7"/>
  <c r="FB29" i="7"/>
  <c r="FB20" i="7"/>
  <c r="FK74" i="7"/>
  <c r="FK67" i="7"/>
  <c r="FK63" i="7"/>
  <c r="FK60" i="7"/>
  <c r="FK48" i="7"/>
  <c r="FK50" i="7" s="1"/>
  <c r="FK39" i="7"/>
  <c r="FK29" i="7"/>
  <c r="FK30" i="7" s="1"/>
  <c r="FK20" i="7"/>
  <c r="FK21" i="7" s="1"/>
  <c r="GE74" i="7"/>
  <c r="GE67" i="7"/>
  <c r="GE63" i="7"/>
  <c r="GE60" i="7"/>
  <c r="GE48" i="7"/>
  <c r="GE50" i="7" s="1"/>
  <c r="GE39" i="7"/>
  <c r="GE29" i="7"/>
  <c r="GE30" i="7" s="1"/>
  <c r="GE20" i="7"/>
  <c r="GE21" i="7" s="1"/>
  <c r="GF74" i="7"/>
  <c r="GF67" i="7"/>
  <c r="GF63" i="7"/>
  <c r="GF60" i="7"/>
  <c r="GF48" i="7"/>
  <c r="GF50" i="7" s="1"/>
  <c r="GF39" i="7"/>
  <c r="GF29" i="7"/>
  <c r="GF30" i="7" s="1"/>
  <c r="GF20" i="7"/>
  <c r="GF21" i="7" s="1"/>
  <c r="GI74" i="7"/>
  <c r="GI67" i="7"/>
  <c r="GI63" i="7"/>
  <c r="GI60" i="7"/>
  <c r="GI48" i="7"/>
  <c r="GI50" i="7" s="1"/>
  <c r="GI39" i="7"/>
  <c r="GI29" i="7"/>
  <c r="GI30" i="7" s="1"/>
  <c r="GI20" i="7"/>
  <c r="GI21" i="7" s="1"/>
  <c r="FK31" i="7" l="1"/>
  <c r="FK40" i="7" s="1"/>
  <c r="FB30" i="7"/>
  <c r="FM18" i="7"/>
  <c r="GE68" i="7"/>
  <c r="GE75" i="7" s="1"/>
  <c r="FB50" i="7"/>
  <c r="FB21" i="7"/>
  <c r="FM12" i="7"/>
  <c r="GI68" i="7"/>
  <c r="GI75" i="7" s="1"/>
  <c r="GF68" i="7"/>
  <c r="GF75" i="7" s="1"/>
  <c r="FB68" i="7"/>
  <c r="GI31" i="7"/>
  <c r="GI40" i="7" s="1"/>
  <c r="GF31" i="7"/>
  <c r="GF40" i="7" s="1"/>
  <c r="GE31" i="7"/>
  <c r="GE40" i="7" s="1"/>
  <c r="FK68" i="7"/>
  <c r="FK75" i="7" s="1"/>
  <c r="FB31" i="7" l="1"/>
  <c r="FB40" i="7" s="1"/>
  <c r="FB75" i="7"/>
  <c r="MT74" i="7"/>
  <c r="MW74" i="7" s="1"/>
  <c r="MT67" i="7"/>
  <c r="MW67" i="7" s="1"/>
  <c r="MT63" i="7"/>
  <c r="MW63" i="7" s="1"/>
  <c r="MT60" i="7"/>
  <c r="MW60" i="7" s="1"/>
  <c r="MT43" i="7"/>
  <c r="MW43" i="7" s="1"/>
  <c r="MT39" i="7"/>
  <c r="MW39" i="7" s="1"/>
  <c r="MT23" i="7"/>
  <c r="MW23" i="7" s="1"/>
  <c r="MT22" i="7"/>
  <c r="MW22" i="7" s="1"/>
  <c r="MT12" i="7"/>
  <c r="MW12" i="7" s="1"/>
  <c r="LJ74" i="7"/>
  <c r="LS74" i="7" s="1"/>
  <c r="LJ67" i="7"/>
  <c r="LS67" i="7" s="1"/>
  <c r="LJ63" i="7"/>
  <c r="LS63" i="7" s="1"/>
  <c r="LJ60" i="7"/>
  <c r="LJ48" i="7"/>
  <c r="LJ39" i="7"/>
  <c r="LS39" i="7" s="1"/>
  <c r="LJ29" i="7"/>
  <c r="LJ20" i="7"/>
  <c r="KX74" i="7"/>
  <c r="KX67" i="7"/>
  <c r="KX63" i="7"/>
  <c r="KX60" i="7"/>
  <c r="KX48" i="7"/>
  <c r="KX50" i="7" s="1"/>
  <c r="KX39" i="7"/>
  <c r="KX29" i="7"/>
  <c r="KX30" i="7" s="1"/>
  <c r="KX20" i="7"/>
  <c r="KX21" i="7" s="1"/>
  <c r="JE74" i="7"/>
  <c r="JE67" i="7"/>
  <c r="JE63" i="7"/>
  <c r="JE60" i="7"/>
  <c r="JE48" i="7"/>
  <c r="JE50" i="7" s="1"/>
  <c r="JE39" i="7"/>
  <c r="JE29" i="7"/>
  <c r="JE30" i="7" s="1"/>
  <c r="JE20" i="7"/>
  <c r="JE21" i="7" s="1"/>
  <c r="IP74" i="7"/>
  <c r="IP67" i="7"/>
  <c r="IP63" i="7"/>
  <c r="IP60" i="7"/>
  <c r="IP39" i="7"/>
  <c r="IG74" i="7"/>
  <c r="IG67" i="7"/>
  <c r="IG63" i="7"/>
  <c r="IG60" i="7"/>
  <c r="IG48" i="7"/>
  <c r="IG50" i="7" s="1"/>
  <c r="IG39" i="7"/>
  <c r="IG29" i="7"/>
  <c r="IG30" i="7" s="1"/>
  <c r="IG20" i="7"/>
  <c r="IG21" i="7" s="1"/>
  <c r="ID74" i="7"/>
  <c r="ID67" i="7"/>
  <c r="ID63" i="7"/>
  <c r="ID60" i="7"/>
  <c r="ID48" i="7"/>
  <c r="ID50" i="7" s="1"/>
  <c r="ID39" i="7"/>
  <c r="ID29" i="7"/>
  <c r="ID30" i="7" s="1"/>
  <c r="ID20" i="7"/>
  <c r="ID21" i="7" s="1"/>
  <c r="HX74" i="7"/>
  <c r="HX67" i="7"/>
  <c r="HX63" i="7"/>
  <c r="HX60" i="7"/>
  <c r="HX48" i="7"/>
  <c r="HX50" i="7" s="1"/>
  <c r="HX39" i="7"/>
  <c r="HX29" i="7"/>
  <c r="HX30" i="7" s="1"/>
  <c r="HX20" i="7"/>
  <c r="HX21" i="7" s="1"/>
  <c r="HO74" i="7"/>
  <c r="HO67" i="7"/>
  <c r="HO63" i="7"/>
  <c r="HO60" i="7"/>
  <c r="HO48" i="7"/>
  <c r="HO50" i="7" s="1"/>
  <c r="HO39" i="7"/>
  <c r="HO29" i="7"/>
  <c r="HO30" i="7" s="1"/>
  <c r="HO20" i="7"/>
  <c r="HO21" i="7" s="1"/>
  <c r="GN74" i="7"/>
  <c r="GN67" i="7"/>
  <c r="GN63" i="7"/>
  <c r="GN60" i="7"/>
  <c r="GN48" i="7"/>
  <c r="GN50" i="7" s="1"/>
  <c r="GN39" i="7"/>
  <c r="GN29" i="7"/>
  <c r="GN30" i="7" s="1"/>
  <c r="GN20" i="7"/>
  <c r="GN21" i="7" s="1"/>
  <c r="BL74" i="7"/>
  <c r="BL67" i="7"/>
  <c r="BL63" i="7"/>
  <c r="BL60" i="7"/>
  <c r="BL48" i="7"/>
  <c r="BL50" i="7" s="1"/>
  <c r="BL39" i="7"/>
  <c r="BL29" i="7"/>
  <c r="BL30" i="7" s="1"/>
  <c r="BL20" i="7"/>
  <c r="BL21" i="7" s="1"/>
  <c r="BI74" i="7"/>
  <c r="BI67" i="7"/>
  <c r="BI63" i="7"/>
  <c r="BI60" i="7"/>
  <c r="BI48" i="7"/>
  <c r="BI50" i="7" s="1"/>
  <c r="BI39" i="7"/>
  <c r="BI29" i="7"/>
  <c r="BI30" i="7" s="1"/>
  <c r="BI20" i="7"/>
  <c r="BI21" i="7" s="1"/>
  <c r="BF74" i="7"/>
  <c r="BF67" i="7"/>
  <c r="BF63" i="7"/>
  <c r="BF60" i="7"/>
  <c r="BF48" i="7"/>
  <c r="BF50" i="7" s="1"/>
  <c r="BF39" i="7"/>
  <c r="BF29" i="7"/>
  <c r="BF30" i="7" s="1"/>
  <c r="BF20" i="7"/>
  <c r="BF21" i="7" s="1"/>
  <c r="BC74" i="7"/>
  <c r="BC67" i="7"/>
  <c r="BC63" i="7"/>
  <c r="BC60" i="7"/>
  <c r="BC48" i="7"/>
  <c r="BC50" i="7" s="1"/>
  <c r="BC39" i="7"/>
  <c r="BC29" i="7"/>
  <c r="BC30" i="7" s="1"/>
  <c r="BC20" i="7"/>
  <c r="BC21" i="7" s="1"/>
  <c r="AW74" i="7"/>
  <c r="AW67" i="7"/>
  <c r="AW63" i="7"/>
  <c r="AW60" i="7"/>
  <c r="AW48" i="7"/>
  <c r="AW50" i="7" s="1"/>
  <c r="AW39" i="7"/>
  <c r="AW29" i="7"/>
  <c r="AW30" i="7" s="1"/>
  <c r="AW20" i="7"/>
  <c r="AW21" i="7" s="1"/>
  <c r="AT74" i="7"/>
  <c r="AZ74" i="7" s="1"/>
  <c r="AT67" i="7"/>
  <c r="AZ67" i="7" s="1"/>
  <c r="AT63" i="7"/>
  <c r="AZ63" i="7" s="1"/>
  <c r="AT60" i="7"/>
  <c r="AZ60" i="7" s="1"/>
  <c r="AT48" i="7"/>
  <c r="AZ48" i="7" s="1"/>
  <c r="AT39" i="7"/>
  <c r="AZ39" i="7" s="1"/>
  <c r="AT29" i="7"/>
  <c r="AZ29" i="7" s="1"/>
  <c r="AT20" i="7"/>
  <c r="AZ20" i="7" s="1"/>
  <c r="E74" i="7"/>
  <c r="E67" i="7"/>
  <c r="E63" i="7"/>
  <c r="E60" i="7"/>
  <c r="E48" i="7"/>
  <c r="E50" i="7" s="1"/>
  <c r="E39" i="7"/>
  <c r="E29" i="7"/>
  <c r="E30" i="7" s="1"/>
  <c r="E20" i="7"/>
  <c r="E21" i="7" s="1"/>
  <c r="AT50" i="7" l="1"/>
  <c r="AZ50" i="7" s="1"/>
  <c r="AT21" i="7"/>
  <c r="AZ21" i="7" s="1"/>
  <c r="AT30" i="7"/>
  <c r="AZ30" i="7" s="1"/>
  <c r="IP21" i="7"/>
  <c r="IP20" i="7"/>
  <c r="IP50" i="7"/>
  <c r="IP48" i="7"/>
  <c r="IP30" i="7"/>
  <c r="IP29" i="7"/>
  <c r="MT29" i="7"/>
  <c r="MW29" i="7" s="1"/>
  <c r="LS60" i="7"/>
  <c r="MT20" i="7"/>
  <c r="MW20" i="7" s="1"/>
  <c r="MT50" i="7"/>
  <c r="MW50" i="7" s="1"/>
  <c r="MT48" i="7"/>
  <c r="MW48" i="7" s="1"/>
  <c r="LJ21" i="7"/>
  <c r="LS21" i="7" s="1"/>
  <c r="LS20" i="7"/>
  <c r="LJ30" i="7"/>
  <c r="LS30" i="7" s="1"/>
  <c r="LS29" i="7"/>
  <c r="LJ50" i="7"/>
  <c r="LS50" i="7" s="1"/>
  <c r="LS48" i="7"/>
  <c r="GN31" i="7"/>
  <c r="GN40" i="7" s="1"/>
  <c r="ID31" i="7"/>
  <c r="ID40" i="7" s="1"/>
  <c r="JE68" i="7"/>
  <c r="JE75" i="7" s="1"/>
  <c r="BC31" i="7"/>
  <c r="BC40" i="7" s="1"/>
  <c r="MT30" i="7"/>
  <c r="MW30" i="7" s="1"/>
  <c r="BF68" i="7"/>
  <c r="BF75" i="7" s="1"/>
  <c r="BI31" i="7"/>
  <c r="BI40" i="7" s="1"/>
  <c r="BL31" i="7"/>
  <c r="BL40" i="7" s="1"/>
  <c r="AW68" i="7"/>
  <c r="AW75" i="7" s="1"/>
  <c r="HO68" i="7"/>
  <c r="HO75" i="7" s="1"/>
  <c r="BC68" i="7"/>
  <c r="BC75" i="7" s="1"/>
  <c r="HX68" i="7"/>
  <c r="HX75" i="7" s="1"/>
  <c r="AW31" i="7"/>
  <c r="AW40" i="7" s="1"/>
  <c r="ID68" i="7"/>
  <c r="ID75" i="7" s="1"/>
  <c r="BI68" i="7"/>
  <c r="BI75" i="7" s="1"/>
  <c r="BL68" i="7"/>
  <c r="BL75" i="7" s="1"/>
  <c r="GN68" i="7"/>
  <c r="GN75" i="7" s="1"/>
  <c r="IG31" i="7"/>
  <c r="IG40" i="7" s="1"/>
  <c r="IG68" i="7"/>
  <c r="IG75" i="7" s="1"/>
  <c r="KX31" i="7"/>
  <c r="KX40" i="7" s="1"/>
  <c r="KX68" i="7"/>
  <c r="KX75" i="7" s="1"/>
  <c r="E68" i="7"/>
  <c r="E75" i="7" s="1"/>
  <c r="E31" i="7"/>
  <c r="E40" i="7" s="1"/>
  <c r="HO31" i="7"/>
  <c r="HO40" i="7" s="1"/>
  <c r="HX31" i="7"/>
  <c r="HX40" i="7" s="1"/>
  <c r="JE31" i="7"/>
  <c r="JE40" i="7" s="1"/>
  <c r="BF31" i="7"/>
  <c r="BF40" i="7" s="1"/>
  <c r="AT68" i="7" l="1"/>
  <c r="AZ68" i="7" s="1"/>
  <c r="AT31" i="7"/>
  <c r="AZ31" i="7" s="1"/>
  <c r="MT75" i="7"/>
  <c r="MW75" i="7" s="1"/>
  <c r="IP40" i="7"/>
  <c r="IP31" i="7"/>
  <c r="MT68" i="7"/>
  <c r="MW68" i="7" s="1"/>
  <c r="MT21" i="7"/>
  <c r="MW21" i="7" s="1"/>
  <c r="LJ31" i="7"/>
  <c r="LJ68" i="7"/>
  <c r="AT40" i="7" l="1"/>
  <c r="AZ40" i="7" s="1"/>
  <c r="AT75" i="7"/>
  <c r="AZ75" i="7" s="1"/>
  <c r="IP75" i="7"/>
  <c r="IP68" i="7"/>
  <c r="MT40" i="7"/>
  <c r="MW40" i="7" s="1"/>
  <c r="MT31" i="7"/>
  <c r="MW31" i="7" s="1"/>
  <c r="LJ75" i="7"/>
  <c r="LS75" i="7" s="1"/>
  <c r="LS68" i="7"/>
  <c r="LJ40" i="7"/>
  <c r="LS40" i="7" s="1"/>
  <c r="LS31" i="7"/>
  <c r="MR74" i="7" l="1"/>
  <c r="MR67" i="7"/>
  <c r="MU67" i="7" s="1"/>
  <c r="MR63" i="7"/>
  <c r="MR60" i="7"/>
  <c r="MR48" i="7"/>
  <c r="MR50" i="7" s="1"/>
  <c r="MR39" i="7"/>
  <c r="MR29" i="7"/>
  <c r="MR30" i="7" s="1"/>
  <c r="MS30" i="7" s="1"/>
  <c r="MR20" i="7"/>
  <c r="MR21" i="7" s="1"/>
  <c r="MS21" i="7" s="1"/>
  <c r="MR68" i="7" l="1"/>
  <c r="MR31" i="7"/>
  <c r="MS31" i="7" s="1"/>
  <c r="CE77" i="7"/>
  <c r="CD77" i="7"/>
  <c r="CE76" i="7"/>
  <c r="CD76" i="7"/>
  <c r="CE72" i="7"/>
  <c r="CD72" i="7"/>
  <c r="CE71" i="7"/>
  <c r="CD71" i="7"/>
  <c r="CE70" i="7"/>
  <c r="CD70" i="7"/>
  <c r="CE69" i="7"/>
  <c r="CD69" i="7"/>
  <c r="CE66" i="7"/>
  <c r="CD66" i="7"/>
  <c r="CE65" i="7"/>
  <c r="CD65" i="7"/>
  <c r="CE64" i="7"/>
  <c r="CD64" i="7"/>
  <c r="CE62" i="7"/>
  <c r="CD62" i="7"/>
  <c r="CE61" i="7"/>
  <c r="CD61" i="7"/>
  <c r="CE59" i="7"/>
  <c r="CD59" i="7"/>
  <c r="CE58" i="7"/>
  <c r="CD58" i="7"/>
  <c r="CE57" i="7"/>
  <c r="CD57" i="7"/>
  <c r="CE56" i="7"/>
  <c r="CD56" i="7"/>
  <c r="CE55" i="7"/>
  <c r="CD55" i="7"/>
  <c r="CE54" i="7"/>
  <c r="CD54" i="7"/>
  <c r="CE53" i="7"/>
  <c r="CD53" i="7"/>
  <c r="CE52" i="7"/>
  <c r="CD52" i="7"/>
  <c r="CE51" i="7"/>
  <c r="CD51" i="7"/>
  <c r="CE49" i="7"/>
  <c r="CD49" i="7"/>
  <c r="CE47" i="7"/>
  <c r="CD47" i="7"/>
  <c r="CE46" i="7"/>
  <c r="CD46" i="7"/>
  <c r="CE45" i="7"/>
  <c r="CD45" i="7"/>
  <c r="CE44" i="7"/>
  <c r="CD44" i="7"/>
  <c r="CE43" i="7"/>
  <c r="CD43" i="7"/>
  <c r="CE42" i="7"/>
  <c r="CD42" i="7"/>
  <c r="CE38" i="7"/>
  <c r="CD38" i="7"/>
  <c r="CE37" i="7"/>
  <c r="CD37" i="7"/>
  <c r="CE36" i="7"/>
  <c r="CD36" i="7"/>
  <c r="CE34" i="7"/>
  <c r="CD34" i="7"/>
  <c r="CE33" i="7"/>
  <c r="CD33" i="7"/>
  <c r="CE32" i="7"/>
  <c r="CD32" i="7"/>
  <c r="CE28" i="7"/>
  <c r="CD28" i="7"/>
  <c r="CE27" i="7"/>
  <c r="CD27" i="7"/>
  <c r="CE26" i="7"/>
  <c r="CD26" i="7"/>
  <c r="CE25" i="7"/>
  <c r="CD25" i="7"/>
  <c r="CE24" i="7"/>
  <c r="CD24" i="7"/>
  <c r="CE23" i="7"/>
  <c r="CD23" i="7"/>
  <c r="CE22" i="7"/>
  <c r="CD22" i="7"/>
  <c r="CE19" i="7"/>
  <c r="CD19" i="7"/>
  <c r="CE18" i="7"/>
  <c r="CD18" i="7"/>
  <c r="CE16" i="7"/>
  <c r="CD16" i="7"/>
  <c r="CE15" i="7"/>
  <c r="CD15" i="7"/>
  <c r="CE14" i="7"/>
  <c r="CD14" i="7"/>
  <c r="CE13" i="7"/>
  <c r="CD13" i="7"/>
  <c r="CE12" i="7"/>
  <c r="CE11" i="7"/>
  <c r="CD11" i="7"/>
  <c r="CE10" i="7"/>
  <c r="CD10" i="7"/>
  <c r="CB74" i="7"/>
  <c r="CA74" i="7"/>
  <c r="CB67" i="7"/>
  <c r="CA67" i="7"/>
  <c r="CB63" i="7"/>
  <c r="CA63" i="7"/>
  <c r="CB60" i="7"/>
  <c r="CA60" i="7"/>
  <c r="CB48" i="7"/>
  <c r="CB50" i="7" s="1"/>
  <c r="CA48" i="7"/>
  <c r="CA50" i="7" s="1"/>
  <c r="CB39" i="7"/>
  <c r="CA39" i="7"/>
  <c r="CB29" i="7"/>
  <c r="CB30" i="7" s="1"/>
  <c r="CA29" i="7"/>
  <c r="CA30" i="7" s="1"/>
  <c r="CB20" i="7"/>
  <c r="CB21" i="7" s="1"/>
  <c r="CA20" i="7"/>
  <c r="CA21" i="7" s="1"/>
  <c r="CC21" i="7" l="1"/>
  <c r="MR75" i="7"/>
  <c r="MS75" i="7" s="1"/>
  <c r="MS68" i="7"/>
  <c r="CB68" i="7"/>
  <c r="CB75" i="7" s="1"/>
  <c r="CA68" i="7"/>
  <c r="CA75" i="7" s="1"/>
  <c r="MR40" i="7"/>
  <c r="MS40" i="7" s="1"/>
  <c r="CB31" i="7"/>
  <c r="CA31" i="7"/>
  <c r="CA40" i="7" s="1"/>
  <c r="CC31" i="7" l="1"/>
  <c r="CB40" i="7"/>
  <c r="CC40" i="7" s="1"/>
  <c r="JD28" i="7" l="1"/>
  <c r="FR12" i="7" l="1"/>
  <c r="MP22" i="7" l="1"/>
  <c r="MP12" i="7"/>
  <c r="FM74" i="7"/>
  <c r="FM67" i="7"/>
  <c r="FM63" i="7"/>
  <c r="FM60" i="7"/>
  <c r="FM39" i="7"/>
  <c r="EU74" i="7"/>
  <c r="EU67" i="7"/>
  <c r="EU63" i="7"/>
  <c r="EU60" i="7"/>
  <c r="EU48" i="7"/>
  <c r="EU50" i="7" s="1"/>
  <c r="EU39" i="7"/>
  <c r="EU29" i="7"/>
  <c r="EU30" i="7" s="1"/>
  <c r="EU20" i="7"/>
  <c r="EU21" i="7" s="1"/>
  <c r="FM21" i="7" l="1"/>
  <c r="FM20" i="7"/>
  <c r="FM48" i="7"/>
  <c r="FM30" i="7"/>
  <c r="FM29" i="7"/>
  <c r="EU31" i="7"/>
  <c r="EU40" i="7" s="1"/>
  <c r="EU68" i="7"/>
  <c r="EU75" i="7" s="1"/>
  <c r="MP43" i="7"/>
  <c r="FM50" i="7" l="1"/>
  <c r="FM40" i="7"/>
  <c r="FM31" i="7"/>
  <c r="FM75" i="7" l="1"/>
  <c r="FM68" i="7"/>
  <c r="CD12" i="7"/>
  <c r="BZ12" i="7" l="1"/>
  <c r="DS12" i="7" l="1"/>
  <c r="FC18" i="7"/>
  <c r="JZ11" i="7"/>
  <c r="KA11" i="7"/>
  <c r="JZ12" i="7"/>
  <c r="KA12" i="7"/>
  <c r="JZ13" i="7"/>
  <c r="KA13" i="7"/>
  <c r="JZ14" i="7"/>
  <c r="KA14" i="7"/>
  <c r="JZ15" i="7"/>
  <c r="KA15" i="7"/>
  <c r="JZ16" i="7"/>
  <c r="KA16" i="7"/>
  <c r="JZ18" i="7"/>
  <c r="KA18" i="7"/>
  <c r="KA19" i="7"/>
  <c r="JZ22" i="7"/>
  <c r="KA22" i="7"/>
  <c r="JZ23" i="7"/>
  <c r="KA23" i="7"/>
  <c r="JZ24" i="7"/>
  <c r="KA24" i="7"/>
  <c r="JZ25" i="7"/>
  <c r="KA25" i="7"/>
  <c r="JZ26" i="7"/>
  <c r="KA26" i="7"/>
  <c r="JZ27" i="7"/>
  <c r="KA27" i="7"/>
  <c r="JZ28" i="7"/>
  <c r="JZ32" i="7"/>
  <c r="KA32" i="7"/>
  <c r="JZ33" i="7"/>
  <c r="KA33" i="7"/>
  <c r="JZ34" i="7"/>
  <c r="KA34" i="7"/>
  <c r="JZ36" i="7"/>
  <c r="KA36" i="7"/>
  <c r="JZ37" i="7"/>
  <c r="KA37" i="7"/>
  <c r="JZ38" i="7"/>
  <c r="KA38" i="7"/>
  <c r="JZ41" i="7"/>
  <c r="KA41" i="7"/>
  <c r="JZ42" i="7"/>
  <c r="KA42" i="7"/>
  <c r="JZ43" i="7"/>
  <c r="KA43" i="7"/>
  <c r="JZ44" i="7"/>
  <c r="KA44" i="7"/>
  <c r="JZ45" i="7"/>
  <c r="KA45" i="7"/>
  <c r="JZ46" i="7"/>
  <c r="KA46" i="7"/>
  <c r="JZ47" i="7"/>
  <c r="KA47" i="7"/>
  <c r="JZ49" i="7"/>
  <c r="KA49" i="7"/>
  <c r="JZ51" i="7"/>
  <c r="KA51" i="7"/>
  <c r="JZ52" i="7"/>
  <c r="KA52" i="7"/>
  <c r="JZ53" i="7"/>
  <c r="KA53" i="7"/>
  <c r="JZ54" i="7"/>
  <c r="KA54" i="7"/>
  <c r="JZ55" i="7"/>
  <c r="KA55" i="7"/>
  <c r="JZ56" i="7"/>
  <c r="KA56" i="7"/>
  <c r="JZ57" i="7"/>
  <c r="KA57" i="7"/>
  <c r="JZ58" i="7"/>
  <c r="KA58" i="7"/>
  <c r="JZ59" i="7"/>
  <c r="KA59" i="7"/>
  <c r="JZ61" i="7"/>
  <c r="KA61" i="7"/>
  <c r="JZ62" i="7"/>
  <c r="KA62" i="7"/>
  <c r="JZ64" i="7"/>
  <c r="KA64" i="7"/>
  <c r="JZ65" i="7"/>
  <c r="KA65" i="7"/>
  <c r="JZ66" i="7"/>
  <c r="KA66" i="7"/>
  <c r="JZ69" i="7"/>
  <c r="KO69" i="7" s="1"/>
  <c r="KA69" i="7"/>
  <c r="KP69" i="7" s="1"/>
  <c r="JZ70" i="7"/>
  <c r="KA70" i="7"/>
  <c r="JZ71" i="7"/>
  <c r="KA71" i="7"/>
  <c r="JZ72" i="7"/>
  <c r="KA72" i="7"/>
  <c r="JZ76" i="7"/>
  <c r="KA76" i="7"/>
  <c r="JZ77" i="7"/>
  <c r="KA77" i="7"/>
  <c r="KA10" i="7"/>
  <c r="JZ10" i="7"/>
  <c r="BB12" i="7"/>
  <c r="BB10" i="7"/>
  <c r="LD74" i="7"/>
  <c r="LD67" i="7"/>
  <c r="LD63" i="7"/>
  <c r="LD60" i="7"/>
  <c r="LD48" i="7"/>
  <c r="LD50" i="7" s="1"/>
  <c r="LD39" i="7"/>
  <c r="LD29" i="7"/>
  <c r="LD30" i="7" s="1"/>
  <c r="LD20" i="7"/>
  <c r="LD21" i="7" s="1"/>
  <c r="LA74" i="7"/>
  <c r="LA67" i="7"/>
  <c r="LA63" i="7"/>
  <c r="LA60" i="7"/>
  <c r="LA48" i="7"/>
  <c r="LA39" i="7"/>
  <c r="LA29" i="7"/>
  <c r="LA30" i="7" s="1"/>
  <c r="LA20" i="7"/>
  <c r="LA21" i="7" s="1"/>
  <c r="JQ74" i="7"/>
  <c r="JQ67" i="7"/>
  <c r="JQ63" i="7"/>
  <c r="JQ60" i="7"/>
  <c r="JQ48" i="7"/>
  <c r="JQ50" i="7" s="1"/>
  <c r="JQ39" i="7"/>
  <c r="JQ29" i="7"/>
  <c r="JQ30" i="7" s="1"/>
  <c r="JQ20" i="7"/>
  <c r="JQ21" i="7" s="1"/>
  <c r="JN74" i="7"/>
  <c r="JN67" i="7"/>
  <c r="JN63" i="7"/>
  <c r="JN60" i="7"/>
  <c r="JN48" i="7"/>
  <c r="JN39" i="7"/>
  <c r="JN29" i="7"/>
  <c r="JN30" i="7" s="1"/>
  <c r="JN20" i="7"/>
  <c r="JN21" i="7" s="1"/>
  <c r="JH74" i="7"/>
  <c r="JK74" i="7" s="1"/>
  <c r="JH67" i="7"/>
  <c r="JH63" i="7"/>
  <c r="JK63" i="7" s="1"/>
  <c r="JH60" i="7"/>
  <c r="JH48" i="7"/>
  <c r="JH50" i="7" s="1"/>
  <c r="JK50" i="7" s="1"/>
  <c r="JH39" i="7"/>
  <c r="JK39" i="7" s="1"/>
  <c r="JH29" i="7"/>
  <c r="JH30" i="7" s="1"/>
  <c r="JK30" i="7" s="1"/>
  <c r="JH20" i="7"/>
  <c r="JH21" i="7" s="1"/>
  <c r="IJ67" i="7"/>
  <c r="IJ39" i="7"/>
  <c r="HU74" i="7"/>
  <c r="IA74" i="7" s="1"/>
  <c r="HU67" i="7"/>
  <c r="IA67" i="7" s="1"/>
  <c r="HU63" i="7"/>
  <c r="IA63" i="7" s="1"/>
  <c r="HU60" i="7"/>
  <c r="IA60" i="7" s="1"/>
  <c r="HU48" i="7"/>
  <c r="HU50" i="7" s="1"/>
  <c r="HU39" i="7"/>
  <c r="HU29" i="7"/>
  <c r="HU30" i="7" s="1"/>
  <c r="IA30" i="7" s="1"/>
  <c r="HU20" i="7"/>
  <c r="HU21" i="7" s="1"/>
  <c r="HL74" i="7"/>
  <c r="HR74" i="7" s="1"/>
  <c r="HL67" i="7"/>
  <c r="HR67" i="7" s="1"/>
  <c r="HL63" i="7"/>
  <c r="HR63" i="7" s="1"/>
  <c r="HL60" i="7"/>
  <c r="HR60" i="7" s="1"/>
  <c r="HL48" i="7"/>
  <c r="HL50" i="7" s="1"/>
  <c r="HR50" i="7" s="1"/>
  <c r="HL39" i="7"/>
  <c r="HR39" i="7" s="1"/>
  <c r="HL29" i="7"/>
  <c r="HL30" i="7" s="1"/>
  <c r="HR30" i="7" s="1"/>
  <c r="HL20" i="7"/>
  <c r="HL21" i="7" s="1"/>
  <c r="HR21" i="7" s="1"/>
  <c r="HF74" i="7"/>
  <c r="HI74" i="7" s="1"/>
  <c r="HF67" i="7"/>
  <c r="HI67" i="7" s="1"/>
  <c r="HF63" i="7"/>
  <c r="HI63" i="7" s="1"/>
  <c r="HF60" i="7"/>
  <c r="HI60" i="7" s="1"/>
  <c r="HF48" i="7"/>
  <c r="HF50" i="7" s="1"/>
  <c r="HF39" i="7"/>
  <c r="HI39" i="7" s="1"/>
  <c r="HF29" i="7"/>
  <c r="HF30" i="7" s="1"/>
  <c r="HI30" i="7" s="1"/>
  <c r="HF20" i="7"/>
  <c r="HF21" i="7" s="1"/>
  <c r="HI21" i="7" s="1"/>
  <c r="GW74" i="7"/>
  <c r="GW67" i="7"/>
  <c r="GW63" i="7"/>
  <c r="GW60" i="7"/>
  <c r="GW48" i="7"/>
  <c r="GW50" i="7" s="1"/>
  <c r="GW39" i="7"/>
  <c r="GW29" i="7"/>
  <c r="GW30" i="7" s="1"/>
  <c r="GW20" i="7"/>
  <c r="GW21" i="7" s="1"/>
  <c r="GT74" i="7"/>
  <c r="GT67" i="7"/>
  <c r="GT63" i="7"/>
  <c r="GT60" i="7"/>
  <c r="GT48" i="7"/>
  <c r="GT50" i="7" s="1"/>
  <c r="GT39" i="7"/>
  <c r="GT29" i="7"/>
  <c r="GT30" i="7" s="1"/>
  <c r="GT20" i="7"/>
  <c r="GT21" i="7" s="1"/>
  <c r="GK74" i="7"/>
  <c r="HC74" i="7" s="1"/>
  <c r="GK67" i="7"/>
  <c r="HC67" i="7" s="1"/>
  <c r="GK63" i="7"/>
  <c r="HC63" i="7" s="1"/>
  <c r="IY63" i="7" s="1"/>
  <c r="GK60" i="7"/>
  <c r="HC60" i="7" s="1"/>
  <c r="GK48" i="7"/>
  <c r="GK50" i="7" s="1"/>
  <c r="HC50" i="7" s="1"/>
  <c r="GK39" i="7"/>
  <c r="HC39" i="7" s="1"/>
  <c r="GK29" i="7"/>
  <c r="GK30" i="7" s="1"/>
  <c r="HC30" i="7" s="1"/>
  <c r="GK20" i="7"/>
  <c r="GK21" i="7" s="1"/>
  <c r="FV74" i="7"/>
  <c r="FY74" i="7" s="1"/>
  <c r="FV67" i="7"/>
  <c r="FY67" i="7" s="1"/>
  <c r="FV63" i="7"/>
  <c r="FY63" i="7" s="1"/>
  <c r="FV60" i="7"/>
  <c r="FY60" i="7" s="1"/>
  <c r="FV48" i="7"/>
  <c r="FV39" i="7"/>
  <c r="FY39" i="7" s="1"/>
  <c r="FV29" i="7"/>
  <c r="FV20" i="7"/>
  <c r="ER74" i="7"/>
  <c r="ER67" i="7"/>
  <c r="ER63" i="7"/>
  <c r="ER60" i="7"/>
  <c r="ER48" i="7"/>
  <c r="ER50" i="7" s="1"/>
  <c r="ER39" i="7"/>
  <c r="ER29" i="7"/>
  <c r="ER30" i="7" s="1"/>
  <c r="ER20" i="7"/>
  <c r="ER21" i="7" s="1"/>
  <c r="EO74" i="7"/>
  <c r="EO67" i="7"/>
  <c r="EO63" i="7"/>
  <c r="EO60" i="7"/>
  <c r="EO48" i="7"/>
  <c r="EO50" i="7" s="1"/>
  <c r="EO39" i="7"/>
  <c r="EO29" i="7"/>
  <c r="EO30" i="7" s="1"/>
  <c r="EO20" i="7"/>
  <c r="EO21" i="7" s="1"/>
  <c r="EL74" i="7"/>
  <c r="EL67" i="7"/>
  <c r="EL63" i="7"/>
  <c r="EL60" i="7"/>
  <c r="EL48" i="7"/>
  <c r="EL50" i="7" s="1"/>
  <c r="EL39" i="7"/>
  <c r="EL29" i="7"/>
  <c r="EL30" i="7" s="1"/>
  <c r="EL20" i="7"/>
  <c r="EL21" i="7" s="1"/>
  <c r="EI74" i="7"/>
  <c r="EX74" i="7" s="1"/>
  <c r="EI67" i="7"/>
  <c r="EX67" i="7" s="1"/>
  <c r="EI63" i="7"/>
  <c r="EX63" i="7" s="1"/>
  <c r="EI60" i="7"/>
  <c r="EX60" i="7" s="1"/>
  <c r="EI48" i="7"/>
  <c r="EI39" i="7"/>
  <c r="EX39" i="7" s="1"/>
  <c r="EI29" i="7"/>
  <c r="EX29" i="7" s="1"/>
  <c r="EI20" i="7"/>
  <c r="DW74" i="7"/>
  <c r="EF74" i="7" s="1"/>
  <c r="DW67" i="7"/>
  <c r="EF67" i="7" s="1"/>
  <c r="DW63" i="7"/>
  <c r="EF63" i="7" s="1"/>
  <c r="DW60" i="7"/>
  <c r="EF60" i="7" s="1"/>
  <c r="DW48" i="7"/>
  <c r="EF48" i="7" s="1"/>
  <c r="DW39" i="7"/>
  <c r="EF39" i="7" s="1"/>
  <c r="DW29" i="7"/>
  <c r="EF29" i="7" s="1"/>
  <c r="DW20" i="7"/>
  <c r="EF20" i="7" s="1"/>
  <c r="DQ74" i="7"/>
  <c r="DQ67" i="7"/>
  <c r="DQ63" i="7"/>
  <c r="DQ60" i="7"/>
  <c r="DQ48" i="7"/>
  <c r="DQ50" i="7" s="1"/>
  <c r="DQ39" i="7"/>
  <c r="DQ29" i="7"/>
  <c r="DQ30" i="7" s="1"/>
  <c r="DQ20" i="7"/>
  <c r="DQ21" i="7" s="1"/>
  <c r="DN74" i="7"/>
  <c r="DN67" i="7"/>
  <c r="DN63" i="7"/>
  <c r="DN60" i="7"/>
  <c r="DN48" i="7"/>
  <c r="DN50" i="7" s="1"/>
  <c r="DN39" i="7"/>
  <c r="DN29" i="7"/>
  <c r="DN30" i="7" s="1"/>
  <c r="DN20" i="7"/>
  <c r="DN21" i="7" s="1"/>
  <c r="DH74" i="7"/>
  <c r="DH67" i="7"/>
  <c r="DH63" i="7"/>
  <c r="DH60" i="7"/>
  <c r="DH48" i="7"/>
  <c r="DH50" i="7" s="1"/>
  <c r="DH39" i="7"/>
  <c r="DH29" i="7"/>
  <c r="DH30" i="7" s="1"/>
  <c r="DH20" i="7"/>
  <c r="DH21" i="7" s="1"/>
  <c r="DB74" i="7"/>
  <c r="DB67" i="7"/>
  <c r="DB63" i="7"/>
  <c r="DB60" i="7"/>
  <c r="DB48" i="7"/>
  <c r="DB50" i="7" s="1"/>
  <c r="DB39" i="7"/>
  <c r="DB29" i="7"/>
  <c r="DB30" i="7" s="1"/>
  <c r="DB20" i="7"/>
  <c r="DB21" i="7" s="1"/>
  <c r="CS74" i="7"/>
  <c r="CS67" i="7"/>
  <c r="CS63" i="7"/>
  <c r="CS60" i="7"/>
  <c r="CS48" i="7"/>
  <c r="CS50" i="7" s="1"/>
  <c r="CS39" i="7"/>
  <c r="CS29" i="7"/>
  <c r="CS30" i="7" s="1"/>
  <c r="CS20" i="7"/>
  <c r="CS21" i="7" s="1"/>
  <c r="CP74" i="7"/>
  <c r="CP67" i="7"/>
  <c r="CP63" i="7"/>
  <c r="CP60" i="7"/>
  <c r="CP48" i="7"/>
  <c r="CP50" i="7" s="1"/>
  <c r="CP39" i="7"/>
  <c r="CP29" i="7"/>
  <c r="CP30" i="7" s="1"/>
  <c r="CP20" i="7"/>
  <c r="CP21" i="7" s="1"/>
  <c r="CM74" i="7"/>
  <c r="CM67" i="7"/>
  <c r="CM63" i="7"/>
  <c r="CM60" i="7"/>
  <c r="CM48" i="7"/>
  <c r="CM50" i="7" s="1"/>
  <c r="CM39" i="7"/>
  <c r="CM29" i="7"/>
  <c r="CM30" i="7" s="1"/>
  <c r="CM20" i="7"/>
  <c r="CM21" i="7" s="1"/>
  <c r="CJ74" i="7"/>
  <c r="CJ67" i="7"/>
  <c r="CJ63" i="7"/>
  <c r="CJ60" i="7"/>
  <c r="CJ48" i="7"/>
  <c r="CJ50" i="7" s="1"/>
  <c r="CJ39" i="7"/>
  <c r="CJ29" i="7"/>
  <c r="CJ30" i="7" s="1"/>
  <c r="CJ20" i="7"/>
  <c r="CJ21" i="7" s="1"/>
  <c r="CG74" i="7"/>
  <c r="CG67" i="7"/>
  <c r="CG63" i="7"/>
  <c r="CG60" i="7"/>
  <c r="CG48" i="7"/>
  <c r="CG50" i="7" s="1"/>
  <c r="CG39" i="7"/>
  <c r="CG29" i="7"/>
  <c r="CG30" i="7" s="1"/>
  <c r="CV30" i="7" s="1"/>
  <c r="CG20" i="7"/>
  <c r="CG21" i="7" s="1"/>
  <c r="BX74" i="7"/>
  <c r="BX67" i="7"/>
  <c r="BX63" i="7"/>
  <c r="BX60" i="7"/>
  <c r="BX48" i="7"/>
  <c r="BX50" i="7" s="1"/>
  <c r="BX39" i="7"/>
  <c r="BX29" i="7"/>
  <c r="BX30" i="7" s="1"/>
  <c r="BX20" i="7"/>
  <c r="BX21" i="7" s="1"/>
  <c r="BU74" i="7"/>
  <c r="BU67" i="7"/>
  <c r="BU63" i="7"/>
  <c r="BU60" i="7"/>
  <c r="BU48" i="7"/>
  <c r="BU50" i="7" s="1"/>
  <c r="BU39" i="7"/>
  <c r="BU29" i="7"/>
  <c r="BU30" i="7" s="1"/>
  <c r="BU20" i="7"/>
  <c r="BU21" i="7" s="1"/>
  <c r="BR74" i="7"/>
  <c r="BR67" i="7"/>
  <c r="BR63" i="7"/>
  <c r="BR60" i="7"/>
  <c r="BR48" i="7"/>
  <c r="BR50" i="7" s="1"/>
  <c r="BR39" i="7"/>
  <c r="BR29" i="7"/>
  <c r="BR20" i="7"/>
  <c r="BR21" i="7" s="1"/>
  <c r="CD21" i="7" s="1"/>
  <c r="LG33" i="7"/>
  <c r="LH33" i="7"/>
  <c r="JK33" i="7"/>
  <c r="JL33" i="7"/>
  <c r="IJ33" i="7"/>
  <c r="IK33" i="7"/>
  <c r="IA33" i="7"/>
  <c r="IB33" i="7"/>
  <c r="HR33" i="7"/>
  <c r="HS33" i="7"/>
  <c r="HI33" i="7"/>
  <c r="HJ33" i="7"/>
  <c r="HC33" i="7"/>
  <c r="HD33" i="7"/>
  <c r="FS33" i="7"/>
  <c r="FT33" i="7"/>
  <c r="DT33" i="7"/>
  <c r="DU33" i="7"/>
  <c r="DT34" i="7"/>
  <c r="DU34" i="7"/>
  <c r="CV33" i="7"/>
  <c r="CW33" i="7"/>
  <c r="AB33" i="7"/>
  <c r="AH33" i="7" s="1"/>
  <c r="AC33" i="7"/>
  <c r="AI33" i="7" s="1"/>
  <c r="LG11" i="7"/>
  <c r="LH11" i="7"/>
  <c r="LG12" i="7"/>
  <c r="LH12" i="7"/>
  <c r="LG13" i="7"/>
  <c r="LH13" i="7"/>
  <c r="LG14" i="7"/>
  <c r="LH14" i="7"/>
  <c r="LG15" i="7"/>
  <c r="LH15" i="7"/>
  <c r="LG16" i="7"/>
  <c r="LH16" i="7"/>
  <c r="LG18" i="7"/>
  <c r="LH18" i="7"/>
  <c r="LG19" i="7"/>
  <c r="LH19" i="7"/>
  <c r="LG22" i="7"/>
  <c r="LH22" i="7"/>
  <c r="LG23" i="7"/>
  <c r="LV23" i="7" s="1"/>
  <c r="LH23" i="7"/>
  <c r="LG24" i="7"/>
  <c r="LH24" i="7"/>
  <c r="LG25" i="7"/>
  <c r="LH25" i="7"/>
  <c r="LG26" i="7"/>
  <c r="LH26" i="7"/>
  <c r="LG27" i="7"/>
  <c r="LH27" i="7"/>
  <c r="LG28" i="7"/>
  <c r="LH28" i="7"/>
  <c r="LG32" i="7"/>
  <c r="LH32" i="7"/>
  <c r="LG34" i="7"/>
  <c r="LH34" i="7"/>
  <c r="LG36" i="7"/>
  <c r="LH36" i="7"/>
  <c r="LG37" i="7"/>
  <c r="LH37" i="7"/>
  <c r="LG38" i="7"/>
  <c r="LH38" i="7"/>
  <c r="LG42" i="7"/>
  <c r="LH42" i="7"/>
  <c r="LG43" i="7"/>
  <c r="LH43" i="7"/>
  <c r="LG44" i="7"/>
  <c r="LH44" i="7"/>
  <c r="LG45" i="7"/>
  <c r="LH45" i="7"/>
  <c r="LG46" i="7"/>
  <c r="LH46" i="7"/>
  <c r="LG47" i="7"/>
  <c r="LH47" i="7"/>
  <c r="LG49" i="7"/>
  <c r="LH49" i="7"/>
  <c r="LG51" i="7"/>
  <c r="LH51" i="7"/>
  <c r="LG52" i="7"/>
  <c r="LH52" i="7"/>
  <c r="LW52" i="7" s="1"/>
  <c r="LG53" i="7"/>
  <c r="LH53" i="7"/>
  <c r="LG54" i="7"/>
  <c r="LH54" i="7"/>
  <c r="LG55" i="7"/>
  <c r="LH55" i="7"/>
  <c r="LG56" i="7"/>
  <c r="LH56" i="7"/>
  <c r="LG57" i="7"/>
  <c r="LH57" i="7"/>
  <c r="LG58" i="7"/>
  <c r="LH58" i="7"/>
  <c r="LG59" i="7"/>
  <c r="LH59" i="7"/>
  <c r="LG61" i="7"/>
  <c r="LH61" i="7"/>
  <c r="LG62" i="7"/>
  <c r="LH62" i="7"/>
  <c r="LG64" i="7"/>
  <c r="LH64" i="7"/>
  <c r="LG65" i="7"/>
  <c r="LH65" i="7"/>
  <c r="LG66" i="7"/>
  <c r="LH66" i="7"/>
  <c r="LG69" i="7"/>
  <c r="LH69" i="7"/>
  <c r="LH70" i="7"/>
  <c r="LG71" i="7"/>
  <c r="LV71" i="7" s="1"/>
  <c r="LH71" i="7"/>
  <c r="LG72" i="7"/>
  <c r="LH72" i="7"/>
  <c r="LG76" i="7"/>
  <c r="LH76" i="7"/>
  <c r="LG77" i="7"/>
  <c r="LH77" i="7"/>
  <c r="LH10" i="7"/>
  <c r="LG10" i="7"/>
  <c r="IJ11" i="7"/>
  <c r="IK11" i="7"/>
  <c r="IJ12" i="7"/>
  <c r="IK12" i="7"/>
  <c r="IJ13" i="7"/>
  <c r="IK13" i="7"/>
  <c r="IJ14" i="7"/>
  <c r="IK14" i="7"/>
  <c r="IJ15" i="7"/>
  <c r="IK15" i="7"/>
  <c r="IJ16" i="7"/>
  <c r="IK16" i="7"/>
  <c r="IJ18" i="7"/>
  <c r="IK18" i="7"/>
  <c r="IJ19" i="7"/>
  <c r="IK19" i="7"/>
  <c r="IJ22" i="7"/>
  <c r="IK22" i="7"/>
  <c r="IJ23" i="7"/>
  <c r="IK23" i="7"/>
  <c r="IJ24" i="7"/>
  <c r="IK24" i="7"/>
  <c r="IJ25" i="7"/>
  <c r="IK25" i="7"/>
  <c r="IJ26" i="7"/>
  <c r="IK26" i="7"/>
  <c r="IJ27" i="7"/>
  <c r="IK27" i="7"/>
  <c r="IJ28" i="7"/>
  <c r="IK28" i="7"/>
  <c r="IJ32" i="7"/>
  <c r="IK32" i="7"/>
  <c r="IJ34" i="7"/>
  <c r="IK34" i="7"/>
  <c r="IJ36" i="7"/>
  <c r="IK36" i="7"/>
  <c r="IJ37" i="7"/>
  <c r="IK37" i="7"/>
  <c r="IJ38" i="7"/>
  <c r="IK38" i="7"/>
  <c r="IJ41" i="7"/>
  <c r="IK41" i="7"/>
  <c r="IJ42" i="7"/>
  <c r="IK42" i="7"/>
  <c r="IJ43" i="7"/>
  <c r="IK43" i="7"/>
  <c r="IJ44" i="7"/>
  <c r="IK44" i="7"/>
  <c r="IJ45" i="7"/>
  <c r="IK45" i="7"/>
  <c r="IJ46" i="7"/>
  <c r="IK46" i="7"/>
  <c r="IJ47" i="7"/>
  <c r="IK47" i="7"/>
  <c r="IJ49" i="7"/>
  <c r="IK49" i="7"/>
  <c r="IJ51" i="7"/>
  <c r="IK51" i="7"/>
  <c r="IJ52" i="7"/>
  <c r="IK52" i="7"/>
  <c r="IJ53" i="7"/>
  <c r="IK53" i="7"/>
  <c r="IJ54" i="7"/>
  <c r="IK54" i="7"/>
  <c r="IJ55" i="7"/>
  <c r="IK55" i="7"/>
  <c r="IJ56" i="7"/>
  <c r="IK56" i="7"/>
  <c r="IJ57" i="7"/>
  <c r="IK57" i="7"/>
  <c r="IJ58" i="7"/>
  <c r="IK58" i="7"/>
  <c r="IJ59" i="7"/>
  <c r="IK59" i="7"/>
  <c r="IJ61" i="7"/>
  <c r="IK61" i="7"/>
  <c r="IJ62" i="7"/>
  <c r="IK62" i="7"/>
  <c r="IJ64" i="7"/>
  <c r="IK64" i="7"/>
  <c r="IJ65" i="7"/>
  <c r="IK65" i="7"/>
  <c r="IJ66" i="7"/>
  <c r="IK66" i="7"/>
  <c r="IJ69" i="7"/>
  <c r="IK69" i="7"/>
  <c r="IJ70" i="7"/>
  <c r="IK70" i="7"/>
  <c r="IJ71" i="7"/>
  <c r="IK71" i="7"/>
  <c r="IJ72" i="7"/>
  <c r="IK72" i="7"/>
  <c r="IJ76" i="7"/>
  <c r="IK76" i="7"/>
  <c r="IJ77" i="7"/>
  <c r="IK77" i="7"/>
  <c r="IK10" i="7"/>
  <c r="IJ10" i="7"/>
  <c r="HI11" i="7"/>
  <c r="HJ11" i="7"/>
  <c r="HI12" i="7"/>
  <c r="HJ12" i="7"/>
  <c r="HI13" i="7"/>
  <c r="HJ13" i="7"/>
  <c r="HI14" i="7"/>
  <c r="HJ14" i="7"/>
  <c r="HI15" i="7"/>
  <c r="HJ15" i="7"/>
  <c r="HI16" i="7"/>
  <c r="HJ16" i="7"/>
  <c r="HI18" i="7"/>
  <c r="HJ18" i="7"/>
  <c r="HI19" i="7"/>
  <c r="HJ19" i="7"/>
  <c r="HI22" i="7"/>
  <c r="HJ22" i="7"/>
  <c r="HI23" i="7"/>
  <c r="HJ23" i="7"/>
  <c r="HI24" i="7"/>
  <c r="HJ24" i="7"/>
  <c r="HI25" i="7"/>
  <c r="HJ25" i="7"/>
  <c r="HI26" i="7"/>
  <c r="HJ26" i="7"/>
  <c r="HI27" i="7"/>
  <c r="HJ27" i="7"/>
  <c r="HI28" i="7"/>
  <c r="HJ28" i="7"/>
  <c r="HI32" i="7"/>
  <c r="HJ32" i="7"/>
  <c r="HI34" i="7"/>
  <c r="HJ34" i="7"/>
  <c r="HI36" i="7"/>
  <c r="HJ36" i="7"/>
  <c r="HI37" i="7"/>
  <c r="HJ37" i="7"/>
  <c r="HI38" i="7"/>
  <c r="HJ38" i="7"/>
  <c r="HI42" i="7"/>
  <c r="HJ42" i="7"/>
  <c r="HI43" i="7"/>
  <c r="HJ43" i="7"/>
  <c r="HI44" i="7"/>
  <c r="HJ44" i="7"/>
  <c r="HI45" i="7"/>
  <c r="HJ45" i="7"/>
  <c r="HI46" i="7"/>
  <c r="HJ46" i="7"/>
  <c r="HI47" i="7"/>
  <c r="HJ47" i="7"/>
  <c r="HI49" i="7"/>
  <c r="HJ49" i="7"/>
  <c r="HI51" i="7"/>
  <c r="HJ51" i="7"/>
  <c r="HI52" i="7"/>
  <c r="HJ52" i="7"/>
  <c r="HI53" i="7"/>
  <c r="HJ53" i="7"/>
  <c r="HI54" i="7"/>
  <c r="HJ54" i="7"/>
  <c r="HI55" i="7"/>
  <c r="HJ55" i="7"/>
  <c r="HI56" i="7"/>
  <c r="HJ56" i="7"/>
  <c r="HI57" i="7"/>
  <c r="HJ57" i="7"/>
  <c r="HI58" i="7"/>
  <c r="HJ58" i="7"/>
  <c r="HI59" i="7"/>
  <c r="HJ59" i="7"/>
  <c r="HI61" i="7"/>
  <c r="HJ61" i="7"/>
  <c r="HI62" i="7"/>
  <c r="HJ62" i="7"/>
  <c r="HI64" i="7"/>
  <c r="HJ64" i="7"/>
  <c r="HI65" i="7"/>
  <c r="HJ65" i="7"/>
  <c r="HI66" i="7"/>
  <c r="HJ66" i="7"/>
  <c r="HI69" i="7"/>
  <c r="IY69" i="7" s="1"/>
  <c r="HJ69" i="7"/>
  <c r="IZ69" i="7" s="1"/>
  <c r="HI70" i="7"/>
  <c r="HJ70" i="7"/>
  <c r="HI71" i="7"/>
  <c r="HJ71" i="7"/>
  <c r="HI72" i="7"/>
  <c r="HJ72" i="7"/>
  <c r="HI76" i="7"/>
  <c r="HJ76" i="7"/>
  <c r="HI77" i="7"/>
  <c r="HJ77" i="7"/>
  <c r="HJ10" i="7"/>
  <c r="HI10" i="7"/>
  <c r="FC10" i="7"/>
  <c r="MO74" i="7"/>
  <c r="MU74" i="7" s="1"/>
  <c r="MO63" i="7"/>
  <c r="MU63" i="7" s="1"/>
  <c r="MO60" i="7"/>
  <c r="MU60" i="7" s="1"/>
  <c r="MO48" i="7"/>
  <c r="MO39" i="7"/>
  <c r="MU39" i="7" s="1"/>
  <c r="MO29" i="7"/>
  <c r="MO20" i="7"/>
  <c r="MO21" i="7" s="1"/>
  <c r="MC74" i="7"/>
  <c r="MC67" i="7"/>
  <c r="MC63" i="7"/>
  <c r="MC60" i="7"/>
  <c r="MC48" i="7"/>
  <c r="MC39" i="7"/>
  <c r="MC29" i="7"/>
  <c r="MC20" i="7"/>
  <c r="LZ74" i="7"/>
  <c r="ML74" i="7" s="1"/>
  <c r="LZ67" i="7"/>
  <c r="ML67" i="7" s="1"/>
  <c r="MX67" i="7" s="1"/>
  <c r="LZ63" i="7"/>
  <c r="ML63" i="7" s="1"/>
  <c r="MX63" i="7" s="1"/>
  <c r="LZ60" i="7"/>
  <c r="ML60" i="7" s="1"/>
  <c r="MX60" i="7" s="1"/>
  <c r="LZ48" i="7"/>
  <c r="ML48" i="7" s="1"/>
  <c r="LZ39" i="7"/>
  <c r="ML39" i="7" s="1"/>
  <c r="MX39" i="7" s="1"/>
  <c r="LZ29" i="7"/>
  <c r="ML29" i="7" s="1"/>
  <c r="LZ20" i="7"/>
  <c r="ML20" i="7" s="1"/>
  <c r="IU22" i="7"/>
  <c r="FX12" i="7"/>
  <c r="DP12" i="7"/>
  <c r="BY74" i="7"/>
  <c r="BY67" i="7"/>
  <c r="BY63" i="7"/>
  <c r="BY60" i="7"/>
  <c r="BY48" i="7"/>
  <c r="BY50" i="7" s="1"/>
  <c r="BY39" i="7"/>
  <c r="BY29" i="7"/>
  <c r="BY30" i="7" s="1"/>
  <c r="BY20" i="7"/>
  <c r="BY21" i="7" s="1"/>
  <c r="AS11" i="7"/>
  <c r="AS10" i="7"/>
  <c r="JW39" i="7"/>
  <c r="JW29" i="7"/>
  <c r="JW30" i="7" s="1"/>
  <c r="JT39" i="7"/>
  <c r="JT29" i="7"/>
  <c r="JT30" i="7" s="1"/>
  <c r="JT20" i="7"/>
  <c r="JT21" i="7" s="1"/>
  <c r="JB39" i="7"/>
  <c r="JB29" i="7"/>
  <c r="JB30" i="7" s="1"/>
  <c r="JB20" i="7"/>
  <c r="JB21" i="7" s="1"/>
  <c r="FS38" i="7"/>
  <c r="FS37" i="7"/>
  <c r="FS36" i="7"/>
  <c r="FS34" i="7"/>
  <c r="FS32" i="7"/>
  <c r="FS28" i="7"/>
  <c r="FS27" i="7"/>
  <c r="FS26" i="7"/>
  <c r="FS25" i="7"/>
  <c r="FS24" i="7"/>
  <c r="FS23" i="7"/>
  <c r="FS22" i="7"/>
  <c r="FS19" i="7"/>
  <c r="FS18" i="7"/>
  <c r="FS16" i="7"/>
  <c r="FS15" i="7"/>
  <c r="FS14" i="7"/>
  <c r="FS13" i="7"/>
  <c r="FS12" i="7"/>
  <c r="FS11" i="7"/>
  <c r="FS10" i="7"/>
  <c r="FS39" i="7"/>
  <c r="FS21" i="7"/>
  <c r="CY39" i="7"/>
  <c r="CY29" i="7"/>
  <c r="CY30" i="7" s="1"/>
  <c r="CY20" i="7"/>
  <c r="CY21" i="7" s="1"/>
  <c r="JW20" i="7"/>
  <c r="JZ19" i="7"/>
  <c r="LG70" i="7"/>
  <c r="IJ29" i="7"/>
  <c r="IJ21" i="7"/>
  <c r="IJ20" i="7"/>
  <c r="FS20" i="7"/>
  <c r="FS29" i="7"/>
  <c r="JK27" i="7"/>
  <c r="JL27" i="7"/>
  <c r="IA27" i="7"/>
  <c r="IB27" i="7"/>
  <c r="HR27" i="7"/>
  <c r="HS27" i="7"/>
  <c r="HC27" i="7"/>
  <c r="IY27" i="7" s="1"/>
  <c r="HD27" i="7"/>
  <c r="HC28" i="7"/>
  <c r="FT27" i="7"/>
  <c r="DT27" i="7"/>
  <c r="DU27" i="7"/>
  <c r="CV27" i="7"/>
  <c r="CW27" i="7"/>
  <c r="AB27" i="7"/>
  <c r="AH27" i="7" s="1"/>
  <c r="AC27" i="7"/>
  <c r="AI27" i="7" s="1"/>
  <c r="DU11" i="7"/>
  <c r="DU12" i="7"/>
  <c r="DU13" i="7"/>
  <c r="DU14" i="7"/>
  <c r="DU15" i="7"/>
  <c r="DU16" i="7"/>
  <c r="DU18" i="7"/>
  <c r="DU19" i="7"/>
  <c r="DU22" i="7"/>
  <c r="DU23" i="7"/>
  <c r="DU24" i="7"/>
  <c r="DU25" i="7"/>
  <c r="DU26" i="7"/>
  <c r="DU28" i="7"/>
  <c r="DU32" i="7"/>
  <c r="DU36" i="7"/>
  <c r="DU37" i="7"/>
  <c r="DU38" i="7"/>
  <c r="DU41" i="7"/>
  <c r="DU42" i="7"/>
  <c r="DU43" i="7"/>
  <c r="DU44" i="7"/>
  <c r="DU45" i="7"/>
  <c r="DU46" i="7"/>
  <c r="DU47" i="7"/>
  <c r="DU49" i="7"/>
  <c r="DU51" i="7"/>
  <c r="DU52" i="7"/>
  <c r="DU53" i="7"/>
  <c r="DU54" i="7"/>
  <c r="DU55" i="7"/>
  <c r="DU56" i="7"/>
  <c r="DU57" i="7"/>
  <c r="DU58" i="7"/>
  <c r="DU59" i="7"/>
  <c r="DU61" i="7"/>
  <c r="DU62" i="7"/>
  <c r="DU64" i="7"/>
  <c r="DU65" i="7"/>
  <c r="DU66" i="7"/>
  <c r="DU70" i="7"/>
  <c r="DU71" i="7"/>
  <c r="DU72" i="7"/>
  <c r="DU76" i="7"/>
  <c r="DU77" i="7"/>
  <c r="DU10" i="7"/>
  <c r="DT11" i="7"/>
  <c r="DT12" i="7"/>
  <c r="DT13" i="7"/>
  <c r="DT14" i="7"/>
  <c r="DT15" i="7"/>
  <c r="DT16" i="7"/>
  <c r="DT18" i="7"/>
  <c r="DT19" i="7"/>
  <c r="DT22" i="7"/>
  <c r="DT23" i="7"/>
  <c r="DT24" i="7"/>
  <c r="DT25" i="7"/>
  <c r="DT26" i="7"/>
  <c r="DT28" i="7"/>
  <c r="DT32" i="7"/>
  <c r="DT36" i="7"/>
  <c r="DT37" i="7"/>
  <c r="DT38" i="7"/>
  <c r="DT41" i="7"/>
  <c r="DT42" i="7"/>
  <c r="DT43" i="7"/>
  <c r="DT44" i="7"/>
  <c r="DT45" i="7"/>
  <c r="DT46" i="7"/>
  <c r="DT47" i="7"/>
  <c r="DT49" i="7"/>
  <c r="DT51" i="7"/>
  <c r="DT52" i="7"/>
  <c r="DT53" i="7"/>
  <c r="DT54" i="7"/>
  <c r="DT55" i="7"/>
  <c r="DT56" i="7"/>
  <c r="DT57" i="7"/>
  <c r="DT58" i="7"/>
  <c r="DT59" i="7"/>
  <c r="DT61" i="7"/>
  <c r="DT62" i="7"/>
  <c r="DT64" i="7"/>
  <c r="DT65" i="7"/>
  <c r="DT66" i="7"/>
  <c r="DT70" i="7"/>
  <c r="DT71" i="7"/>
  <c r="DT72" i="7"/>
  <c r="DT76" i="7"/>
  <c r="DT77" i="7"/>
  <c r="DT10" i="7"/>
  <c r="DR74" i="7"/>
  <c r="DO74" i="7"/>
  <c r="DR67" i="7"/>
  <c r="DO67" i="7"/>
  <c r="DR63" i="7"/>
  <c r="DO63" i="7"/>
  <c r="DR60" i="7"/>
  <c r="DO60" i="7"/>
  <c r="DR48" i="7"/>
  <c r="DR50" i="7" s="1"/>
  <c r="DO48" i="7"/>
  <c r="DO50" i="7" s="1"/>
  <c r="DR39" i="7"/>
  <c r="DO39" i="7"/>
  <c r="DR29" i="7"/>
  <c r="DR30" i="7" s="1"/>
  <c r="DO29" i="7"/>
  <c r="DO30" i="7" s="1"/>
  <c r="DR20" i="7"/>
  <c r="DR21" i="7" s="1"/>
  <c r="DO20" i="7"/>
  <c r="DO21" i="7" s="1"/>
  <c r="HA74" i="7"/>
  <c r="HA67" i="7"/>
  <c r="HA63" i="7"/>
  <c r="HA60" i="7"/>
  <c r="HA48" i="7"/>
  <c r="HA50" i="7" s="1"/>
  <c r="HA39" i="7"/>
  <c r="HA29" i="7"/>
  <c r="HA30" i="7" s="1"/>
  <c r="HA20" i="7"/>
  <c r="HA21" i="7" s="1"/>
  <c r="HD77" i="7"/>
  <c r="HD76" i="7"/>
  <c r="HD72" i="7"/>
  <c r="HD71" i="7"/>
  <c r="HD70" i="7"/>
  <c r="HD66" i="7"/>
  <c r="HD65" i="7"/>
  <c r="HD64" i="7"/>
  <c r="HD62" i="7"/>
  <c r="HD61" i="7"/>
  <c r="HD59" i="7"/>
  <c r="HD58" i="7"/>
  <c r="HD57" i="7"/>
  <c r="HD56" i="7"/>
  <c r="HD55" i="7"/>
  <c r="HD54" i="7"/>
  <c r="HD53" i="7"/>
  <c r="HD52" i="7"/>
  <c r="HD51" i="7"/>
  <c r="HD49" i="7"/>
  <c r="HD47" i="7"/>
  <c r="HD46" i="7"/>
  <c r="HD45" i="7"/>
  <c r="HD44" i="7"/>
  <c r="HD43" i="7"/>
  <c r="HD42" i="7"/>
  <c r="HD38" i="7"/>
  <c r="HD37" i="7"/>
  <c r="HD36" i="7"/>
  <c r="HD34" i="7"/>
  <c r="HD32" i="7"/>
  <c r="HD26" i="7"/>
  <c r="HD25" i="7"/>
  <c r="HD24" i="7"/>
  <c r="HD23" i="7"/>
  <c r="HD22" i="7"/>
  <c r="HD19" i="7"/>
  <c r="HD16" i="7"/>
  <c r="HD15" i="7"/>
  <c r="HD14" i="7"/>
  <c r="HD13" i="7"/>
  <c r="HD12" i="7"/>
  <c r="HD11" i="7"/>
  <c r="HD10" i="7"/>
  <c r="HC77" i="7"/>
  <c r="HC76" i="7"/>
  <c r="HC72" i="7"/>
  <c r="IY72" i="7" s="1"/>
  <c r="HC71" i="7"/>
  <c r="HC70" i="7"/>
  <c r="HC66" i="7"/>
  <c r="HC65" i="7"/>
  <c r="IY65" i="7" s="1"/>
  <c r="HC64" i="7"/>
  <c r="HC62" i="7"/>
  <c r="HC61" i="7"/>
  <c r="HC59" i="7"/>
  <c r="IY59" i="7" s="1"/>
  <c r="HC58" i="7"/>
  <c r="HC57" i="7"/>
  <c r="HC56" i="7"/>
  <c r="HC55" i="7"/>
  <c r="IY55" i="7" s="1"/>
  <c r="HC54" i="7"/>
  <c r="HC53" i="7"/>
  <c r="HC52" i="7"/>
  <c r="HC51" i="7"/>
  <c r="IY51" i="7" s="1"/>
  <c r="HC49" i="7"/>
  <c r="HC47" i="7"/>
  <c r="HC46" i="7"/>
  <c r="HC45" i="7"/>
  <c r="IY45" i="7" s="1"/>
  <c r="HC44" i="7"/>
  <c r="HC43" i="7"/>
  <c r="HC42" i="7"/>
  <c r="HC38" i="7"/>
  <c r="IY38" i="7" s="1"/>
  <c r="HC37" i="7"/>
  <c r="HC36" i="7"/>
  <c r="HC34" i="7"/>
  <c r="HC32" i="7"/>
  <c r="IY32" i="7" s="1"/>
  <c r="HC26" i="7"/>
  <c r="HC25" i="7"/>
  <c r="HC24" i="7"/>
  <c r="HC23" i="7"/>
  <c r="HC22" i="7"/>
  <c r="HC19" i="7"/>
  <c r="HC16" i="7"/>
  <c r="HC15" i="7"/>
  <c r="HC14" i="7"/>
  <c r="HC13" i="7"/>
  <c r="HC12" i="7"/>
  <c r="HC11" i="7"/>
  <c r="HC10" i="7"/>
  <c r="JK11" i="7"/>
  <c r="JL11" i="7"/>
  <c r="KP11" i="7" s="1"/>
  <c r="JK12" i="7"/>
  <c r="JL12" i="7"/>
  <c r="JK13" i="7"/>
  <c r="JL13" i="7"/>
  <c r="KP13" i="7" s="1"/>
  <c r="JK14" i="7"/>
  <c r="JL14" i="7"/>
  <c r="JK15" i="7"/>
  <c r="JL15" i="7"/>
  <c r="KP15" i="7" s="1"/>
  <c r="JK16" i="7"/>
  <c r="JL16" i="7"/>
  <c r="JK18" i="7"/>
  <c r="JL18" i="7"/>
  <c r="KP18" i="7" s="1"/>
  <c r="JL19" i="7"/>
  <c r="JK22" i="7"/>
  <c r="JL22" i="7"/>
  <c r="JK23" i="7"/>
  <c r="KO23" i="7" s="1"/>
  <c r="JL23" i="7"/>
  <c r="JK24" i="7"/>
  <c r="JL24" i="7"/>
  <c r="JK25" i="7"/>
  <c r="KO25" i="7" s="1"/>
  <c r="JL25" i="7"/>
  <c r="JK26" i="7"/>
  <c r="JL26" i="7"/>
  <c r="JL28" i="7"/>
  <c r="JK32" i="7"/>
  <c r="JL32" i="7"/>
  <c r="KP32" i="7" s="1"/>
  <c r="JK34" i="7"/>
  <c r="JL34" i="7"/>
  <c r="KP34" i="7" s="1"/>
  <c r="JK36" i="7"/>
  <c r="JL36" i="7"/>
  <c r="JK37" i="7"/>
  <c r="JL37" i="7"/>
  <c r="KP37" i="7" s="1"/>
  <c r="JK38" i="7"/>
  <c r="JL38" i="7"/>
  <c r="JK42" i="7"/>
  <c r="JL42" i="7"/>
  <c r="JK43" i="7"/>
  <c r="JL43" i="7"/>
  <c r="KP43" i="7" s="1"/>
  <c r="JK44" i="7"/>
  <c r="JL44" i="7"/>
  <c r="JK45" i="7"/>
  <c r="JL45" i="7"/>
  <c r="KP45" i="7" s="1"/>
  <c r="JK46" i="7"/>
  <c r="JL46" i="7"/>
  <c r="JK47" i="7"/>
  <c r="JL47" i="7"/>
  <c r="KP47" i="7" s="1"/>
  <c r="JK49" i="7"/>
  <c r="JL49" i="7"/>
  <c r="JK51" i="7"/>
  <c r="JL51" i="7"/>
  <c r="KP51" i="7" s="1"/>
  <c r="JK52" i="7"/>
  <c r="JL52" i="7"/>
  <c r="JK53" i="7"/>
  <c r="JL53" i="7"/>
  <c r="KP53" i="7" s="1"/>
  <c r="JK54" i="7"/>
  <c r="JL54" i="7"/>
  <c r="JK55" i="7"/>
  <c r="JL55" i="7"/>
  <c r="KP55" i="7" s="1"/>
  <c r="JK56" i="7"/>
  <c r="JL56" i="7"/>
  <c r="JK57" i="7"/>
  <c r="JL57" i="7"/>
  <c r="KP57" i="7" s="1"/>
  <c r="JK58" i="7"/>
  <c r="JL58" i="7"/>
  <c r="JK59" i="7"/>
  <c r="JL59" i="7"/>
  <c r="KP59" i="7" s="1"/>
  <c r="JK61" i="7"/>
  <c r="JL61" i="7"/>
  <c r="JK62" i="7"/>
  <c r="JL62" i="7"/>
  <c r="KP62" i="7" s="1"/>
  <c r="JK64" i="7"/>
  <c r="JL64" i="7"/>
  <c r="JK65" i="7"/>
  <c r="JL65" i="7"/>
  <c r="KP65" i="7" s="1"/>
  <c r="JK66" i="7"/>
  <c r="JL66" i="7"/>
  <c r="JK70" i="7"/>
  <c r="JL70" i="7"/>
  <c r="JK71" i="7"/>
  <c r="JL71" i="7"/>
  <c r="KP71" i="7" s="1"/>
  <c r="JK72" i="7"/>
  <c r="JL72" i="7"/>
  <c r="JK76" i="7"/>
  <c r="JL76" i="7"/>
  <c r="KP76" i="7" s="1"/>
  <c r="JK77" i="7"/>
  <c r="JL77" i="7"/>
  <c r="JL10" i="7"/>
  <c r="JK10" i="7"/>
  <c r="KO10" i="7" s="1"/>
  <c r="IA11" i="7"/>
  <c r="IB11" i="7"/>
  <c r="IA12" i="7"/>
  <c r="IB12" i="7"/>
  <c r="IA13" i="7"/>
  <c r="IB13" i="7"/>
  <c r="IA14" i="7"/>
  <c r="IB14" i="7"/>
  <c r="IA15" i="7"/>
  <c r="IB15" i="7"/>
  <c r="IA16" i="7"/>
  <c r="IB16" i="7"/>
  <c r="IA18" i="7"/>
  <c r="IB18" i="7"/>
  <c r="IA19" i="7"/>
  <c r="IB19" i="7"/>
  <c r="IB22" i="7"/>
  <c r="IA23" i="7"/>
  <c r="IB23" i="7"/>
  <c r="IA24" i="7"/>
  <c r="IB24" i="7"/>
  <c r="IA25" i="7"/>
  <c r="IB25" i="7"/>
  <c r="IA26" i="7"/>
  <c r="IB26" i="7"/>
  <c r="IA28" i="7"/>
  <c r="IB28" i="7"/>
  <c r="IA32" i="7"/>
  <c r="IB32" i="7"/>
  <c r="IA34" i="7"/>
  <c r="IB34" i="7"/>
  <c r="IA36" i="7"/>
  <c r="IB36" i="7"/>
  <c r="IA37" i="7"/>
  <c r="IB37" i="7"/>
  <c r="IA38" i="7"/>
  <c r="IB38" i="7"/>
  <c r="IA42" i="7"/>
  <c r="IB42" i="7"/>
  <c r="IA43" i="7"/>
  <c r="IB43" i="7"/>
  <c r="IA44" i="7"/>
  <c r="IB44" i="7"/>
  <c r="IA45" i="7"/>
  <c r="IB45" i="7"/>
  <c r="IA46" i="7"/>
  <c r="IB46" i="7"/>
  <c r="IA47" i="7"/>
  <c r="IB47" i="7"/>
  <c r="IA49" i="7"/>
  <c r="IB49" i="7"/>
  <c r="IA51" i="7"/>
  <c r="IB51" i="7"/>
  <c r="IA52" i="7"/>
  <c r="IB52" i="7"/>
  <c r="IA53" i="7"/>
  <c r="IB53" i="7"/>
  <c r="IA54" i="7"/>
  <c r="IB54" i="7"/>
  <c r="IA55" i="7"/>
  <c r="IB55" i="7"/>
  <c r="IA56" i="7"/>
  <c r="IB56" i="7"/>
  <c r="IA57" i="7"/>
  <c r="IB57" i="7"/>
  <c r="IA58" i="7"/>
  <c r="IB58" i="7"/>
  <c r="IA59" i="7"/>
  <c r="IB59" i="7"/>
  <c r="IA61" i="7"/>
  <c r="IB61" i="7"/>
  <c r="IA62" i="7"/>
  <c r="IB62" i="7"/>
  <c r="IA64" i="7"/>
  <c r="IB64" i="7"/>
  <c r="IA65" i="7"/>
  <c r="IB65" i="7"/>
  <c r="IA66" i="7"/>
  <c r="IB66" i="7"/>
  <c r="IA70" i="7"/>
  <c r="IB70" i="7"/>
  <c r="IA71" i="7"/>
  <c r="IB71" i="7"/>
  <c r="IA72" i="7"/>
  <c r="IB72" i="7"/>
  <c r="IA76" i="7"/>
  <c r="IB76" i="7"/>
  <c r="IA77" i="7"/>
  <c r="IB77" i="7"/>
  <c r="IB10" i="7"/>
  <c r="IA10" i="7"/>
  <c r="HR11" i="7"/>
  <c r="HS11" i="7"/>
  <c r="HR12" i="7"/>
  <c r="HS12" i="7"/>
  <c r="HR13" i="7"/>
  <c r="HS13" i="7"/>
  <c r="HR14" i="7"/>
  <c r="HS14" i="7"/>
  <c r="HR15" i="7"/>
  <c r="HS15" i="7"/>
  <c r="HR16" i="7"/>
  <c r="HS16" i="7"/>
  <c r="HR18" i="7"/>
  <c r="HS18" i="7"/>
  <c r="HR19" i="7"/>
  <c r="HS19" i="7"/>
  <c r="HR22" i="7"/>
  <c r="HS22" i="7"/>
  <c r="HS23" i="7"/>
  <c r="HR24" i="7"/>
  <c r="HS24" i="7"/>
  <c r="HR25" i="7"/>
  <c r="HS25" i="7"/>
  <c r="HR26" i="7"/>
  <c r="HS26" i="7"/>
  <c r="HR28" i="7"/>
  <c r="HS28" i="7"/>
  <c r="HR32" i="7"/>
  <c r="HS32" i="7"/>
  <c r="HR34" i="7"/>
  <c r="HS34" i="7"/>
  <c r="HR36" i="7"/>
  <c r="HS36" i="7"/>
  <c r="HR37" i="7"/>
  <c r="HS37" i="7"/>
  <c r="HR38" i="7"/>
  <c r="HS38" i="7"/>
  <c r="HR42" i="7"/>
  <c r="HS42" i="7"/>
  <c r="HR43" i="7"/>
  <c r="HS43" i="7"/>
  <c r="HR44" i="7"/>
  <c r="HS44" i="7"/>
  <c r="HR45" i="7"/>
  <c r="HS45" i="7"/>
  <c r="HR46" i="7"/>
  <c r="HS46" i="7"/>
  <c r="HR47" i="7"/>
  <c r="HS47" i="7"/>
  <c r="HR49" i="7"/>
  <c r="HS49" i="7"/>
  <c r="HR51" i="7"/>
  <c r="HS51" i="7"/>
  <c r="HR52" i="7"/>
  <c r="HS52" i="7"/>
  <c r="HR53" i="7"/>
  <c r="HS53" i="7"/>
  <c r="HR54" i="7"/>
  <c r="HS54" i="7"/>
  <c r="HR55" i="7"/>
  <c r="HS55" i="7"/>
  <c r="HR56" i="7"/>
  <c r="HS56" i="7"/>
  <c r="HR57" i="7"/>
  <c r="HS57" i="7"/>
  <c r="HR58" i="7"/>
  <c r="HS58" i="7"/>
  <c r="HR59" i="7"/>
  <c r="HS59" i="7"/>
  <c r="HR61" i="7"/>
  <c r="HS61" i="7"/>
  <c r="HR62" i="7"/>
  <c r="HS62" i="7"/>
  <c r="HR64" i="7"/>
  <c r="HS64" i="7"/>
  <c r="HR65" i="7"/>
  <c r="HS65" i="7"/>
  <c r="HR66" i="7"/>
  <c r="HS66" i="7"/>
  <c r="HR70" i="7"/>
  <c r="HS70" i="7"/>
  <c r="HR71" i="7"/>
  <c r="HS71" i="7"/>
  <c r="HR72" i="7"/>
  <c r="HS72" i="7"/>
  <c r="HR76" i="7"/>
  <c r="HS76" i="7"/>
  <c r="HR77" i="7"/>
  <c r="HS77" i="7"/>
  <c r="HS10" i="7"/>
  <c r="HR10" i="7"/>
  <c r="FT11" i="7"/>
  <c r="FT12" i="7"/>
  <c r="FT13" i="7"/>
  <c r="FT14" i="7"/>
  <c r="FT15" i="7"/>
  <c r="FT16" i="7"/>
  <c r="FT18" i="7"/>
  <c r="FT19" i="7"/>
  <c r="FT22" i="7"/>
  <c r="FT23" i="7"/>
  <c r="FT24" i="7"/>
  <c r="FT25" i="7"/>
  <c r="FT26" i="7"/>
  <c r="FT28" i="7"/>
  <c r="FT32" i="7"/>
  <c r="FT34" i="7"/>
  <c r="FT36" i="7"/>
  <c r="FT37" i="7"/>
  <c r="FT38" i="7"/>
  <c r="FS42" i="7"/>
  <c r="FT42" i="7"/>
  <c r="FS43" i="7"/>
  <c r="FT43" i="7"/>
  <c r="FS44" i="7"/>
  <c r="FT44" i="7"/>
  <c r="FS45" i="7"/>
  <c r="FT45" i="7"/>
  <c r="FS46" i="7"/>
  <c r="FT46" i="7"/>
  <c r="FS47" i="7"/>
  <c r="FT47" i="7"/>
  <c r="FS49" i="7"/>
  <c r="FT49" i="7"/>
  <c r="FS51" i="7"/>
  <c r="FT51" i="7"/>
  <c r="FS52" i="7"/>
  <c r="FT52" i="7"/>
  <c r="FS53" i="7"/>
  <c r="FT53" i="7"/>
  <c r="FS54" i="7"/>
  <c r="FT54" i="7"/>
  <c r="FS55" i="7"/>
  <c r="FT55" i="7"/>
  <c r="FS56" i="7"/>
  <c r="FT56" i="7"/>
  <c r="FS57" i="7"/>
  <c r="FT57" i="7"/>
  <c r="FS58" i="7"/>
  <c r="FT58" i="7"/>
  <c r="FS59" i="7"/>
  <c r="FT59" i="7"/>
  <c r="FS61" i="7"/>
  <c r="FT61" i="7"/>
  <c r="FS62" i="7"/>
  <c r="FT62" i="7"/>
  <c r="FS64" i="7"/>
  <c r="FT64" i="7"/>
  <c r="FS65" i="7"/>
  <c r="FT65" i="7"/>
  <c r="FS66" i="7"/>
  <c r="FT66" i="7"/>
  <c r="FS70" i="7"/>
  <c r="FT70" i="7"/>
  <c r="FS71" i="7"/>
  <c r="FT71" i="7"/>
  <c r="FS72" i="7"/>
  <c r="FT72" i="7"/>
  <c r="FS76" i="7"/>
  <c r="FT76" i="7"/>
  <c r="FS77" i="7"/>
  <c r="FT77" i="7"/>
  <c r="FT10" i="7"/>
  <c r="CW11" i="7"/>
  <c r="CV13" i="7"/>
  <c r="CW13" i="7"/>
  <c r="CV14" i="7"/>
  <c r="CW14" i="7"/>
  <c r="CV15" i="7"/>
  <c r="CW15" i="7"/>
  <c r="CV16" i="7"/>
  <c r="CW16" i="7"/>
  <c r="CW18" i="7"/>
  <c r="CV19" i="7"/>
  <c r="CW19" i="7"/>
  <c r="CV22" i="7"/>
  <c r="CW22" i="7"/>
  <c r="CV23" i="7"/>
  <c r="CW23" i="7"/>
  <c r="CV24" i="7"/>
  <c r="CW24" i="7"/>
  <c r="CV25" i="7"/>
  <c r="CW25" i="7"/>
  <c r="CV26" i="7"/>
  <c r="CW26" i="7"/>
  <c r="CV28" i="7"/>
  <c r="CW28" i="7"/>
  <c r="CV32" i="7"/>
  <c r="CW32" i="7"/>
  <c r="CV34" i="7"/>
  <c r="CW34" i="7"/>
  <c r="CV36" i="7"/>
  <c r="CW36" i="7"/>
  <c r="CV37" i="7"/>
  <c r="CW37" i="7"/>
  <c r="CV38" i="7"/>
  <c r="CW38" i="7"/>
  <c r="CV42" i="7"/>
  <c r="CW42" i="7"/>
  <c r="CV43" i="7"/>
  <c r="CW43" i="7"/>
  <c r="CV44" i="7"/>
  <c r="CW44" i="7"/>
  <c r="CV45" i="7"/>
  <c r="CW45" i="7"/>
  <c r="CV46" i="7"/>
  <c r="CW46" i="7"/>
  <c r="CV47" i="7"/>
  <c r="CW47" i="7"/>
  <c r="CV49" i="7"/>
  <c r="CW49" i="7"/>
  <c r="CV51" i="7"/>
  <c r="CW51" i="7"/>
  <c r="CV52" i="7"/>
  <c r="CW52" i="7"/>
  <c r="CV53" i="7"/>
  <c r="CW53" i="7"/>
  <c r="CV54" i="7"/>
  <c r="CW54" i="7"/>
  <c r="CV55" i="7"/>
  <c r="CW55" i="7"/>
  <c r="CV56" i="7"/>
  <c r="CW56" i="7"/>
  <c r="CV57" i="7"/>
  <c r="CW57" i="7"/>
  <c r="CV58" i="7"/>
  <c r="CW58" i="7"/>
  <c r="CV59" i="7"/>
  <c r="CW59" i="7"/>
  <c r="CV61" i="7"/>
  <c r="CW61" i="7"/>
  <c r="CV62" i="7"/>
  <c r="CW62" i="7"/>
  <c r="CV64" i="7"/>
  <c r="CW64" i="7"/>
  <c r="CV65" i="7"/>
  <c r="CW65" i="7"/>
  <c r="CV66" i="7"/>
  <c r="CW66" i="7"/>
  <c r="CV70" i="7"/>
  <c r="CW70" i="7"/>
  <c r="CV71" i="7"/>
  <c r="CW71" i="7"/>
  <c r="CV72" i="7"/>
  <c r="CW72" i="7"/>
  <c r="CV76" i="7"/>
  <c r="CW76" i="7"/>
  <c r="CV77" i="7"/>
  <c r="CW77" i="7"/>
  <c r="CW10" i="7"/>
  <c r="CV10" i="7"/>
  <c r="AB11" i="7"/>
  <c r="AH11" i="7" s="1"/>
  <c r="AC11" i="7"/>
  <c r="AI11" i="7" s="1"/>
  <c r="AB12" i="7"/>
  <c r="AH12" i="7" s="1"/>
  <c r="AC12" i="7"/>
  <c r="AI12" i="7" s="1"/>
  <c r="AB13" i="7"/>
  <c r="AH13" i="7" s="1"/>
  <c r="AC13" i="7"/>
  <c r="AI13" i="7" s="1"/>
  <c r="AB14" i="7"/>
  <c r="AH14" i="7" s="1"/>
  <c r="AC14" i="7"/>
  <c r="AI14" i="7" s="1"/>
  <c r="AB15" i="7"/>
  <c r="AH15" i="7" s="1"/>
  <c r="AC15" i="7"/>
  <c r="AI15" i="7" s="1"/>
  <c r="AB16" i="7"/>
  <c r="AH16" i="7" s="1"/>
  <c r="AC16" i="7"/>
  <c r="AI16" i="7" s="1"/>
  <c r="AB18" i="7"/>
  <c r="AH18" i="7" s="1"/>
  <c r="AC18" i="7"/>
  <c r="AI18" i="7" s="1"/>
  <c r="AB19" i="7"/>
  <c r="AH19" i="7" s="1"/>
  <c r="AC19" i="7"/>
  <c r="AI19" i="7" s="1"/>
  <c r="AC22" i="7"/>
  <c r="AI22" i="7" s="1"/>
  <c r="AB23" i="7"/>
  <c r="AH23" i="7" s="1"/>
  <c r="AC23" i="7"/>
  <c r="AI23" i="7" s="1"/>
  <c r="AB24" i="7"/>
  <c r="AH24" i="7" s="1"/>
  <c r="AC24" i="7"/>
  <c r="AI24" i="7" s="1"/>
  <c r="AB25" i="7"/>
  <c r="AH25" i="7" s="1"/>
  <c r="AC25" i="7"/>
  <c r="AI25" i="7" s="1"/>
  <c r="AB26" i="7"/>
  <c r="AH26" i="7" s="1"/>
  <c r="AC26" i="7"/>
  <c r="AI26" i="7" s="1"/>
  <c r="AB28" i="7"/>
  <c r="AH28" i="7" s="1"/>
  <c r="AC28" i="7"/>
  <c r="AI28" i="7" s="1"/>
  <c r="AB32" i="7"/>
  <c r="AH32" i="7" s="1"/>
  <c r="AC32" i="7"/>
  <c r="AI32" i="7" s="1"/>
  <c r="AB34" i="7"/>
  <c r="AH34" i="7" s="1"/>
  <c r="AC34" i="7"/>
  <c r="AI34" i="7" s="1"/>
  <c r="AB36" i="7"/>
  <c r="AH36" i="7" s="1"/>
  <c r="AC36" i="7"/>
  <c r="AI36" i="7" s="1"/>
  <c r="AB37" i="7"/>
  <c r="AH37" i="7" s="1"/>
  <c r="AC37" i="7"/>
  <c r="AI37" i="7" s="1"/>
  <c r="AB38" i="7"/>
  <c r="AH38" i="7" s="1"/>
  <c r="AC38" i="7"/>
  <c r="AI38" i="7" s="1"/>
  <c r="AB42" i="7"/>
  <c r="AH42" i="7" s="1"/>
  <c r="AC42" i="7"/>
  <c r="AI42" i="7" s="1"/>
  <c r="AB43" i="7"/>
  <c r="AH43" i="7" s="1"/>
  <c r="AC43" i="7"/>
  <c r="AI43" i="7" s="1"/>
  <c r="AB44" i="7"/>
  <c r="AH44" i="7" s="1"/>
  <c r="AC44" i="7"/>
  <c r="AI44" i="7" s="1"/>
  <c r="AB45" i="7"/>
  <c r="AH45" i="7" s="1"/>
  <c r="AC45" i="7"/>
  <c r="AI45" i="7" s="1"/>
  <c r="AB46" i="7"/>
  <c r="AH46" i="7" s="1"/>
  <c r="AC46" i="7"/>
  <c r="AI46" i="7" s="1"/>
  <c r="AB47" i="7"/>
  <c r="AH47" i="7" s="1"/>
  <c r="AC47" i="7"/>
  <c r="AI47" i="7" s="1"/>
  <c r="AB49" i="7"/>
  <c r="AH49" i="7" s="1"/>
  <c r="AC49" i="7"/>
  <c r="AI49" i="7" s="1"/>
  <c r="AB51" i="7"/>
  <c r="AH51" i="7" s="1"/>
  <c r="AC51" i="7"/>
  <c r="AI51" i="7" s="1"/>
  <c r="AB52" i="7"/>
  <c r="AH52" i="7" s="1"/>
  <c r="AC52" i="7"/>
  <c r="AI52" i="7" s="1"/>
  <c r="AB53" i="7"/>
  <c r="AH53" i="7" s="1"/>
  <c r="AC53" i="7"/>
  <c r="AI53" i="7" s="1"/>
  <c r="AB54" i="7"/>
  <c r="AH54" i="7" s="1"/>
  <c r="AC54" i="7"/>
  <c r="AI54" i="7" s="1"/>
  <c r="AB55" i="7"/>
  <c r="AH55" i="7" s="1"/>
  <c r="AC55" i="7"/>
  <c r="AI55" i="7" s="1"/>
  <c r="AB56" i="7"/>
  <c r="AH56" i="7" s="1"/>
  <c r="AC56" i="7"/>
  <c r="AI56" i="7" s="1"/>
  <c r="AB57" i="7"/>
  <c r="AH57" i="7" s="1"/>
  <c r="AC57" i="7"/>
  <c r="AI57" i="7" s="1"/>
  <c r="AB58" i="7"/>
  <c r="AH58" i="7" s="1"/>
  <c r="AC58" i="7"/>
  <c r="AI58" i="7" s="1"/>
  <c r="AB59" i="7"/>
  <c r="AH59" i="7" s="1"/>
  <c r="AC59" i="7"/>
  <c r="AI59" i="7" s="1"/>
  <c r="AB61" i="7"/>
  <c r="AH61" i="7" s="1"/>
  <c r="AC61" i="7"/>
  <c r="AI61" i="7" s="1"/>
  <c r="AB62" i="7"/>
  <c r="AH62" i="7" s="1"/>
  <c r="AC62" i="7"/>
  <c r="AI62" i="7" s="1"/>
  <c r="AB64" i="7"/>
  <c r="AH64" i="7" s="1"/>
  <c r="AC64" i="7"/>
  <c r="AI64" i="7" s="1"/>
  <c r="AB65" i="7"/>
  <c r="AH65" i="7" s="1"/>
  <c r="AC65" i="7"/>
  <c r="AI65" i="7" s="1"/>
  <c r="AB66" i="7"/>
  <c r="AH66" i="7" s="1"/>
  <c r="AC66" i="7"/>
  <c r="AI66" i="7" s="1"/>
  <c r="AB70" i="7"/>
  <c r="AH70" i="7" s="1"/>
  <c r="AC70" i="7"/>
  <c r="AI70" i="7" s="1"/>
  <c r="AB71" i="7"/>
  <c r="AH71" i="7" s="1"/>
  <c r="AC71" i="7"/>
  <c r="AB72" i="7"/>
  <c r="AH72" i="7" s="1"/>
  <c r="AC72" i="7"/>
  <c r="AI72" i="7" s="1"/>
  <c r="AB76" i="7"/>
  <c r="AC76" i="7"/>
  <c r="AI76" i="7" s="1"/>
  <c r="AB77" i="7"/>
  <c r="AH77" i="7" s="1"/>
  <c r="AC77" i="7"/>
  <c r="AI77" i="7" s="1"/>
  <c r="AC10" i="7"/>
  <c r="AI10" i="7" s="1"/>
  <c r="AB10" i="7"/>
  <c r="MV43" i="7"/>
  <c r="LR54" i="7"/>
  <c r="LO47" i="7"/>
  <c r="LO45" i="7"/>
  <c r="LO44" i="7"/>
  <c r="LL46" i="7"/>
  <c r="LF58" i="7"/>
  <c r="LC70" i="7"/>
  <c r="KZ65" i="7"/>
  <c r="KW42" i="7"/>
  <c r="JS19" i="7"/>
  <c r="II25" i="7"/>
  <c r="IF28" i="7"/>
  <c r="IF25" i="7"/>
  <c r="HW22" i="7"/>
  <c r="HN23" i="7"/>
  <c r="HH37" i="7"/>
  <c r="GP24" i="7"/>
  <c r="GM16" i="7"/>
  <c r="GJ11" i="7"/>
  <c r="FR18" i="7"/>
  <c r="FR11" i="7"/>
  <c r="FR10" i="7"/>
  <c r="FL18" i="7"/>
  <c r="FL16" i="7"/>
  <c r="FI56" i="7"/>
  <c r="FI52" i="7"/>
  <c r="FI12" i="7"/>
  <c r="FI11" i="7"/>
  <c r="FI10" i="7"/>
  <c r="EQ13" i="7"/>
  <c r="EK13" i="7"/>
  <c r="EB59" i="7"/>
  <c r="EB56" i="7"/>
  <c r="EB53" i="7"/>
  <c r="EB49" i="7"/>
  <c r="EB10" i="7"/>
  <c r="DY12" i="7"/>
  <c r="DM12" i="7"/>
  <c r="DJ12" i="7"/>
  <c r="DG56" i="7"/>
  <c r="DG54" i="7"/>
  <c r="DG12" i="7"/>
  <c r="DD12" i="7"/>
  <c r="DA12" i="7"/>
  <c r="CR12" i="7"/>
  <c r="CL12" i="7"/>
  <c r="BW12" i="7"/>
  <c r="BT12" i="7"/>
  <c r="BQ12" i="7"/>
  <c r="BQ11" i="7"/>
  <c r="BQ10" i="7"/>
  <c r="BN12" i="7"/>
  <c r="BH12" i="7"/>
  <c r="BE12" i="7"/>
  <c r="AY12" i="7"/>
  <c r="AV12" i="7"/>
  <c r="AP12" i="7"/>
  <c r="AM76" i="7"/>
  <c r="AM71" i="7"/>
  <c r="AM56" i="7"/>
  <c r="AM53" i="7"/>
  <c r="AM52" i="7"/>
  <c r="AG76" i="7"/>
  <c r="AG71" i="7"/>
  <c r="AG59" i="7"/>
  <c r="AG58" i="7"/>
  <c r="AG52" i="7"/>
  <c r="AG12" i="7"/>
  <c r="AG11" i="7"/>
  <c r="AG10" i="7"/>
  <c r="AA76" i="7"/>
  <c r="AA71" i="7"/>
  <c r="AA55" i="7"/>
  <c r="AA12" i="7"/>
  <c r="AA11" i="7"/>
  <c r="AA10" i="7"/>
  <c r="X76" i="7"/>
  <c r="X71" i="7"/>
  <c r="X55" i="7"/>
  <c r="X12" i="7"/>
  <c r="X11" i="7"/>
  <c r="X10" i="7"/>
  <c r="U76" i="7"/>
  <c r="U71" i="7"/>
  <c r="U55" i="7"/>
  <c r="U12" i="7"/>
  <c r="U11" i="7"/>
  <c r="U10" i="7"/>
  <c r="R76" i="7"/>
  <c r="R71" i="7"/>
  <c r="R55" i="7"/>
  <c r="R12" i="7"/>
  <c r="R11" i="7"/>
  <c r="R10" i="7"/>
  <c r="O76" i="7"/>
  <c r="O71" i="7"/>
  <c r="O55" i="7"/>
  <c r="O12" i="7"/>
  <c r="O11" i="7"/>
  <c r="O10" i="7"/>
  <c r="L76" i="7"/>
  <c r="L71" i="7"/>
  <c r="L55" i="7"/>
  <c r="L12" i="7"/>
  <c r="L11" i="7"/>
  <c r="L10" i="7"/>
  <c r="I76" i="7"/>
  <c r="I71" i="7"/>
  <c r="I55" i="7"/>
  <c r="I12" i="7"/>
  <c r="I11" i="7"/>
  <c r="I10" i="7"/>
  <c r="F11" i="7"/>
  <c r="F12" i="7"/>
  <c r="F13" i="7"/>
  <c r="F42" i="7"/>
  <c r="F52" i="7"/>
  <c r="F53" i="7"/>
  <c r="F55" i="7"/>
  <c r="F56" i="7"/>
  <c r="F71" i="7"/>
  <c r="F76" i="7"/>
  <c r="F10" i="7"/>
  <c r="F74" i="7"/>
  <c r="H74" i="7"/>
  <c r="I74" i="7" s="1"/>
  <c r="K74" i="7"/>
  <c r="L74" i="7" s="1"/>
  <c r="N74" i="7"/>
  <c r="O74" i="7" s="1"/>
  <c r="Q74" i="7"/>
  <c r="R74" i="7" s="1"/>
  <c r="T74" i="7"/>
  <c r="U74" i="7" s="1"/>
  <c r="W74" i="7"/>
  <c r="X74" i="7" s="1"/>
  <c r="Z74" i="7"/>
  <c r="AA74" i="7" s="1"/>
  <c r="AF74" i="7"/>
  <c r="AG74" i="7" s="1"/>
  <c r="AL74" i="7"/>
  <c r="AO74" i="7"/>
  <c r="AR74" i="7"/>
  <c r="AU74" i="7"/>
  <c r="AX74" i="7"/>
  <c r="BD74" i="7"/>
  <c r="BG74" i="7"/>
  <c r="BJ74" i="7"/>
  <c r="BM74" i="7"/>
  <c r="BP74" i="7"/>
  <c r="BS74" i="7"/>
  <c r="BV74" i="7"/>
  <c r="CH74" i="7"/>
  <c r="CK74" i="7"/>
  <c r="CN74" i="7"/>
  <c r="CQ74" i="7"/>
  <c r="CT74" i="7"/>
  <c r="CY74" i="7"/>
  <c r="CZ74" i="7"/>
  <c r="DC74" i="7"/>
  <c r="DF74" i="7"/>
  <c r="DI74" i="7"/>
  <c r="DL74" i="7"/>
  <c r="DX74" i="7"/>
  <c r="EA74" i="7"/>
  <c r="EJ74" i="7"/>
  <c r="EM74" i="7"/>
  <c r="EP74" i="7"/>
  <c r="ES74" i="7"/>
  <c r="EV74" i="7"/>
  <c r="FE74" i="7"/>
  <c r="FH74" i="7"/>
  <c r="FS74" i="7"/>
  <c r="FQ74" i="7"/>
  <c r="FT74" i="7" s="1"/>
  <c r="FW74" i="7"/>
  <c r="FZ74" i="7" s="1"/>
  <c r="GL74" i="7"/>
  <c r="GO74" i="7"/>
  <c r="GR74" i="7"/>
  <c r="GU74" i="7"/>
  <c r="GX74" i="7"/>
  <c r="HG74" i="7"/>
  <c r="HJ74" i="7" s="1"/>
  <c r="HM74" i="7"/>
  <c r="HP74" i="7"/>
  <c r="HV74" i="7"/>
  <c r="HY74" i="7"/>
  <c r="IE74" i="7"/>
  <c r="IH74" i="7"/>
  <c r="IT74" i="7"/>
  <c r="JB74" i="7"/>
  <c r="JC74" i="7"/>
  <c r="JF74" i="7"/>
  <c r="JI74" i="7"/>
  <c r="JO74" i="7"/>
  <c r="JR74" i="7"/>
  <c r="JT74" i="7"/>
  <c r="JU74" i="7"/>
  <c r="JW74" i="7"/>
  <c r="JX74" i="7"/>
  <c r="KS74" i="7"/>
  <c r="KV74" i="7"/>
  <c r="KY74" i="7"/>
  <c r="LB74" i="7"/>
  <c r="LE74" i="7"/>
  <c r="LK74" i="7"/>
  <c r="LN74" i="7"/>
  <c r="LQ74" i="7"/>
  <c r="H67" i="7"/>
  <c r="K67" i="7"/>
  <c r="N67" i="7"/>
  <c r="Q67" i="7"/>
  <c r="T67" i="7"/>
  <c r="W67" i="7"/>
  <c r="Z67" i="7"/>
  <c r="AF67" i="7"/>
  <c r="AL67" i="7"/>
  <c r="BA67" i="7" s="1"/>
  <c r="AO67" i="7"/>
  <c r="AR67" i="7"/>
  <c r="AU67" i="7"/>
  <c r="AX67" i="7"/>
  <c r="BD67" i="7"/>
  <c r="BG67" i="7"/>
  <c r="BJ67" i="7"/>
  <c r="BM67" i="7"/>
  <c r="BP67" i="7"/>
  <c r="BS67" i="7"/>
  <c r="BV67" i="7"/>
  <c r="CH67" i="7"/>
  <c r="CK67" i="7"/>
  <c r="CN67" i="7"/>
  <c r="CQ67" i="7"/>
  <c r="CT67" i="7"/>
  <c r="CY67" i="7"/>
  <c r="CZ67" i="7"/>
  <c r="DC67" i="7"/>
  <c r="DF67" i="7"/>
  <c r="DI67" i="7"/>
  <c r="DL67" i="7"/>
  <c r="DX67" i="7"/>
  <c r="EA67" i="7"/>
  <c r="EJ67" i="7"/>
  <c r="EM67" i="7"/>
  <c r="EP67" i="7"/>
  <c r="ES67" i="7"/>
  <c r="EV67" i="7"/>
  <c r="FE67" i="7"/>
  <c r="FH67" i="7"/>
  <c r="FS67" i="7"/>
  <c r="FQ67" i="7"/>
  <c r="FT67" i="7" s="1"/>
  <c r="FW67" i="7"/>
  <c r="FZ67" i="7" s="1"/>
  <c r="GL67" i="7"/>
  <c r="GO67" i="7"/>
  <c r="GR67" i="7"/>
  <c r="GU67" i="7"/>
  <c r="GX67" i="7"/>
  <c r="HG67" i="7"/>
  <c r="HJ67" i="7" s="1"/>
  <c r="HM67" i="7"/>
  <c r="HP67" i="7"/>
  <c r="HV67" i="7"/>
  <c r="HY67" i="7"/>
  <c r="IE67" i="7"/>
  <c r="IH67" i="7"/>
  <c r="IN67" i="7"/>
  <c r="IQ67" i="7" s="1"/>
  <c r="IT67" i="7"/>
  <c r="JB67" i="7"/>
  <c r="JC67" i="7"/>
  <c r="JF67" i="7"/>
  <c r="JI67" i="7"/>
  <c r="JO67" i="7"/>
  <c r="JR67" i="7"/>
  <c r="JT67" i="7"/>
  <c r="JU67" i="7"/>
  <c r="JW67" i="7"/>
  <c r="JX67" i="7"/>
  <c r="KS67" i="7"/>
  <c r="KV67" i="7"/>
  <c r="KY67" i="7"/>
  <c r="LB67" i="7"/>
  <c r="LE67" i="7"/>
  <c r="LK67" i="7"/>
  <c r="LN67" i="7"/>
  <c r="LQ67" i="7"/>
  <c r="H63" i="7"/>
  <c r="K63" i="7"/>
  <c r="N63" i="7"/>
  <c r="Q63" i="7"/>
  <c r="T63" i="7"/>
  <c r="W63" i="7"/>
  <c r="Z63" i="7"/>
  <c r="AF63" i="7"/>
  <c r="AL63" i="7"/>
  <c r="AO63" i="7"/>
  <c r="AR63" i="7"/>
  <c r="AU63" i="7"/>
  <c r="AX63" i="7"/>
  <c r="BD63" i="7"/>
  <c r="BG63" i="7"/>
  <c r="BJ63" i="7"/>
  <c r="BM63" i="7"/>
  <c r="BP63" i="7"/>
  <c r="BS63" i="7"/>
  <c r="BV63" i="7"/>
  <c r="CH63" i="7"/>
  <c r="CK63" i="7"/>
  <c r="CN63" i="7"/>
  <c r="CQ63" i="7"/>
  <c r="CT63" i="7"/>
  <c r="CY63" i="7"/>
  <c r="CZ63" i="7"/>
  <c r="DC63" i="7"/>
  <c r="DF63" i="7"/>
  <c r="DI63" i="7"/>
  <c r="DL63" i="7"/>
  <c r="DX63" i="7"/>
  <c r="EA63" i="7"/>
  <c r="EJ63" i="7"/>
  <c r="EM63" i="7"/>
  <c r="EP63" i="7"/>
  <c r="ES63" i="7"/>
  <c r="EV63" i="7"/>
  <c r="FE63" i="7"/>
  <c r="FH63" i="7"/>
  <c r="FS63" i="7"/>
  <c r="FQ63" i="7"/>
  <c r="FT63" i="7" s="1"/>
  <c r="FW63" i="7"/>
  <c r="FZ63" i="7" s="1"/>
  <c r="GL63" i="7"/>
  <c r="GO63" i="7"/>
  <c r="GR63" i="7"/>
  <c r="GU63" i="7"/>
  <c r="GX63" i="7"/>
  <c r="HG63" i="7"/>
  <c r="HJ63" i="7" s="1"/>
  <c r="HM63" i="7"/>
  <c r="HP63" i="7"/>
  <c r="HV63" i="7"/>
  <c r="HY63" i="7"/>
  <c r="IE63" i="7"/>
  <c r="IH63" i="7"/>
  <c r="IN63" i="7"/>
  <c r="IQ63" i="7" s="1"/>
  <c r="IT63" i="7"/>
  <c r="JB63" i="7"/>
  <c r="JC63" i="7"/>
  <c r="JF63" i="7"/>
  <c r="JI63" i="7"/>
  <c r="JO63" i="7"/>
  <c r="JR63" i="7"/>
  <c r="JT63" i="7"/>
  <c r="JU63" i="7"/>
  <c r="JW63" i="7"/>
  <c r="JX63" i="7"/>
  <c r="KS63" i="7"/>
  <c r="KV63" i="7"/>
  <c r="KY63" i="7"/>
  <c r="LB63" i="7"/>
  <c r="LE63" i="7"/>
  <c r="LK63" i="7"/>
  <c r="LN63" i="7"/>
  <c r="LQ63" i="7"/>
  <c r="H60" i="7"/>
  <c r="I60" i="7" s="1"/>
  <c r="K60" i="7"/>
  <c r="N60" i="7"/>
  <c r="O60" i="7" s="1"/>
  <c r="Q60" i="7"/>
  <c r="R60" i="7" s="1"/>
  <c r="T60" i="7"/>
  <c r="U60" i="7" s="1"/>
  <c r="W60" i="7"/>
  <c r="X60" i="7" s="1"/>
  <c r="Z60" i="7"/>
  <c r="AA60" i="7" s="1"/>
  <c r="AF60" i="7"/>
  <c r="AG60" i="7" s="1"/>
  <c r="AL60" i="7"/>
  <c r="AO60" i="7"/>
  <c r="AR60" i="7"/>
  <c r="AU60" i="7"/>
  <c r="AX60" i="7"/>
  <c r="BD60" i="7"/>
  <c r="BG60" i="7"/>
  <c r="BJ60" i="7"/>
  <c r="BM60" i="7"/>
  <c r="BP60" i="7"/>
  <c r="BS60" i="7"/>
  <c r="BV60" i="7"/>
  <c r="CH60" i="7"/>
  <c r="CK60" i="7"/>
  <c r="CN60" i="7"/>
  <c r="CQ60" i="7"/>
  <c r="CT60" i="7"/>
  <c r="CY60" i="7"/>
  <c r="CZ60" i="7"/>
  <c r="DC60" i="7"/>
  <c r="DF60" i="7"/>
  <c r="DI60" i="7"/>
  <c r="DL60" i="7"/>
  <c r="DM60" i="7" s="1"/>
  <c r="DX60" i="7"/>
  <c r="EA60" i="7"/>
  <c r="EJ60" i="7"/>
  <c r="EM60" i="7"/>
  <c r="EP60" i="7"/>
  <c r="ES60" i="7"/>
  <c r="EV60" i="7"/>
  <c r="FE60" i="7"/>
  <c r="FH60" i="7"/>
  <c r="FI60" i="7" s="1"/>
  <c r="FS60" i="7"/>
  <c r="FQ60" i="7"/>
  <c r="FT60" i="7" s="1"/>
  <c r="FW60" i="7"/>
  <c r="FZ60" i="7" s="1"/>
  <c r="GL60" i="7"/>
  <c r="GO60" i="7"/>
  <c r="GR60" i="7"/>
  <c r="GU60" i="7"/>
  <c r="GX60" i="7"/>
  <c r="HG60" i="7"/>
  <c r="HJ60" i="7" s="1"/>
  <c r="HM60" i="7"/>
  <c r="HP60" i="7"/>
  <c r="HV60" i="7"/>
  <c r="HY60" i="7"/>
  <c r="IE60" i="7"/>
  <c r="IH60" i="7"/>
  <c r="IN60" i="7"/>
  <c r="IQ60" i="7" s="1"/>
  <c r="IT60" i="7"/>
  <c r="JB60" i="7"/>
  <c r="JC60" i="7"/>
  <c r="JF60" i="7"/>
  <c r="JI60" i="7"/>
  <c r="JO60" i="7"/>
  <c r="JR60" i="7"/>
  <c r="JT60" i="7"/>
  <c r="JU60" i="7"/>
  <c r="JW60" i="7"/>
  <c r="JX60" i="7"/>
  <c r="KS60" i="7"/>
  <c r="KV60" i="7"/>
  <c r="KY60" i="7"/>
  <c r="LB60" i="7"/>
  <c r="LE60" i="7"/>
  <c r="LK60" i="7"/>
  <c r="LN60" i="7"/>
  <c r="LQ60" i="7"/>
  <c r="LR60" i="7" s="1"/>
  <c r="H48" i="7"/>
  <c r="H50" i="7" s="1"/>
  <c r="K48" i="7"/>
  <c r="K50" i="7" s="1"/>
  <c r="N48" i="7"/>
  <c r="N50" i="7" s="1"/>
  <c r="Q48" i="7"/>
  <c r="Q50" i="7" s="1"/>
  <c r="T48" i="7"/>
  <c r="T50" i="7" s="1"/>
  <c r="W48" i="7"/>
  <c r="W50" i="7" s="1"/>
  <c r="Z48" i="7"/>
  <c r="Z50" i="7" s="1"/>
  <c r="AF48" i="7"/>
  <c r="AF50" i="7" s="1"/>
  <c r="AL48" i="7"/>
  <c r="AO48" i="7"/>
  <c r="AO50" i="7" s="1"/>
  <c r="AR48" i="7"/>
  <c r="AR50" i="7" s="1"/>
  <c r="AU48" i="7"/>
  <c r="AU50" i="7" s="1"/>
  <c r="AX48" i="7"/>
  <c r="AX50" i="7" s="1"/>
  <c r="BD48" i="7"/>
  <c r="BG48" i="7"/>
  <c r="BG50" i="7" s="1"/>
  <c r="BJ48" i="7"/>
  <c r="BM48" i="7"/>
  <c r="BM50" i="7" s="1"/>
  <c r="BP48" i="7"/>
  <c r="BP50" i="7" s="1"/>
  <c r="BS48" i="7"/>
  <c r="BS50" i="7" s="1"/>
  <c r="BV48" i="7"/>
  <c r="BV50" i="7" s="1"/>
  <c r="CH48" i="7"/>
  <c r="CH50" i="7" s="1"/>
  <c r="CK48" i="7"/>
  <c r="CK50" i="7" s="1"/>
  <c r="CN48" i="7"/>
  <c r="CN50" i="7" s="1"/>
  <c r="CQ48" i="7"/>
  <c r="CQ50" i="7" s="1"/>
  <c r="CT48" i="7"/>
  <c r="CT50" i="7" s="1"/>
  <c r="CY48" i="7"/>
  <c r="CY50" i="7" s="1"/>
  <c r="CZ48" i="7"/>
  <c r="CZ50" i="7" s="1"/>
  <c r="DC48" i="7"/>
  <c r="DC50" i="7" s="1"/>
  <c r="DF48" i="7"/>
  <c r="DF50" i="7" s="1"/>
  <c r="DI48" i="7"/>
  <c r="DI50" i="7" s="1"/>
  <c r="DL48" i="7"/>
  <c r="DX48" i="7"/>
  <c r="EG48" i="7" s="1"/>
  <c r="EA48" i="7"/>
  <c r="EA50" i="7" s="1"/>
  <c r="EJ48" i="7"/>
  <c r="EM48" i="7"/>
  <c r="EM50" i="7" s="1"/>
  <c r="EP48" i="7"/>
  <c r="EP50" i="7" s="1"/>
  <c r="ES48" i="7"/>
  <c r="ES50" i="7" s="1"/>
  <c r="EV48" i="7"/>
  <c r="EV50" i="7" s="1"/>
  <c r="FE48" i="7"/>
  <c r="FH48" i="7"/>
  <c r="FH50" i="7" s="1"/>
  <c r="FS48" i="7"/>
  <c r="FQ48" i="7"/>
  <c r="FT48" i="7" s="1"/>
  <c r="FW48" i="7"/>
  <c r="GL48" i="7"/>
  <c r="GL50" i="7" s="1"/>
  <c r="GO48" i="7"/>
  <c r="GO50" i="7" s="1"/>
  <c r="GR48" i="7"/>
  <c r="GR50" i="7" s="1"/>
  <c r="GU48" i="7"/>
  <c r="GU50" i="7" s="1"/>
  <c r="GX48" i="7"/>
  <c r="GX50" i="7" s="1"/>
  <c r="HG48" i="7"/>
  <c r="HM48" i="7"/>
  <c r="HM50" i="7" s="1"/>
  <c r="HP48" i="7"/>
  <c r="HP50" i="7" s="1"/>
  <c r="HV48" i="7"/>
  <c r="HV50" i="7" s="1"/>
  <c r="HY48" i="7"/>
  <c r="HY50" i="7" s="1"/>
  <c r="IE48" i="7"/>
  <c r="IH48" i="7"/>
  <c r="IH50" i="7" s="1"/>
  <c r="IN48" i="7"/>
  <c r="IT48" i="7"/>
  <c r="JB48" i="7"/>
  <c r="JC48" i="7"/>
  <c r="JF48" i="7"/>
  <c r="JF50" i="7" s="1"/>
  <c r="JI48" i="7"/>
  <c r="JI50" i="7" s="1"/>
  <c r="JO48" i="7"/>
  <c r="JO50" i="7" s="1"/>
  <c r="JR48" i="7"/>
  <c r="JR50" i="7" s="1"/>
  <c r="JT48" i="7"/>
  <c r="JT50" i="7" s="1"/>
  <c r="JU48" i="7"/>
  <c r="JU50" i="7" s="1"/>
  <c r="JW48" i="7"/>
  <c r="JW50" i="7" s="1"/>
  <c r="JX48" i="7"/>
  <c r="JX50" i="7" s="1"/>
  <c r="KS48" i="7"/>
  <c r="KS50" i="7" s="1"/>
  <c r="KV48" i="7"/>
  <c r="KV50" i="7" s="1"/>
  <c r="KY48" i="7"/>
  <c r="LB48" i="7"/>
  <c r="LB50" i="7" s="1"/>
  <c r="LE48" i="7"/>
  <c r="LE50" i="7" s="1"/>
  <c r="LK48" i="7"/>
  <c r="LN50" i="7"/>
  <c r="LO50" i="7" s="1"/>
  <c r="LQ48" i="7"/>
  <c r="LQ50" i="7" s="1"/>
  <c r="H39" i="7"/>
  <c r="K39" i="7"/>
  <c r="N39" i="7"/>
  <c r="Q39" i="7"/>
  <c r="T39" i="7"/>
  <c r="W39" i="7"/>
  <c r="Z39" i="7"/>
  <c r="AF39" i="7"/>
  <c r="AL39" i="7"/>
  <c r="BA39" i="7" s="1"/>
  <c r="AO39" i="7"/>
  <c r="AR39" i="7"/>
  <c r="AU39" i="7"/>
  <c r="AX39" i="7"/>
  <c r="BD39" i="7"/>
  <c r="BG39" i="7"/>
  <c r="BJ39" i="7"/>
  <c r="BM39" i="7"/>
  <c r="BP39" i="7"/>
  <c r="BS39" i="7"/>
  <c r="BV39" i="7"/>
  <c r="CH39" i="7"/>
  <c r="CK39" i="7"/>
  <c r="CN39" i="7"/>
  <c r="CQ39" i="7"/>
  <c r="CT39" i="7"/>
  <c r="CZ39" i="7"/>
  <c r="DC39" i="7"/>
  <c r="DF39" i="7"/>
  <c r="DI39" i="7"/>
  <c r="DL39" i="7"/>
  <c r="DX39" i="7"/>
  <c r="EA39" i="7"/>
  <c r="EJ39" i="7"/>
  <c r="EM39" i="7"/>
  <c r="EP39" i="7"/>
  <c r="ES39" i="7"/>
  <c r="EV39" i="7"/>
  <c r="FE39" i="7"/>
  <c r="FH39" i="7"/>
  <c r="FQ39" i="7"/>
  <c r="FT39" i="7" s="1"/>
  <c r="FW39" i="7"/>
  <c r="FZ39" i="7" s="1"/>
  <c r="GL39" i="7"/>
  <c r="GO39" i="7"/>
  <c r="GR39" i="7"/>
  <c r="GU39" i="7"/>
  <c r="GX39" i="7"/>
  <c r="HG39" i="7"/>
  <c r="HJ39" i="7" s="1"/>
  <c r="HM39" i="7"/>
  <c r="HP39" i="7"/>
  <c r="HV39" i="7"/>
  <c r="HY39" i="7"/>
  <c r="IE39" i="7"/>
  <c r="IH39" i="7"/>
  <c r="IN39" i="7"/>
  <c r="IQ39" i="7" s="1"/>
  <c r="IT39" i="7"/>
  <c r="JC39" i="7"/>
  <c r="JF39" i="7"/>
  <c r="JI39" i="7"/>
  <c r="JO39" i="7"/>
  <c r="JR39" i="7"/>
  <c r="JU39" i="7"/>
  <c r="JX39" i="7"/>
  <c r="KS39" i="7"/>
  <c r="KV39" i="7"/>
  <c r="KY39" i="7"/>
  <c r="LB39" i="7"/>
  <c r="LE39" i="7"/>
  <c r="LK39" i="7"/>
  <c r="LN39" i="7"/>
  <c r="LQ39" i="7"/>
  <c r="H29" i="7"/>
  <c r="H30" i="7" s="1"/>
  <c r="K29" i="7"/>
  <c r="K30" i="7" s="1"/>
  <c r="N29" i="7"/>
  <c r="N30" i="7" s="1"/>
  <c r="Q29" i="7"/>
  <c r="Q30" i="7" s="1"/>
  <c r="T29" i="7"/>
  <c r="T30" i="7" s="1"/>
  <c r="W29" i="7"/>
  <c r="W30" i="7" s="1"/>
  <c r="Z29" i="7"/>
  <c r="Z30" i="7" s="1"/>
  <c r="AF29" i="7"/>
  <c r="AF30" i="7" s="1"/>
  <c r="AL29" i="7"/>
  <c r="AO29" i="7"/>
  <c r="AO30" i="7" s="1"/>
  <c r="AR29" i="7"/>
  <c r="AR30" i="7" s="1"/>
  <c r="AU29" i="7"/>
  <c r="AU30" i="7" s="1"/>
  <c r="AX29" i="7"/>
  <c r="AX30" i="7" s="1"/>
  <c r="BD29" i="7"/>
  <c r="BG29" i="7"/>
  <c r="BG30" i="7" s="1"/>
  <c r="BJ29" i="7"/>
  <c r="BJ30" i="7" s="1"/>
  <c r="BM29" i="7"/>
  <c r="BM30" i="7" s="1"/>
  <c r="BP29" i="7"/>
  <c r="BP30" i="7" s="1"/>
  <c r="BS29" i="7"/>
  <c r="BS30" i="7" s="1"/>
  <c r="BV29" i="7"/>
  <c r="BV30" i="7" s="1"/>
  <c r="CH29" i="7"/>
  <c r="CH30" i="7" s="1"/>
  <c r="CK29" i="7"/>
  <c r="CK30" i="7" s="1"/>
  <c r="CN29" i="7"/>
  <c r="CN30" i="7" s="1"/>
  <c r="CQ29" i="7"/>
  <c r="CQ30" i="7" s="1"/>
  <c r="CT29" i="7"/>
  <c r="CT30" i="7" s="1"/>
  <c r="CZ29" i="7"/>
  <c r="CZ30" i="7" s="1"/>
  <c r="DC29" i="7"/>
  <c r="DC30" i="7" s="1"/>
  <c r="DF29" i="7"/>
  <c r="DF30" i="7" s="1"/>
  <c r="DI29" i="7"/>
  <c r="DI30" i="7" s="1"/>
  <c r="DL29" i="7"/>
  <c r="DL30" i="7" s="1"/>
  <c r="DX29" i="7"/>
  <c r="EA29" i="7"/>
  <c r="EJ29" i="7"/>
  <c r="EM29" i="7"/>
  <c r="EM30" i="7" s="1"/>
  <c r="EP29" i="7"/>
  <c r="EP30" i="7" s="1"/>
  <c r="ES29" i="7"/>
  <c r="ES30" i="7" s="1"/>
  <c r="EV29" i="7"/>
  <c r="EV30" i="7" s="1"/>
  <c r="FE29" i="7"/>
  <c r="FH29" i="7"/>
  <c r="FH30" i="7" s="1"/>
  <c r="FQ29" i="7"/>
  <c r="FT29" i="7" s="1"/>
  <c r="FW29" i="7"/>
  <c r="GL29" i="7"/>
  <c r="GL30" i="7" s="1"/>
  <c r="GO29" i="7"/>
  <c r="GR29" i="7"/>
  <c r="GR30" i="7" s="1"/>
  <c r="GU29" i="7"/>
  <c r="GU30" i="7" s="1"/>
  <c r="HG29" i="7"/>
  <c r="HJ29" i="7" s="1"/>
  <c r="HM29" i="7"/>
  <c r="HP29" i="7"/>
  <c r="HP30" i="7" s="1"/>
  <c r="HV29" i="7"/>
  <c r="HV30" i="7" s="1"/>
  <c r="HY29" i="7"/>
  <c r="HY30" i="7" s="1"/>
  <c r="HZ30" i="7" s="1"/>
  <c r="IE29" i="7"/>
  <c r="IF29" i="7" s="1"/>
  <c r="IH29" i="7"/>
  <c r="IH30" i="7" s="1"/>
  <c r="II30" i="7" s="1"/>
  <c r="IN29" i="7"/>
  <c r="IT29" i="7"/>
  <c r="JC29" i="7"/>
  <c r="JF29" i="7"/>
  <c r="JF30" i="7" s="1"/>
  <c r="JI29" i="7"/>
  <c r="JI30" i="7" s="1"/>
  <c r="JO29" i="7"/>
  <c r="JR29" i="7"/>
  <c r="JR30" i="7" s="1"/>
  <c r="JU29" i="7"/>
  <c r="JU30" i="7" s="1"/>
  <c r="KS29" i="7"/>
  <c r="KS30" i="7" s="1"/>
  <c r="KV29" i="7"/>
  <c r="KV30" i="7" s="1"/>
  <c r="KY29" i="7"/>
  <c r="KY30" i="7" s="1"/>
  <c r="LB29" i="7"/>
  <c r="LB30" i="7" s="1"/>
  <c r="LE29" i="7"/>
  <c r="LE30" i="7" s="1"/>
  <c r="LK29" i="7"/>
  <c r="LN29" i="7"/>
  <c r="LN30" i="7" s="1"/>
  <c r="LQ29" i="7"/>
  <c r="LQ30" i="7" s="1"/>
  <c r="F21" i="7"/>
  <c r="H20" i="7"/>
  <c r="H21" i="7" s="1"/>
  <c r="K20" i="7"/>
  <c r="K21" i="7" s="1"/>
  <c r="N20" i="7"/>
  <c r="N21" i="7" s="1"/>
  <c r="Q20" i="7"/>
  <c r="Q21" i="7" s="1"/>
  <c r="T20" i="7"/>
  <c r="T21" i="7" s="1"/>
  <c r="W20" i="7"/>
  <c r="W21" i="7" s="1"/>
  <c r="X21" i="7" s="1"/>
  <c r="Z20" i="7"/>
  <c r="Z21" i="7" s="1"/>
  <c r="AF20" i="7"/>
  <c r="AF21" i="7" s="1"/>
  <c r="AG21" i="7" s="1"/>
  <c r="AL20" i="7"/>
  <c r="AO20" i="7"/>
  <c r="AO21" i="7" s="1"/>
  <c r="AR20" i="7"/>
  <c r="AR21" i="7" s="1"/>
  <c r="AU20" i="7"/>
  <c r="AU21" i="7" s="1"/>
  <c r="AX20" i="7"/>
  <c r="AX21" i="7" s="1"/>
  <c r="AY21" i="7" s="1"/>
  <c r="BD20" i="7"/>
  <c r="BG20" i="7"/>
  <c r="BJ20" i="7"/>
  <c r="BJ21" i="7" s="1"/>
  <c r="BK21" i="7" s="1"/>
  <c r="BM20" i="7"/>
  <c r="BM21" i="7" s="1"/>
  <c r="BP20" i="7"/>
  <c r="BP21" i="7" s="1"/>
  <c r="BQ21" i="7" s="1"/>
  <c r="BS20" i="7"/>
  <c r="BS21" i="7" s="1"/>
  <c r="BV20" i="7"/>
  <c r="BV21" i="7" s="1"/>
  <c r="CH20" i="7"/>
  <c r="CK20" i="7"/>
  <c r="CN20" i="7"/>
  <c r="CN21" i="7" s="1"/>
  <c r="CQ20" i="7"/>
  <c r="CQ21" i="7" s="1"/>
  <c r="CT20" i="7"/>
  <c r="CT21" i="7" s="1"/>
  <c r="CZ20" i="7"/>
  <c r="CZ21" i="7" s="1"/>
  <c r="DC20" i="7"/>
  <c r="DF20" i="7"/>
  <c r="DF21" i="7" s="1"/>
  <c r="DI20" i="7"/>
  <c r="DI21" i="7" s="1"/>
  <c r="DL20" i="7"/>
  <c r="DL21" i="7" s="1"/>
  <c r="DM21" i="7" s="1"/>
  <c r="DX20" i="7"/>
  <c r="EA20" i="7"/>
  <c r="EJ20" i="7"/>
  <c r="EJ21" i="7" s="1"/>
  <c r="EM20" i="7"/>
  <c r="EM21" i="7" s="1"/>
  <c r="EP20" i="7"/>
  <c r="EP21" i="7" s="1"/>
  <c r="ES20" i="7"/>
  <c r="ES21" i="7" s="1"/>
  <c r="EV20" i="7"/>
  <c r="FE20" i="7"/>
  <c r="FH20" i="7"/>
  <c r="FH21" i="7" s="1"/>
  <c r="FQ20" i="7"/>
  <c r="FW20" i="7"/>
  <c r="GL20" i="7"/>
  <c r="GL21" i="7" s="1"/>
  <c r="GO20" i="7"/>
  <c r="GO21" i="7" s="1"/>
  <c r="GR20" i="7"/>
  <c r="GR21" i="7" s="1"/>
  <c r="GX20" i="7"/>
  <c r="GX21" i="7" s="1"/>
  <c r="HG20" i="7"/>
  <c r="HJ20" i="7" s="1"/>
  <c r="HM20" i="7"/>
  <c r="HP20" i="7"/>
  <c r="HP21" i="7" s="1"/>
  <c r="HV20" i="7"/>
  <c r="HV21" i="7" s="1"/>
  <c r="HY20" i="7"/>
  <c r="HY21" i="7" s="1"/>
  <c r="IE20" i="7"/>
  <c r="IH20" i="7"/>
  <c r="IH21" i="7" s="1"/>
  <c r="IN20" i="7"/>
  <c r="IT20" i="7"/>
  <c r="JC20" i="7"/>
  <c r="JF20" i="7"/>
  <c r="JF21" i="7" s="1"/>
  <c r="JI20" i="7"/>
  <c r="JI21" i="7" s="1"/>
  <c r="JO20" i="7"/>
  <c r="JR20" i="7"/>
  <c r="JR21" i="7" s="1"/>
  <c r="JU20" i="7"/>
  <c r="JU21" i="7" s="1"/>
  <c r="JX20" i="7"/>
  <c r="JX21" i="7" s="1"/>
  <c r="KS20" i="7"/>
  <c r="KS21" i="7" s="1"/>
  <c r="KV20" i="7"/>
  <c r="KV21" i="7" s="1"/>
  <c r="KY20" i="7"/>
  <c r="KY21" i="7" s="1"/>
  <c r="LB20" i="7"/>
  <c r="LB21" i="7" s="1"/>
  <c r="LE20" i="7"/>
  <c r="LE21" i="7" s="1"/>
  <c r="LK20" i="7"/>
  <c r="LN20" i="7"/>
  <c r="LN21" i="7" s="1"/>
  <c r="LQ20" i="7"/>
  <c r="LQ21" i="7" s="1"/>
  <c r="IJ60" i="7"/>
  <c r="IJ50" i="7"/>
  <c r="IJ48" i="7"/>
  <c r="IJ63" i="7"/>
  <c r="BB52" i="7"/>
  <c r="BB56" i="7"/>
  <c r="BB76" i="7"/>
  <c r="AB50" i="7"/>
  <c r="AH50" i="7" s="1"/>
  <c r="AB20" i="7"/>
  <c r="AH20" i="7" s="1"/>
  <c r="AB29" i="7"/>
  <c r="AH29" i="7" s="1"/>
  <c r="IA39" i="7"/>
  <c r="AB39" i="7"/>
  <c r="AB63" i="7"/>
  <c r="AB48" i="7"/>
  <c r="AH48" i="7" s="1"/>
  <c r="JK60" i="7"/>
  <c r="AB60" i="7"/>
  <c r="AH60" i="7" s="1"/>
  <c r="AB67" i="7"/>
  <c r="AH67" i="7" s="1"/>
  <c r="AB74" i="7"/>
  <c r="AH74" i="7" s="1"/>
  <c r="FS50" i="7"/>
  <c r="AB21" i="7"/>
  <c r="AH21" i="7" s="1"/>
  <c r="HR23" i="7"/>
  <c r="HQ23" i="7"/>
  <c r="IU23" i="7"/>
  <c r="JJ28" i="7"/>
  <c r="JP28" i="7"/>
  <c r="JY19" i="7"/>
  <c r="KT61" i="7"/>
  <c r="LR56" i="7"/>
  <c r="JK28" i="7"/>
  <c r="JG28" i="7"/>
  <c r="IA22" i="7"/>
  <c r="HZ22" i="7"/>
  <c r="JK19" i="7"/>
  <c r="JG19" i="7"/>
  <c r="JP19" i="7"/>
  <c r="JV28" i="7"/>
  <c r="LU52" i="7"/>
  <c r="LR52" i="7"/>
  <c r="HC18" i="7"/>
  <c r="EB12" i="7"/>
  <c r="AM10" i="7"/>
  <c r="AM12" i="7"/>
  <c r="CV12" i="7"/>
  <c r="CI12" i="7"/>
  <c r="CV18" i="7"/>
  <c r="CO18" i="7"/>
  <c r="FC12" i="7"/>
  <c r="FL12" i="7"/>
  <c r="JK20" i="7"/>
  <c r="AM11" i="7"/>
  <c r="BK12" i="7"/>
  <c r="CV11" i="7"/>
  <c r="EN13" i="7"/>
  <c r="ET12" i="7"/>
  <c r="FC16" i="7"/>
  <c r="FF12" i="7"/>
  <c r="JK21" i="7"/>
  <c r="GJ20" i="7"/>
  <c r="BA20" i="7" l="1"/>
  <c r="BA63" i="7"/>
  <c r="BA29" i="7"/>
  <c r="BA60" i="7"/>
  <c r="BA74" i="7"/>
  <c r="BA48" i="7"/>
  <c r="IZ23" i="7"/>
  <c r="IY23" i="7"/>
  <c r="IY12" i="7"/>
  <c r="IY16" i="7"/>
  <c r="IY24" i="7"/>
  <c r="IZ76" i="7"/>
  <c r="IZ33" i="7"/>
  <c r="IZ11" i="7"/>
  <c r="IZ32" i="7"/>
  <c r="IZ51" i="7"/>
  <c r="IZ65" i="7"/>
  <c r="IT30" i="7"/>
  <c r="IY34" i="7"/>
  <c r="IY42" i="7"/>
  <c r="IY46" i="7"/>
  <c r="IY52" i="7"/>
  <c r="IY56" i="7"/>
  <c r="IY61" i="7"/>
  <c r="IY66" i="7"/>
  <c r="IY76" i="7"/>
  <c r="IZ12" i="7"/>
  <c r="IZ16" i="7"/>
  <c r="IZ24" i="7"/>
  <c r="IZ34" i="7"/>
  <c r="IZ42" i="7"/>
  <c r="IZ46" i="7"/>
  <c r="IZ52" i="7"/>
  <c r="IZ56" i="7"/>
  <c r="IZ61" i="7"/>
  <c r="IZ66" i="7"/>
  <c r="MX74" i="7"/>
  <c r="IY39" i="7"/>
  <c r="IY67" i="7"/>
  <c r="IY15" i="7"/>
  <c r="IZ38" i="7"/>
  <c r="IZ55" i="7"/>
  <c r="IZ72" i="7"/>
  <c r="EG39" i="7"/>
  <c r="EG63" i="7"/>
  <c r="IY13" i="7"/>
  <c r="IY19" i="7"/>
  <c r="IY25" i="7"/>
  <c r="IY36" i="7"/>
  <c r="IY43" i="7"/>
  <c r="IY47" i="7"/>
  <c r="IY53" i="7"/>
  <c r="IY57" i="7"/>
  <c r="IY62" i="7"/>
  <c r="IY70" i="7"/>
  <c r="IY77" i="7"/>
  <c r="IZ13" i="7"/>
  <c r="IZ19" i="7"/>
  <c r="IZ25" i="7"/>
  <c r="IZ36" i="7"/>
  <c r="IZ43" i="7"/>
  <c r="IZ47" i="7"/>
  <c r="IZ53" i="7"/>
  <c r="IZ57" i="7"/>
  <c r="IZ62" i="7"/>
  <c r="IZ70" i="7"/>
  <c r="IZ77" i="7"/>
  <c r="IY28" i="7"/>
  <c r="IY33" i="7"/>
  <c r="IT21" i="7"/>
  <c r="IY11" i="7"/>
  <c r="IZ15" i="7"/>
  <c r="IZ45" i="7"/>
  <c r="IZ59" i="7"/>
  <c r="IY18" i="7"/>
  <c r="IT50" i="7"/>
  <c r="IY10" i="7"/>
  <c r="IY14" i="7"/>
  <c r="IY22" i="7"/>
  <c r="IY26" i="7"/>
  <c r="IY37" i="7"/>
  <c r="IY44" i="7"/>
  <c r="IY49" i="7"/>
  <c r="IY54" i="7"/>
  <c r="IY58" i="7"/>
  <c r="IY64" i="7"/>
  <c r="IY71" i="7"/>
  <c r="IZ10" i="7"/>
  <c r="IZ14" i="7"/>
  <c r="IZ22" i="7"/>
  <c r="IZ26" i="7"/>
  <c r="IZ37" i="7"/>
  <c r="IZ44" i="7"/>
  <c r="IZ49" i="7"/>
  <c r="IZ54" i="7"/>
  <c r="IZ58" i="7"/>
  <c r="IZ64" i="7"/>
  <c r="IZ71" i="7"/>
  <c r="IZ27" i="7"/>
  <c r="IY60" i="7"/>
  <c r="EG20" i="7"/>
  <c r="EG29" i="7"/>
  <c r="EG67" i="7"/>
  <c r="EG74" i="7"/>
  <c r="EB60" i="7"/>
  <c r="EG60" i="7"/>
  <c r="EH60" i="7" s="1"/>
  <c r="BB74" i="7"/>
  <c r="DX50" i="7"/>
  <c r="DW50" i="7"/>
  <c r="EF50" i="7" s="1"/>
  <c r="DW21" i="7"/>
  <c r="EF21" i="7" s="1"/>
  <c r="DX30" i="7"/>
  <c r="DW30" i="7"/>
  <c r="EF30" i="7" s="1"/>
  <c r="AM60" i="7"/>
  <c r="EH36" i="7"/>
  <c r="HI48" i="7"/>
  <c r="HR48" i="7"/>
  <c r="HC48" i="7"/>
  <c r="IY48" i="7" s="1"/>
  <c r="EV21" i="7"/>
  <c r="EW21" i="7" s="1"/>
  <c r="EW20" i="7"/>
  <c r="KP10" i="7"/>
  <c r="AH76" i="7"/>
  <c r="AJ76" i="7" s="1"/>
  <c r="AC79" i="7"/>
  <c r="KO65" i="7"/>
  <c r="KO62" i="7"/>
  <c r="KO59" i="7"/>
  <c r="KO57" i="7"/>
  <c r="KO55" i="7"/>
  <c r="KO53" i="7"/>
  <c r="KO51" i="7"/>
  <c r="KO47" i="7"/>
  <c r="KO45" i="7"/>
  <c r="KO43" i="7"/>
  <c r="KO32" i="7"/>
  <c r="KO76" i="7"/>
  <c r="KO71" i="7"/>
  <c r="KO37" i="7"/>
  <c r="KO34" i="7"/>
  <c r="KP26" i="7"/>
  <c r="KP24" i="7"/>
  <c r="KP22" i="7"/>
  <c r="KO18" i="7"/>
  <c r="KO15" i="7"/>
  <c r="KO13" i="7"/>
  <c r="KO11" i="7"/>
  <c r="EH42" i="7"/>
  <c r="IN21" i="7"/>
  <c r="IQ21" i="7" s="1"/>
  <c r="IQ20" i="7"/>
  <c r="IN30" i="7"/>
  <c r="IQ30" i="7" s="1"/>
  <c r="IQ29" i="7"/>
  <c r="IN50" i="7"/>
  <c r="IQ50" i="7" s="1"/>
  <c r="IQ48" i="7"/>
  <c r="LZ21" i="7"/>
  <c r="LZ50" i="7"/>
  <c r="LZ30" i="7"/>
  <c r="LT48" i="7"/>
  <c r="LU48" i="7" s="1"/>
  <c r="DT63" i="7"/>
  <c r="LT74" i="7"/>
  <c r="MO50" i="7"/>
  <c r="MU50" i="7" s="1"/>
  <c r="MU48" i="7"/>
  <c r="MX48" i="7" s="1"/>
  <c r="MO30" i="7"/>
  <c r="MO31" i="7" s="1"/>
  <c r="MU31" i="7" s="1"/>
  <c r="MU29" i="7"/>
  <c r="MX29" i="7" s="1"/>
  <c r="JK48" i="7"/>
  <c r="MU20" i="7"/>
  <c r="MX20" i="7" s="1"/>
  <c r="LK30" i="7"/>
  <c r="LT30" i="7" s="1"/>
  <c r="LT29" i="7"/>
  <c r="LT39" i="7"/>
  <c r="LT67" i="7"/>
  <c r="KP66" i="7"/>
  <c r="KP64" i="7"/>
  <c r="KP61" i="7"/>
  <c r="KP58" i="7"/>
  <c r="KP56" i="7"/>
  <c r="KP54" i="7"/>
  <c r="KP52" i="7"/>
  <c r="KP49" i="7"/>
  <c r="KP46" i="7"/>
  <c r="KP44" i="7"/>
  <c r="KP42" i="7"/>
  <c r="HI20" i="7"/>
  <c r="KO28" i="7"/>
  <c r="LK21" i="7"/>
  <c r="LT21" i="7" s="1"/>
  <c r="LT20" i="7"/>
  <c r="LT60" i="7"/>
  <c r="LU60" i="7" s="1"/>
  <c r="LT63" i="7"/>
  <c r="HR20" i="7"/>
  <c r="KP77" i="7"/>
  <c r="KP72" i="7"/>
  <c r="KP70" i="7"/>
  <c r="KP38" i="7"/>
  <c r="KP36" i="7"/>
  <c r="KO26" i="7"/>
  <c r="KO24" i="7"/>
  <c r="KO22" i="7"/>
  <c r="KP16" i="7"/>
  <c r="KP14" i="7"/>
  <c r="KP12" i="7"/>
  <c r="KO33" i="7"/>
  <c r="JK29" i="7"/>
  <c r="IA48" i="7"/>
  <c r="LV55" i="7"/>
  <c r="LV12" i="7"/>
  <c r="JH68" i="7"/>
  <c r="JK68" i="7" s="1"/>
  <c r="CX18" i="7"/>
  <c r="KO19" i="7"/>
  <c r="IA20" i="7"/>
  <c r="BZ21" i="7"/>
  <c r="JJ30" i="7"/>
  <c r="LG60" i="7"/>
  <c r="LV60" i="7" s="1"/>
  <c r="LV15" i="7"/>
  <c r="KP27" i="7"/>
  <c r="FN39" i="7"/>
  <c r="FU10" i="7"/>
  <c r="LV28" i="7"/>
  <c r="EH53" i="7"/>
  <c r="KO27" i="7"/>
  <c r="FV30" i="7"/>
  <c r="FY30" i="7" s="1"/>
  <c r="FY29" i="7"/>
  <c r="KO77" i="7"/>
  <c r="KO72" i="7"/>
  <c r="KO70" i="7"/>
  <c r="KO38" i="7"/>
  <c r="KO36" i="7"/>
  <c r="KP25" i="7"/>
  <c r="KP23" i="7"/>
  <c r="KP19" i="7"/>
  <c r="KO16" i="7"/>
  <c r="KO14" i="7"/>
  <c r="KO12" i="7"/>
  <c r="FV50" i="7"/>
  <c r="FY50" i="7" s="1"/>
  <c r="FY48" i="7"/>
  <c r="LD31" i="7"/>
  <c r="LD40" i="7" s="1"/>
  <c r="FV21" i="7"/>
  <c r="FY21" i="7" s="1"/>
  <c r="FY20" i="7"/>
  <c r="KP33" i="7"/>
  <c r="FN74" i="7"/>
  <c r="MC30" i="7"/>
  <c r="MD30" i="7" s="1"/>
  <c r="MC21" i="7"/>
  <c r="MD21" i="7" s="1"/>
  <c r="MC50" i="7"/>
  <c r="MC68" i="7" s="1"/>
  <c r="KO66" i="7"/>
  <c r="KO64" i="7"/>
  <c r="KO61" i="7"/>
  <c r="KO58" i="7"/>
  <c r="KO56" i="7"/>
  <c r="KO54" i="7"/>
  <c r="KO52" i="7"/>
  <c r="KO49" i="7"/>
  <c r="KO46" i="7"/>
  <c r="KO44" i="7"/>
  <c r="KO42" i="7"/>
  <c r="JC50" i="7"/>
  <c r="JC68" i="7" s="1"/>
  <c r="JD29" i="7"/>
  <c r="JB50" i="7"/>
  <c r="JB68" i="7" s="1"/>
  <c r="JC21" i="7"/>
  <c r="FW21" i="7"/>
  <c r="FZ21" i="7" s="1"/>
  <c r="FZ20" i="7"/>
  <c r="FW30" i="7"/>
  <c r="FZ30" i="7" s="1"/>
  <c r="FZ29" i="7"/>
  <c r="FW50" i="7"/>
  <c r="FZ50" i="7" s="1"/>
  <c r="FZ48" i="7"/>
  <c r="ET21" i="7"/>
  <c r="FN60" i="7"/>
  <c r="FN67" i="7"/>
  <c r="EQ21" i="7"/>
  <c r="FE30" i="7"/>
  <c r="FN30" i="7" s="1"/>
  <c r="FN29" i="7"/>
  <c r="FE50" i="7"/>
  <c r="FN50" i="7" s="1"/>
  <c r="FN48" i="7"/>
  <c r="FE21" i="7"/>
  <c r="FN20" i="7"/>
  <c r="FN63" i="7"/>
  <c r="LI65" i="7"/>
  <c r="CM31" i="7"/>
  <c r="CM40" i="7" s="1"/>
  <c r="HE11" i="7"/>
  <c r="CV50" i="7"/>
  <c r="CV74" i="7"/>
  <c r="HS20" i="7"/>
  <c r="EY20" i="7"/>
  <c r="EJ30" i="7"/>
  <c r="EY30" i="7" s="1"/>
  <c r="EY29" i="7"/>
  <c r="EY67" i="7"/>
  <c r="IK74" i="7"/>
  <c r="HS74" i="7"/>
  <c r="EI50" i="7"/>
  <c r="EX50" i="7" s="1"/>
  <c r="EX48" i="7"/>
  <c r="EY39" i="7"/>
  <c r="IB60" i="7"/>
  <c r="EY63" i="7"/>
  <c r="EI21" i="7"/>
  <c r="EX21" i="7" s="1"/>
  <c r="EX20" i="7"/>
  <c r="EJ50" i="7"/>
  <c r="EY50" i="7" s="1"/>
  <c r="EY48" i="7"/>
  <c r="EY60" i="7"/>
  <c r="EY74" i="7"/>
  <c r="KA48" i="7"/>
  <c r="JT68" i="7"/>
  <c r="JT75" i="7" s="1"/>
  <c r="AM74" i="7"/>
  <c r="AL50" i="7"/>
  <c r="BA50" i="7" s="1"/>
  <c r="CU21" i="7"/>
  <c r="GC10" i="7"/>
  <c r="DR68" i="7"/>
  <c r="DR75" i="7" s="1"/>
  <c r="CV21" i="7"/>
  <c r="CV60" i="7"/>
  <c r="CP31" i="7"/>
  <c r="CP40" i="7" s="1"/>
  <c r="CV67" i="7"/>
  <c r="CV39" i="7"/>
  <c r="CV63" i="7"/>
  <c r="CV48" i="7"/>
  <c r="CV29" i="7"/>
  <c r="LW72" i="7"/>
  <c r="LV46" i="7"/>
  <c r="LV37" i="7"/>
  <c r="LV34" i="7"/>
  <c r="LV24" i="7"/>
  <c r="LV22" i="7"/>
  <c r="LV13" i="7"/>
  <c r="LV11" i="7"/>
  <c r="IA29" i="7"/>
  <c r="GL31" i="7"/>
  <c r="GL40" i="7" s="1"/>
  <c r="GC57" i="7"/>
  <c r="GC47" i="7"/>
  <c r="GC36" i="7"/>
  <c r="LW77" i="7"/>
  <c r="MZ69" i="7"/>
  <c r="NC69" i="7" s="1"/>
  <c r="IB50" i="7"/>
  <c r="FU18" i="7"/>
  <c r="GB33" i="7"/>
  <c r="LD68" i="7"/>
  <c r="LD75" i="7" s="1"/>
  <c r="IB39" i="7"/>
  <c r="LF60" i="7"/>
  <c r="JL74" i="7"/>
  <c r="LV26" i="7"/>
  <c r="LV18" i="7"/>
  <c r="LW66" i="7"/>
  <c r="LW49" i="7"/>
  <c r="DH68" i="7"/>
  <c r="DH75" i="7" s="1"/>
  <c r="GK68" i="7"/>
  <c r="GK75" i="7" s="1"/>
  <c r="LW54" i="7"/>
  <c r="IH31" i="7"/>
  <c r="IH40" i="7" s="1"/>
  <c r="EH10" i="7"/>
  <c r="DV54" i="7"/>
  <c r="DV12" i="7"/>
  <c r="GC27" i="7"/>
  <c r="LU46" i="7"/>
  <c r="LU44" i="7"/>
  <c r="JN31" i="7"/>
  <c r="JN40" i="7" s="1"/>
  <c r="HU31" i="7"/>
  <c r="IA31" i="7" s="1"/>
  <c r="HW30" i="7"/>
  <c r="FU11" i="7"/>
  <c r="EH59" i="7"/>
  <c r="CS31" i="7"/>
  <c r="CS40" i="7" s="1"/>
  <c r="GC55" i="7"/>
  <c r="CV20" i="7"/>
  <c r="IA21" i="7"/>
  <c r="JK67" i="7"/>
  <c r="HM21" i="7"/>
  <c r="HS21" i="7" s="1"/>
  <c r="EP31" i="7"/>
  <c r="EP40" i="7" s="1"/>
  <c r="HG30" i="7"/>
  <c r="HJ30" i="7" s="1"/>
  <c r="CR21" i="7"/>
  <c r="LH39" i="7"/>
  <c r="JL39" i="7"/>
  <c r="LV70" i="7"/>
  <c r="LU54" i="7"/>
  <c r="BX68" i="7"/>
  <c r="BX75" i="7" s="1"/>
  <c r="CG68" i="7"/>
  <c r="CG75" i="7" s="1"/>
  <c r="GW68" i="7"/>
  <c r="GW75" i="7" s="1"/>
  <c r="GC45" i="7"/>
  <c r="LW28" i="7"/>
  <c r="CO20" i="7"/>
  <c r="IB21" i="7"/>
  <c r="HR29" i="7"/>
  <c r="DT50" i="7"/>
  <c r="JL63" i="7"/>
  <c r="AJ42" i="7"/>
  <c r="LW26" i="7"/>
  <c r="LW24" i="7"/>
  <c r="LW13" i="7"/>
  <c r="HI29" i="7"/>
  <c r="NA69" i="7"/>
  <c r="ND69" i="7" s="1"/>
  <c r="GC33" i="7"/>
  <c r="LW33" i="7"/>
  <c r="BU31" i="7"/>
  <c r="BU40" i="7" s="1"/>
  <c r="EL31" i="7"/>
  <c r="EL40" i="7" s="1"/>
  <c r="GB47" i="7"/>
  <c r="GC59" i="7"/>
  <c r="JV29" i="7"/>
  <c r="CE20" i="7"/>
  <c r="GU68" i="7"/>
  <c r="GU75" i="7" s="1"/>
  <c r="LW10" i="7"/>
  <c r="LV76" i="7"/>
  <c r="CM68" i="7"/>
  <c r="CM75" i="7" s="1"/>
  <c r="CP68" i="7"/>
  <c r="CP75" i="7" s="1"/>
  <c r="CS68" i="7"/>
  <c r="CS75" i="7" s="1"/>
  <c r="ER68" i="7"/>
  <c r="ER75" i="7" s="1"/>
  <c r="LG74" i="7"/>
  <c r="LV74" i="7" s="1"/>
  <c r="LG39" i="7"/>
  <c r="LV39" i="7" s="1"/>
  <c r="LG21" i="7"/>
  <c r="LG20" i="7"/>
  <c r="JJ29" i="7"/>
  <c r="FQ50" i="7"/>
  <c r="FT50" i="7" s="1"/>
  <c r="JS20" i="7"/>
  <c r="DT20" i="7"/>
  <c r="LW22" i="7"/>
  <c r="LW18" i="7"/>
  <c r="LW15" i="7"/>
  <c r="LW11" i="7"/>
  <c r="CD48" i="7"/>
  <c r="CD74" i="7"/>
  <c r="HI50" i="7"/>
  <c r="HF68" i="7"/>
  <c r="JH31" i="7"/>
  <c r="JH40" i="7" s="1"/>
  <c r="JK40" i="7" s="1"/>
  <c r="LG63" i="7"/>
  <c r="LV63" i="7" s="1"/>
  <c r="GO30" i="7"/>
  <c r="GP30" i="7" s="1"/>
  <c r="GP29" i="7"/>
  <c r="EI30" i="7"/>
  <c r="EX30" i="7" s="1"/>
  <c r="LG30" i="7"/>
  <c r="LG29" i="7"/>
  <c r="LA50" i="7"/>
  <c r="LG48" i="7"/>
  <c r="LV48" i="7" s="1"/>
  <c r="BP31" i="7"/>
  <c r="BP40" i="7" s="1"/>
  <c r="BQ40" i="7" s="1"/>
  <c r="BD21" i="7"/>
  <c r="IA50" i="7"/>
  <c r="HU68" i="7"/>
  <c r="DJ21" i="7"/>
  <c r="BD30" i="7"/>
  <c r="CE30" i="7" s="1"/>
  <c r="CE29" i="7"/>
  <c r="CE39" i="7"/>
  <c r="JL60" i="7"/>
  <c r="DT74" i="7"/>
  <c r="CE74" i="7"/>
  <c r="GB22" i="7"/>
  <c r="JM19" i="7"/>
  <c r="LW46" i="7"/>
  <c r="LW44" i="7"/>
  <c r="LW37" i="7"/>
  <c r="LW34" i="7"/>
  <c r="LV61" i="7"/>
  <c r="LV58" i="7"/>
  <c r="LV54" i="7"/>
  <c r="LV52" i="7"/>
  <c r="LX52" i="7" s="1"/>
  <c r="LV49" i="7"/>
  <c r="LV44" i="7"/>
  <c r="CD20" i="7"/>
  <c r="CD60" i="7"/>
  <c r="EO31" i="7"/>
  <c r="EO40" i="7" s="1"/>
  <c r="EO68" i="7"/>
  <c r="EO75" i="7" s="1"/>
  <c r="LA31" i="7"/>
  <c r="LA40" i="7" s="1"/>
  <c r="DG21" i="7"/>
  <c r="DT48" i="7"/>
  <c r="BD50" i="7"/>
  <c r="BD68" i="7" s="1"/>
  <c r="CE48" i="7"/>
  <c r="CE60" i="7"/>
  <c r="CE63" i="7"/>
  <c r="LC74" i="7"/>
  <c r="GC70" i="7"/>
  <c r="GC65" i="7"/>
  <c r="GC62" i="7"/>
  <c r="GC53" i="7"/>
  <c r="GC51" i="7"/>
  <c r="GC43" i="7"/>
  <c r="GC38" i="7"/>
  <c r="GB11" i="7"/>
  <c r="CD29" i="7"/>
  <c r="CD63" i="7"/>
  <c r="BT21" i="7"/>
  <c r="JP29" i="7"/>
  <c r="JU68" i="7"/>
  <c r="JU75" i="7" s="1"/>
  <c r="KA60" i="7"/>
  <c r="DG60" i="7"/>
  <c r="CE67" i="7"/>
  <c r="LW64" i="7"/>
  <c r="LW61" i="7"/>
  <c r="LW58" i="7"/>
  <c r="LW56" i="7"/>
  <c r="GB16" i="7"/>
  <c r="CD39" i="7"/>
  <c r="CD67" i="7"/>
  <c r="DN31" i="7"/>
  <c r="DN40" i="7" s="1"/>
  <c r="JQ31" i="7"/>
  <c r="JQ40" i="7" s="1"/>
  <c r="IC22" i="7"/>
  <c r="LO48" i="7"/>
  <c r="F82" i="7"/>
  <c r="IB20" i="7"/>
  <c r="DT39" i="7"/>
  <c r="IK60" i="7"/>
  <c r="DT21" i="7"/>
  <c r="CW60" i="7"/>
  <c r="IK63" i="7"/>
  <c r="HS63" i="7"/>
  <c r="DT29" i="7"/>
  <c r="IK20" i="7"/>
  <c r="HG21" i="7"/>
  <c r="HJ21" i="7" s="1"/>
  <c r="FQ30" i="7"/>
  <c r="FT30" i="7" s="1"/>
  <c r="JZ60" i="7"/>
  <c r="KO60" i="7" s="1"/>
  <c r="JZ74" i="7"/>
  <c r="KO74" i="7" s="1"/>
  <c r="GC34" i="7"/>
  <c r="CZ31" i="7"/>
  <c r="CZ40" i="7" s="1"/>
  <c r="HS48" i="7"/>
  <c r="JC30" i="7"/>
  <c r="GO68" i="7"/>
  <c r="GO75" i="7" s="1"/>
  <c r="JL67" i="7"/>
  <c r="IK67" i="7"/>
  <c r="HS67" i="7"/>
  <c r="LQ68" i="7"/>
  <c r="LQ75" i="7" s="1"/>
  <c r="LR75" i="7" s="1"/>
  <c r="LW42" i="7"/>
  <c r="LQ31" i="7"/>
  <c r="LQ40" i="7" s="1"/>
  <c r="KS31" i="7"/>
  <c r="KS40" i="7" s="1"/>
  <c r="JI31" i="7"/>
  <c r="JI40" i="7" s="1"/>
  <c r="AC67" i="7"/>
  <c r="AI67" i="7" s="1"/>
  <c r="DI68" i="7"/>
  <c r="DI75" i="7" s="1"/>
  <c r="BP68" i="7"/>
  <c r="BP75" i="7" s="1"/>
  <c r="KV68" i="7"/>
  <c r="KV75" i="7" s="1"/>
  <c r="KW75" i="7" s="1"/>
  <c r="EV68" i="7"/>
  <c r="EV75" i="7" s="1"/>
  <c r="EP68" i="7"/>
  <c r="EP75" i="7" s="1"/>
  <c r="CT68" i="7"/>
  <c r="CT75" i="7" s="1"/>
  <c r="AX68" i="7"/>
  <c r="AX75" i="7" s="1"/>
  <c r="IB74" i="7"/>
  <c r="HA68" i="7"/>
  <c r="HA75" i="7" s="1"/>
  <c r="HS60" i="7"/>
  <c r="HY68" i="7"/>
  <c r="HY75" i="7" s="1"/>
  <c r="GM20" i="7"/>
  <c r="HE16" i="7"/>
  <c r="BS31" i="7"/>
  <c r="BS40" i="7" s="1"/>
  <c r="AX31" i="7"/>
  <c r="AX40" i="7" s="1"/>
  <c r="AC20" i="7"/>
  <c r="AI20" i="7" s="1"/>
  <c r="N68" i="7"/>
  <c r="N75" i="7" s="1"/>
  <c r="O75" i="7" s="1"/>
  <c r="Z68" i="7"/>
  <c r="AA68" i="7" s="1"/>
  <c r="F60" i="7"/>
  <c r="AC63" i="7"/>
  <c r="AI63" i="7" s="1"/>
  <c r="AO31" i="7"/>
  <c r="AO40" i="7" s="1"/>
  <c r="LV64" i="7"/>
  <c r="LU47" i="7"/>
  <c r="LU45" i="7"/>
  <c r="LI42" i="7"/>
  <c r="LI61" i="7"/>
  <c r="LV42" i="7"/>
  <c r="LI58" i="7"/>
  <c r="LV66" i="7"/>
  <c r="LV56" i="7"/>
  <c r="JZ29" i="7"/>
  <c r="KB19" i="7"/>
  <c r="KA20" i="7"/>
  <c r="IR72" i="7"/>
  <c r="IL28" i="7"/>
  <c r="IL25" i="7"/>
  <c r="HA31" i="7"/>
  <c r="HA40" i="7" s="1"/>
  <c r="HB40" i="7" s="1"/>
  <c r="HC29" i="7"/>
  <c r="GT31" i="7"/>
  <c r="GT40" i="7" s="1"/>
  <c r="HC20" i="7"/>
  <c r="GK31" i="7"/>
  <c r="HC21" i="7"/>
  <c r="GM21" i="7"/>
  <c r="GA12" i="7"/>
  <c r="GB49" i="7"/>
  <c r="GB34" i="7"/>
  <c r="GB28" i="7"/>
  <c r="GB19" i="7"/>
  <c r="GB76" i="7"/>
  <c r="GB71" i="7"/>
  <c r="GB61" i="7"/>
  <c r="GB42" i="7"/>
  <c r="GB37" i="7"/>
  <c r="ER31" i="7"/>
  <c r="ER40" i="7" s="1"/>
  <c r="GB72" i="7"/>
  <c r="GB70" i="7"/>
  <c r="GB51" i="7"/>
  <c r="GB10" i="7"/>
  <c r="EH49" i="7"/>
  <c r="EH12" i="7"/>
  <c r="DA21" i="7"/>
  <c r="DV56" i="7"/>
  <c r="DL31" i="7"/>
  <c r="DM31" i="7" s="1"/>
  <c r="DB31" i="7"/>
  <c r="DB40" i="7" s="1"/>
  <c r="CT31" i="7"/>
  <c r="BX31" i="7"/>
  <c r="BX40" i="7" s="1"/>
  <c r="CF10" i="7"/>
  <c r="GB12" i="7"/>
  <c r="BB11" i="7"/>
  <c r="BB53" i="7"/>
  <c r="AF68" i="7"/>
  <c r="AF75" i="7" s="1"/>
  <c r="AJ56" i="7"/>
  <c r="AJ52" i="7"/>
  <c r="AJ59" i="7"/>
  <c r="AJ53" i="7"/>
  <c r="AF31" i="7"/>
  <c r="AG31" i="7" s="1"/>
  <c r="W68" i="7"/>
  <c r="W75" i="7" s="1"/>
  <c r="X75" i="7" s="1"/>
  <c r="AD11" i="7"/>
  <c r="W31" i="7"/>
  <c r="AD76" i="7"/>
  <c r="AC74" i="7"/>
  <c r="AD74" i="7" s="1"/>
  <c r="AJ55" i="7"/>
  <c r="AD55" i="7"/>
  <c r="AD12" i="7"/>
  <c r="AJ12" i="7"/>
  <c r="BV31" i="7"/>
  <c r="BW21" i="7"/>
  <c r="CW30" i="7"/>
  <c r="FL21" i="7"/>
  <c r="R21" i="7"/>
  <c r="Q31" i="7"/>
  <c r="Q40" i="7" s="1"/>
  <c r="R40" i="7" s="1"/>
  <c r="GB13" i="7"/>
  <c r="EZ13" i="7"/>
  <c r="JS21" i="7"/>
  <c r="JR31" i="7"/>
  <c r="JU31" i="7"/>
  <c r="JV30" i="7"/>
  <c r="ES31" i="7"/>
  <c r="L21" i="7"/>
  <c r="K31" i="7"/>
  <c r="LU56" i="7"/>
  <c r="LN68" i="7"/>
  <c r="LN75" i="7" s="1"/>
  <c r="LO75" i="7" s="1"/>
  <c r="DF31" i="7"/>
  <c r="JL50" i="7"/>
  <c r="AC29" i="7"/>
  <c r="AI29" i="7" s="1"/>
  <c r="IB29" i="7"/>
  <c r="IB48" i="7"/>
  <c r="DX21" i="7"/>
  <c r="DU29" i="7"/>
  <c r="AR31" i="7"/>
  <c r="IH68" i="7"/>
  <c r="IH75" i="7" s="1"/>
  <c r="IN68" i="7"/>
  <c r="GX68" i="7"/>
  <c r="GX75" i="7" s="1"/>
  <c r="DP21" i="7"/>
  <c r="DO31" i="7"/>
  <c r="GB18" i="7"/>
  <c r="IB63" i="7"/>
  <c r="CW29" i="7"/>
  <c r="IE21" i="7"/>
  <c r="IK21" i="7" s="1"/>
  <c r="LH21" i="7"/>
  <c r="LL48" i="7"/>
  <c r="KV31" i="7"/>
  <c r="KV40" i="7" s="1"/>
  <c r="AC39" i="7"/>
  <c r="AI39" i="7" s="1"/>
  <c r="GB59" i="7"/>
  <c r="GB38" i="7"/>
  <c r="LK50" i="7"/>
  <c r="LT50" i="7" s="1"/>
  <c r="II29" i="7"/>
  <c r="FL20" i="7"/>
  <c r="LB31" i="7"/>
  <c r="LB40" i="7" s="1"/>
  <c r="LH20" i="7"/>
  <c r="DI31" i="7"/>
  <c r="DI40" i="7" s="1"/>
  <c r="JM28" i="7"/>
  <c r="JR68" i="7"/>
  <c r="JR75" i="7" s="1"/>
  <c r="JL48" i="7"/>
  <c r="IT68" i="7"/>
  <c r="HP68" i="7"/>
  <c r="HP75" i="7" s="1"/>
  <c r="ES68" i="7"/>
  <c r="ES75" i="7" s="1"/>
  <c r="EA68" i="7"/>
  <c r="AO68" i="7"/>
  <c r="AO75" i="7" s="1"/>
  <c r="DU67" i="7"/>
  <c r="CW67" i="7"/>
  <c r="T68" i="7"/>
  <c r="H68" i="7"/>
  <c r="I68" i="7" s="1"/>
  <c r="GB24" i="7"/>
  <c r="GC54" i="7"/>
  <c r="GC19" i="7"/>
  <c r="BY31" i="7"/>
  <c r="CF11" i="7"/>
  <c r="GB66" i="7"/>
  <c r="GB64" i="7"/>
  <c r="GB46" i="7"/>
  <c r="GB44" i="7"/>
  <c r="LV77" i="7"/>
  <c r="LV72" i="7"/>
  <c r="LW65" i="7"/>
  <c r="LW62" i="7"/>
  <c r="LW59" i="7"/>
  <c r="LW57" i="7"/>
  <c r="LW55" i="7"/>
  <c r="LW53" i="7"/>
  <c r="LW51" i="7"/>
  <c r="LW47" i="7"/>
  <c r="LW45" i="7"/>
  <c r="LW43" i="7"/>
  <c r="LW38" i="7"/>
  <c r="LW36" i="7"/>
  <c r="LW32" i="7"/>
  <c r="LW27" i="7"/>
  <c r="LW25" i="7"/>
  <c r="LW23" i="7"/>
  <c r="LW19" i="7"/>
  <c r="LW16" i="7"/>
  <c r="LW14" i="7"/>
  <c r="LW12" i="7"/>
  <c r="AC30" i="7"/>
  <c r="AI30" i="7" s="1"/>
  <c r="CW39" i="7"/>
  <c r="AJ85" i="7"/>
  <c r="FO10" i="7"/>
  <c r="GB58" i="7"/>
  <c r="FO56" i="7"/>
  <c r="GB52" i="7"/>
  <c r="DO68" i="7"/>
  <c r="DO75" i="7" s="1"/>
  <c r="JT31" i="7"/>
  <c r="JT40" i="7" s="1"/>
  <c r="LV10" i="7"/>
  <c r="LW76" i="7"/>
  <c r="LV65" i="7"/>
  <c r="LV62" i="7"/>
  <c r="LV59" i="7"/>
  <c r="LV57" i="7"/>
  <c r="LV53" i="7"/>
  <c r="LV51" i="7"/>
  <c r="LV47" i="7"/>
  <c r="LV45" i="7"/>
  <c r="LV43" i="7"/>
  <c r="LV38" i="7"/>
  <c r="LV36" i="7"/>
  <c r="LV32" i="7"/>
  <c r="LV27" i="7"/>
  <c r="LV25" i="7"/>
  <c r="LV19" i="7"/>
  <c r="LV16" i="7"/>
  <c r="LV33" i="7"/>
  <c r="HF31" i="7"/>
  <c r="HI31" i="7" s="1"/>
  <c r="IK39" i="7"/>
  <c r="HS39" i="7"/>
  <c r="DF68" i="7"/>
  <c r="JI68" i="7"/>
  <c r="JI75" i="7" s="1"/>
  <c r="CW74" i="7"/>
  <c r="GC32" i="7"/>
  <c r="EZ12" i="7"/>
  <c r="GC72" i="7"/>
  <c r="AH63" i="7"/>
  <c r="BU68" i="7"/>
  <c r="BU75" i="7" s="1"/>
  <c r="EL68" i="7"/>
  <c r="EL75" i="7" s="1"/>
  <c r="BR68" i="7"/>
  <c r="BR75" i="7" s="1"/>
  <c r="CG31" i="7"/>
  <c r="CG40" i="7" s="1"/>
  <c r="DH31" i="7"/>
  <c r="DH40" i="7" s="1"/>
  <c r="DT67" i="7"/>
  <c r="DQ31" i="7"/>
  <c r="DQ40" i="7" s="1"/>
  <c r="DQ68" i="7"/>
  <c r="DQ75" i="7" s="1"/>
  <c r="GW31" i="7"/>
  <c r="GW40" i="7" s="1"/>
  <c r="HL31" i="7"/>
  <c r="HL68" i="7"/>
  <c r="HL75" i="7" s="1"/>
  <c r="HR75" i="7" s="1"/>
  <c r="IJ75" i="7"/>
  <c r="IJ74" i="7"/>
  <c r="IY74" i="7" s="1"/>
  <c r="LG67" i="7"/>
  <c r="LV67" i="7" s="1"/>
  <c r="CJ68" i="7"/>
  <c r="DB68" i="7"/>
  <c r="DB75" i="7" s="1"/>
  <c r="DN68" i="7"/>
  <c r="DN75" i="7" s="1"/>
  <c r="GT68" i="7"/>
  <c r="GT75" i="7" s="1"/>
  <c r="BJ31" i="7"/>
  <c r="BJ40" i="7" s="1"/>
  <c r="JZ67" i="7"/>
  <c r="JW68" i="7"/>
  <c r="JW75" i="7" s="1"/>
  <c r="IB67" i="7"/>
  <c r="HV68" i="7"/>
  <c r="AI71" i="7"/>
  <c r="AJ71" i="7" s="1"/>
  <c r="AD71" i="7"/>
  <c r="CN31" i="7"/>
  <c r="CO21" i="7"/>
  <c r="CH21" i="7"/>
  <c r="CW20" i="7"/>
  <c r="HJ48" i="7"/>
  <c r="HG50" i="7"/>
  <c r="DL50" i="7"/>
  <c r="DU48" i="7"/>
  <c r="LH60" i="7"/>
  <c r="KS68" i="7"/>
  <c r="KS75" i="7" s="1"/>
  <c r="GL68" i="7"/>
  <c r="GL75" i="7" s="1"/>
  <c r="HD60" i="7"/>
  <c r="IZ60" i="7" s="1"/>
  <c r="CY68" i="7"/>
  <c r="DT60" i="7"/>
  <c r="AR68" i="7"/>
  <c r="AR75" i="7" s="1"/>
  <c r="L60" i="7"/>
  <c r="AC60" i="7"/>
  <c r="GR68" i="7"/>
  <c r="GR75" i="7" s="1"/>
  <c r="HD63" i="7"/>
  <c r="CZ68" i="7"/>
  <c r="DU63" i="7"/>
  <c r="CW63" i="7"/>
  <c r="CN68" i="7"/>
  <c r="CN75" i="7" s="1"/>
  <c r="IO74" i="7"/>
  <c r="IR74" i="7"/>
  <c r="HD28" i="7"/>
  <c r="IZ28" i="7" s="1"/>
  <c r="GX29" i="7"/>
  <c r="HD29" i="7" s="1"/>
  <c r="GY28" i="7"/>
  <c r="BB22" i="7"/>
  <c r="AL30" i="7"/>
  <c r="BA30" i="7" s="1"/>
  <c r="AM22" i="7"/>
  <c r="GV18" i="7"/>
  <c r="GU20" i="7"/>
  <c r="KA28" i="7"/>
  <c r="KB28" i="7" s="1"/>
  <c r="JX29" i="7"/>
  <c r="JY28" i="7"/>
  <c r="BM31" i="7"/>
  <c r="BN21" i="7"/>
  <c r="LH67" i="7"/>
  <c r="KZ67" i="7"/>
  <c r="KA67" i="7"/>
  <c r="JO68" i="7"/>
  <c r="AH10" i="7"/>
  <c r="AD10" i="7"/>
  <c r="AJ11" i="7"/>
  <c r="GJ21" i="7"/>
  <c r="AJ13" i="7"/>
  <c r="CH68" i="7"/>
  <c r="CW50" i="7"/>
  <c r="LN31" i="7"/>
  <c r="LN40" i="7" s="1"/>
  <c r="GS21" i="7"/>
  <c r="GR31" i="7"/>
  <c r="FQ21" i="7"/>
  <c r="FT20" i="7"/>
  <c r="FU20" i="7" s="1"/>
  <c r="FR20" i="7"/>
  <c r="FH31" i="7"/>
  <c r="FI21" i="7"/>
  <c r="EM31" i="7"/>
  <c r="EN21" i="7"/>
  <c r="JW21" i="7"/>
  <c r="JZ20" i="7"/>
  <c r="JY20" i="7"/>
  <c r="AJ58" i="7"/>
  <c r="BG21" i="7"/>
  <c r="Z31" i="7"/>
  <c r="AA21" i="7"/>
  <c r="T31" i="7"/>
  <c r="U21" i="7"/>
  <c r="O21" i="7"/>
  <c r="N31" i="7"/>
  <c r="H31" i="7"/>
  <c r="AC21" i="7"/>
  <c r="AD21" i="7" s="1"/>
  <c r="I21" i="7"/>
  <c r="LH30" i="7"/>
  <c r="HM30" i="7"/>
  <c r="HN30" i="7" s="1"/>
  <c r="HS29" i="7"/>
  <c r="HD67" i="7"/>
  <c r="GC56" i="7"/>
  <c r="GC49" i="7"/>
  <c r="GC28" i="7"/>
  <c r="GC15" i="7"/>
  <c r="HM68" i="7"/>
  <c r="IB30" i="7"/>
  <c r="IC30" i="7" s="1"/>
  <c r="HV31" i="7"/>
  <c r="EM68" i="7"/>
  <c r="EM75" i="7" s="1"/>
  <c r="BJ50" i="7"/>
  <c r="BJ68" i="7" s="1"/>
  <c r="BJ75" i="7" s="1"/>
  <c r="K68" i="7"/>
  <c r="GC76" i="7"/>
  <c r="GC66" i="7"/>
  <c r="GC61" i="7"/>
  <c r="GC52" i="7"/>
  <c r="GC46" i="7"/>
  <c r="GC42" i="7"/>
  <c r="GC24" i="7"/>
  <c r="JF68" i="7"/>
  <c r="AC48" i="7"/>
  <c r="AI48" i="7" s="1"/>
  <c r="EB50" i="7"/>
  <c r="KY31" i="7"/>
  <c r="KY40" i="7" s="1"/>
  <c r="JO21" i="7"/>
  <c r="JP20" i="7"/>
  <c r="IK29" i="7"/>
  <c r="IL29" i="7" s="1"/>
  <c r="IE30" i="7"/>
  <c r="DU30" i="7"/>
  <c r="HD39" i="7"/>
  <c r="DU39" i="7"/>
  <c r="KY50" i="7"/>
  <c r="KY68" i="7" s="1"/>
  <c r="LH48" i="7"/>
  <c r="JX68" i="7"/>
  <c r="JX75" i="7" s="1"/>
  <c r="KA50" i="7"/>
  <c r="CQ68" i="7"/>
  <c r="CQ75" i="7" s="1"/>
  <c r="BG68" i="7"/>
  <c r="BG75" i="7" s="1"/>
  <c r="Q68" i="7"/>
  <c r="AC50" i="7"/>
  <c r="AI50" i="7" s="1"/>
  <c r="HD74" i="7"/>
  <c r="DU74" i="7"/>
  <c r="GB57" i="7"/>
  <c r="GB36" i="7"/>
  <c r="HD18" i="7"/>
  <c r="IZ18" i="7" s="1"/>
  <c r="HE24" i="7"/>
  <c r="LW71" i="7"/>
  <c r="LV14" i="7"/>
  <c r="DC21" i="7"/>
  <c r="DU20" i="7"/>
  <c r="IK48" i="7"/>
  <c r="IE50" i="7"/>
  <c r="CK68" i="7"/>
  <c r="CK75" i="7" s="1"/>
  <c r="CY31" i="7"/>
  <c r="DT30" i="7"/>
  <c r="GC71" i="7"/>
  <c r="GC64" i="7"/>
  <c r="GC58" i="7"/>
  <c r="GC44" i="7"/>
  <c r="GC37" i="7"/>
  <c r="GC26" i="7"/>
  <c r="GC22" i="7"/>
  <c r="GC13" i="7"/>
  <c r="MY42" i="7"/>
  <c r="AH39" i="7"/>
  <c r="AB22" i="7"/>
  <c r="AH22" i="7" s="1"/>
  <c r="EH11" i="7"/>
  <c r="EA21" i="7"/>
  <c r="EB11" i="7"/>
  <c r="CW12" i="7"/>
  <c r="GC12" i="7" s="1"/>
  <c r="CK21" i="7"/>
  <c r="GJ18" i="7"/>
  <c r="HS50" i="7"/>
  <c r="HD50" i="7"/>
  <c r="CW48" i="7"/>
  <c r="HD48" i="7"/>
  <c r="AU31" i="7"/>
  <c r="AV21" i="7"/>
  <c r="EA30" i="7"/>
  <c r="LH63" i="7"/>
  <c r="DC68" i="7"/>
  <c r="DC75" i="7" s="1"/>
  <c r="BV68" i="7"/>
  <c r="BV75" i="7" s="1"/>
  <c r="AU68" i="7"/>
  <c r="AU75" i="7" s="1"/>
  <c r="FO52" i="7"/>
  <c r="GC16" i="7"/>
  <c r="FO16" i="7"/>
  <c r="FO11" i="7"/>
  <c r="AS21" i="7"/>
  <c r="LE31" i="7"/>
  <c r="LE40" i="7" s="1"/>
  <c r="AL21" i="7"/>
  <c r="BA21" i="7" s="1"/>
  <c r="LH29" i="7"/>
  <c r="KA39" i="7"/>
  <c r="LE68" i="7"/>
  <c r="FH68" i="7"/>
  <c r="BM68" i="7"/>
  <c r="BM75" i="7" s="1"/>
  <c r="KA63" i="7"/>
  <c r="KA74" i="7"/>
  <c r="GB26" i="7"/>
  <c r="DS21" i="7"/>
  <c r="DR31" i="7"/>
  <c r="JZ30" i="7"/>
  <c r="KO30" i="7" s="1"/>
  <c r="EH56" i="7"/>
  <c r="GB56" i="7"/>
  <c r="GB54" i="7"/>
  <c r="GB15" i="7"/>
  <c r="JO30" i="7"/>
  <c r="LB68" i="7"/>
  <c r="LB75" i="7" s="1"/>
  <c r="BS68" i="7"/>
  <c r="BS75" i="7" s="1"/>
  <c r="DU60" i="7"/>
  <c r="LH74" i="7"/>
  <c r="GC77" i="7"/>
  <c r="GC25" i="7"/>
  <c r="BY68" i="7"/>
  <c r="BY75" i="7" s="1"/>
  <c r="GB77" i="7"/>
  <c r="GB65" i="7"/>
  <c r="GB62" i="7"/>
  <c r="GB55" i="7"/>
  <c r="GB53" i="7"/>
  <c r="GB45" i="7"/>
  <c r="GB43" i="7"/>
  <c r="GB32" i="7"/>
  <c r="GB27" i="7"/>
  <c r="GB25" i="7"/>
  <c r="GB23" i="7"/>
  <c r="GB14" i="7"/>
  <c r="GC23" i="7"/>
  <c r="GC14" i="7"/>
  <c r="CD50" i="7"/>
  <c r="JN50" i="7"/>
  <c r="JZ48" i="7"/>
  <c r="JZ39" i="7"/>
  <c r="KO39" i="7" s="1"/>
  <c r="JZ63" i="7"/>
  <c r="KO63" i="7" s="1"/>
  <c r="MY43" i="7"/>
  <c r="FS30" i="7"/>
  <c r="IJ30" i="7"/>
  <c r="IY30" i="7" s="1"/>
  <c r="JB31" i="7"/>
  <c r="HK37" i="7"/>
  <c r="BR30" i="7"/>
  <c r="BR31" i="7" s="1"/>
  <c r="BR40" i="7" s="1"/>
  <c r="FO12" i="7"/>
  <c r="CF12" i="7"/>
  <c r="LW70" i="7"/>
  <c r="CJ31" i="7"/>
  <c r="JQ68" i="7"/>
  <c r="JQ75" i="7" s="1"/>
  <c r="HH39" i="7"/>
  <c r="BB71" i="7"/>
  <c r="CQ31" i="7"/>
  <c r="JG21" i="7"/>
  <c r="JL21" i="7"/>
  <c r="JL20" i="7"/>
  <c r="JG20" i="7"/>
  <c r="JG29" i="7"/>
  <c r="KT63" i="7"/>
  <c r="HY31" i="7"/>
  <c r="HZ31" i="7" s="1"/>
  <c r="HP31" i="7"/>
  <c r="HP40" i="7" s="1"/>
  <c r="HQ40" i="7" s="1"/>
  <c r="HK39" i="7"/>
  <c r="HT23" i="7"/>
  <c r="HQ30" i="7"/>
  <c r="LI70" i="7"/>
  <c r="MV12" i="7"/>
  <c r="JG30" i="7"/>
  <c r="JL30" i="7"/>
  <c r="JF31" i="7"/>
  <c r="JL29" i="7"/>
  <c r="IZ63" i="7" l="1"/>
  <c r="IZ74" i="7"/>
  <c r="JA74" i="7" s="1"/>
  <c r="IY50" i="7"/>
  <c r="IZ39" i="7"/>
  <c r="JA39" i="7" s="1"/>
  <c r="IT31" i="7"/>
  <c r="IX31" i="7" s="1"/>
  <c r="IY21" i="7"/>
  <c r="IY29" i="7"/>
  <c r="IZ29" i="7"/>
  <c r="DW31" i="7"/>
  <c r="EF31" i="7" s="1"/>
  <c r="IT75" i="7"/>
  <c r="IY20" i="7"/>
  <c r="IZ48" i="7"/>
  <c r="IZ67" i="7"/>
  <c r="DW68" i="7"/>
  <c r="EF68" i="7" s="1"/>
  <c r="IU30" i="7"/>
  <c r="IX30" i="7"/>
  <c r="EG30" i="7"/>
  <c r="EG50" i="7"/>
  <c r="EH50" i="7" s="1"/>
  <c r="EG21" i="7"/>
  <c r="EH21" i="7" s="1"/>
  <c r="MA30" i="7"/>
  <c r="ML30" i="7"/>
  <c r="LZ68" i="7"/>
  <c r="ML68" i="7" s="1"/>
  <c r="ML50" i="7"/>
  <c r="MX50" i="7" s="1"/>
  <c r="DX68" i="7"/>
  <c r="EG68" i="7" s="1"/>
  <c r="MA21" i="7"/>
  <c r="ML21" i="7"/>
  <c r="FW68" i="7"/>
  <c r="FZ68" i="7" s="1"/>
  <c r="JX30" i="7"/>
  <c r="JY29" i="7"/>
  <c r="DY21" i="7"/>
  <c r="DX31" i="7"/>
  <c r="LW39" i="7"/>
  <c r="LK31" i="7"/>
  <c r="LK40" i="7" s="1"/>
  <c r="LT40" i="7" s="1"/>
  <c r="JA16" i="7"/>
  <c r="FV31" i="7"/>
  <c r="FV40" i="7" s="1"/>
  <c r="FY40" i="7" s="1"/>
  <c r="LZ31" i="7"/>
  <c r="LZ40" i="7" s="1"/>
  <c r="FX21" i="7"/>
  <c r="KO29" i="7"/>
  <c r="JH75" i="7"/>
  <c r="JK75" i="7" s="1"/>
  <c r="EV31" i="7"/>
  <c r="EV40" i="7" s="1"/>
  <c r="EW40" i="7" s="1"/>
  <c r="EY21" i="7"/>
  <c r="FQ68" i="7"/>
  <c r="FT68" i="7" s="1"/>
  <c r="LT31" i="7"/>
  <c r="EI68" i="7"/>
  <c r="EX68" i="7" s="1"/>
  <c r="IN31" i="7"/>
  <c r="IQ31" i="7" s="1"/>
  <c r="IN75" i="7"/>
  <c r="IQ75" i="7" s="1"/>
  <c r="IQ68" i="7"/>
  <c r="BD31" i="7"/>
  <c r="BD40" i="7" s="1"/>
  <c r="LZ75" i="7"/>
  <c r="LX61" i="7"/>
  <c r="NA10" i="7"/>
  <c r="ND10" i="7" s="1"/>
  <c r="FW31" i="7"/>
  <c r="FW40" i="7" s="1"/>
  <c r="FZ40" i="7" s="1"/>
  <c r="MP30" i="7"/>
  <c r="MU30" i="7"/>
  <c r="MV30" i="7" s="1"/>
  <c r="KO48" i="7"/>
  <c r="MO68" i="7"/>
  <c r="MU68" i="7" s="1"/>
  <c r="JA23" i="7"/>
  <c r="MP21" i="7"/>
  <c r="MU21" i="7"/>
  <c r="MV21" i="7" s="1"/>
  <c r="HU40" i="7"/>
  <c r="IA40" i="7" s="1"/>
  <c r="EK21" i="7"/>
  <c r="KQ19" i="7"/>
  <c r="FV68" i="7"/>
  <c r="FY68" i="7" s="1"/>
  <c r="LX46" i="7"/>
  <c r="NA38" i="7"/>
  <c r="ND38" i="7" s="1"/>
  <c r="CX20" i="7"/>
  <c r="LK68" i="7"/>
  <c r="LT68" i="7" s="1"/>
  <c r="GB63" i="7"/>
  <c r="MZ63" i="7" s="1"/>
  <c r="NC63" i="7" s="1"/>
  <c r="LW29" i="7"/>
  <c r="LL50" i="7"/>
  <c r="LI63" i="7"/>
  <c r="LU50" i="7"/>
  <c r="MC31" i="7"/>
  <c r="KP39" i="7"/>
  <c r="MC75" i="7"/>
  <c r="EJ68" i="7"/>
  <c r="EJ75" i="7" s="1"/>
  <c r="EY75" i="7" s="1"/>
  <c r="AL68" i="7"/>
  <c r="BA68" i="7" s="1"/>
  <c r="BQ31" i="7"/>
  <c r="KP48" i="7"/>
  <c r="KP20" i="7"/>
  <c r="KB20" i="7"/>
  <c r="GB74" i="7"/>
  <c r="MZ74" i="7" s="1"/>
  <c r="NC74" i="7" s="1"/>
  <c r="HS30" i="7"/>
  <c r="HT30" i="7" s="1"/>
  <c r="KO67" i="7"/>
  <c r="JA12" i="7"/>
  <c r="LW48" i="7"/>
  <c r="LX48" i="7" s="1"/>
  <c r="KP74" i="7"/>
  <c r="KO20" i="7"/>
  <c r="KP67" i="7"/>
  <c r="KP60" i="7"/>
  <c r="KP63" i="7"/>
  <c r="KP28" i="7"/>
  <c r="KQ28" i="7" s="1"/>
  <c r="KP50" i="7"/>
  <c r="FE68" i="7"/>
  <c r="FE75" i="7" s="1"/>
  <c r="NA57" i="7"/>
  <c r="ND57" i="7" s="1"/>
  <c r="NA36" i="7"/>
  <c r="ND36" i="7" s="1"/>
  <c r="GC11" i="7"/>
  <c r="GD11" i="7" s="1"/>
  <c r="LV30" i="7"/>
  <c r="FE31" i="7"/>
  <c r="FE40" i="7" s="1"/>
  <c r="FF21" i="7"/>
  <c r="FN21" i="7"/>
  <c r="LV20" i="7"/>
  <c r="GD59" i="7"/>
  <c r="EJ31" i="7"/>
  <c r="GD10" i="7"/>
  <c r="CT40" i="7"/>
  <c r="CU40" i="7" s="1"/>
  <c r="CU31" i="7"/>
  <c r="LX54" i="7"/>
  <c r="GB48" i="7"/>
  <c r="AS31" i="7"/>
  <c r="NA58" i="7"/>
  <c r="ND58" i="7" s="1"/>
  <c r="FO60" i="7"/>
  <c r="JA72" i="7"/>
  <c r="JJ40" i="7"/>
  <c r="MZ34" i="7"/>
  <c r="NC34" i="7" s="1"/>
  <c r="JK31" i="7"/>
  <c r="JJ31" i="7"/>
  <c r="MZ45" i="7"/>
  <c r="NC45" i="7" s="1"/>
  <c r="EQ40" i="7"/>
  <c r="ET31" i="7"/>
  <c r="EQ31" i="7"/>
  <c r="GB29" i="7"/>
  <c r="GO31" i="7"/>
  <c r="GP31" i="7" s="1"/>
  <c r="NA26" i="7"/>
  <c r="ND26" i="7" s="1"/>
  <c r="HR68" i="7"/>
  <c r="NA15" i="7"/>
  <c r="ND15" i="7" s="1"/>
  <c r="NA27" i="7"/>
  <c r="ND27" i="7" s="1"/>
  <c r="R31" i="7"/>
  <c r="LX44" i="7"/>
  <c r="LX58" i="7"/>
  <c r="KA29" i="7"/>
  <c r="KB29" i="7" s="1"/>
  <c r="NA33" i="7"/>
  <c r="ND33" i="7" s="1"/>
  <c r="NA54" i="7"/>
  <c r="ND54" i="7" s="1"/>
  <c r="LV29" i="7"/>
  <c r="MZ38" i="7"/>
  <c r="NC38" i="7" s="1"/>
  <c r="GB39" i="7"/>
  <c r="MZ39" i="7" s="1"/>
  <c r="NC39" i="7" s="1"/>
  <c r="GB20" i="7"/>
  <c r="NA62" i="7"/>
  <c r="ND62" i="7" s="1"/>
  <c r="MZ27" i="7"/>
  <c r="NC27" i="7" s="1"/>
  <c r="NA64" i="7"/>
  <c r="ND64" i="7" s="1"/>
  <c r="HM31" i="7"/>
  <c r="HM40" i="7" s="1"/>
  <c r="DJ40" i="7"/>
  <c r="HB31" i="7"/>
  <c r="NA19" i="7"/>
  <c r="ND19" i="7" s="1"/>
  <c r="NA25" i="7"/>
  <c r="ND25" i="7" s="1"/>
  <c r="EI31" i="7"/>
  <c r="GJ31" i="7"/>
  <c r="MZ71" i="7"/>
  <c r="NC71" i="7" s="1"/>
  <c r="LX56" i="7"/>
  <c r="MZ32" i="7"/>
  <c r="NC32" i="7" s="1"/>
  <c r="NA45" i="7"/>
  <c r="NA55" i="7"/>
  <c r="ND55" i="7" s="1"/>
  <c r="MZ55" i="7"/>
  <c r="NC55" i="7" s="1"/>
  <c r="NA61" i="7"/>
  <c r="ND61" i="7" s="1"/>
  <c r="NA32" i="7"/>
  <c r="ND32" i="7" s="1"/>
  <c r="MZ16" i="7"/>
  <c r="NC16" i="7" s="1"/>
  <c r="ES40" i="7"/>
  <c r="ET40" i="7" s="1"/>
  <c r="CD30" i="7"/>
  <c r="GB30" i="7" s="1"/>
  <c r="CE50" i="7"/>
  <c r="HU75" i="7"/>
  <c r="IA75" i="7" s="1"/>
  <c r="IA68" i="7"/>
  <c r="HF40" i="7"/>
  <c r="HI40" i="7" s="1"/>
  <c r="NA51" i="7"/>
  <c r="ND51" i="7" s="1"/>
  <c r="NA59" i="7"/>
  <c r="ND59" i="7" s="1"/>
  <c r="CD31" i="7"/>
  <c r="NA44" i="7"/>
  <c r="ND44" i="7" s="1"/>
  <c r="IJ68" i="7"/>
  <c r="GB67" i="7"/>
  <c r="BE21" i="7"/>
  <c r="CE21" i="7"/>
  <c r="CF21" i="7" s="1"/>
  <c r="LA68" i="7"/>
  <c r="LA75" i="7" s="1"/>
  <c r="LC75" i="7" s="1"/>
  <c r="LG50" i="7"/>
  <c r="LV50" i="7" s="1"/>
  <c r="HF75" i="7"/>
  <c r="HI75" i="7" s="1"/>
  <c r="HI68" i="7"/>
  <c r="NA65" i="7"/>
  <c r="ND65" i="7" s="1"/>
  <c r="JA11" i="7"/>
  <c r="CE68" i="7"/>
  <c r="MZ11" i="7"/>
  <c r="NC11" i="7" s="1"/>
  <c r="GA21" i="7"/>
  <c r="NA70" i="7"/>
  <c r="ND70" i="7" s="1"/>
  <c r="MO40" i="7"/>
  <c r="MP31" i="7"/>
  <c r="LR68" i="7"/>
  <c r="AF40" i="7"/>
  <c r="AG40" i="7" s="1"/>
  <c r="LW21" i="7"/>
  <c r="DL40" i="7"/>
  <c r="DM40" i="7" s="1"/>
  <c r="O68" i="7"/>
  <c r="KW68" i="7"/>
  <c r="LX42" i="7"/>
  <c r="NA77" i="7"/>
  <c r="ND77" i="7" s="1"/>
  <c r="GC39" i="7"/>
  <c r="GC67" i="7"/>
  <c r="NA34" i="7"/>
  <c r="ND34" i="7" s="1"/>
  <c r="HG31" i="7"/>
  <c r="GC29" i="7"/>
  <c r="LO68" i="7"/>
  <c r="H75" i="7"/>
  <c r="I75" i="7" s="1"/>
  <c r="AY40" i="7"/>
  <c r="LW20" i="7"/>
  <c r="JD30" i="7"/>
  <c r="JC31" i="7"/>
  <c r="MY12" i="7"/>
  <c r="NA47" i="7"/>
  <c r="ND47" i="7" s="1"/>
  <c r="KT68" i="7"/>
  <c r="MZ23" i="7"/>
  <c r="NC23" i="7" s="1"/>
  <c r="LW30" i="7"/>
  <c r="NA23" i="7"/>
  <c r="GJ40" i="7"/>
  <c r="AR40" i="7"/>
  <c r="Z75" i="7"/>
  <c r="AA75" i="7" s="1"/>
  <c r="NA43" i="7"/>
  <c r="ND43" i="7" s="1"/>
  <c r="MZ56" i="7"/>
  <c r="NC56" i="7" s="1"/>
  <c r="MZ25" i="7"/>
  <c r="NC25" i="7" s="1"/>
  <c r="MZ15" i="7"/>
  <c r="NC15" i="7" s="1"/>
  <c r="MZ12" i="7"/>
  <c r="NC12" i="7" s="1"/>
  <c r="MZ33" i="7"/>
  <c r="NC33" i="7" s="1"/>
  <c r="MZ44" i="7"/>
  <c r="NC44" i="7" s="1"/>
  <c r="MZ46" i="7"/>
  <c r="NC46" i="7" s="1"/>
  <c r="NA53" i="7"/>
  <c r="ND53" i="7" s="1"/>
  <c r="MZ66" i="7"/>
  <c r="NC66" i="7" s="1"/>
  <c r="MZ47" i="7"/>
  <c r="NC47" i="7" s="1"/>
  <c r="MZ43" i="7"/>
  <c r="NC43" i="7" s="1"/>
  <c r="MZ62" i="7"/>
  <c r="NC62" i="7" s="1"/>
  <c r="MZ65" i="7"/>
  <c r="NC65" i="7" s="1"/>
  <c r="MZ77" i="7"/>
  <c r="NC77" i="7" s="1"/>
  <c r="MZ76" i="7"/>
  <c r="NC76" i="7" s="1"/>
  <c r="JA25" i="7"/>
  <c r="MZ58" i="7"/>
  <c r="NC58" i="7" s="1"/>
  <c r="MZ51" i="7"/>
  <c r="NC51" i="7" s="1"/>
  <c r="MZ26" i="7"/>
  <c r="NC26" i="7" s="1"/>
  <c r="JA22" i="7"/>
  <c r="MZ22" i="7"/>
  <c r="NC22" i="7" s="1"/>
  <c r="MZ28" i="7"/>
  <c r="NC28" i="7" s="1"/>
  <c r="MZ61" i="7"/>
  <c r="NC61" i="7" s="1"/>
  <c r="MZ14" i="7"/>
  <c r="NC14" i="7" s="1"/>
  <c r="HC31" i="7"/>
  <c r="MZ49" i="7"/>
  <c r="NC49" i="7" s="1"/>
  <c r="MZ37" i="7"/>
  <c r="NC37" i="7" s="1"/>
  <c r="GK40" i="7"/>
  <c r="GM40" i="7" s="1"/>
  <c r="GM31" i="7"/>
  <c r="MZ18" i="7"/>
  <c r="NC18" i="7" s="1"/>
  <c r="MZ72" i="7"/>
  <c r="NC72" i="7" s="1"/>
  <c r="MZ19" i="7"/>
  <c r="NC19" i="7" s="1"/>
  <c r="MZ42" i="7"/>
  <c r="NC42" i="7" s="1"/>
  <c r="MZ64" i="7"/>
  <c r="NC64" i="7" s="1"/>
  <c r="MZ70" i="7"/>
  <c r="NC70" i="7" s="1"/>
  <c r="MZ52" i="7"/>
  <c r="NC52" i="7" s="1"/>
  <c r="MZ59" i="7"/>
  <c r="NC59" i="7" s="1"/>
  <c r="MZ13" i="7"/>
  <c r="NC13" i="7" s="1"/>
  <c r="MZ10" i="7"/>
  <c r="MZ24" i="7"/>
  <c r="NC24" i="7" s="1"/>
  <c r="GB60" i="7"/>
  <c r="MZ60" i="7" s="1"/>
  <c r="NC60" i="7" s="1"/>
  <c r="BB60" i="7"/>
  <c r="W40" i="7"/>
  <c r="X40" i="7" s="1"/>
  <c r="X31" i="7"/>
  <c r="AI74" i="7"/>
  <c r="AJ74" i="7" s="1"/>
  <c r="AI21" i="7"/>
  <c r="AI81" i="7" s="1"/>
  <c r="GC74" i="7"/>
  <c r="AG75" i="7"/>
  <c r="LG40" i="7"/>
  <c r="LG31" i="7"/>
  <c r="JS31" i="7"/>
  <c r="JR40" i="7"/>
  <c r="JS40" i="7" s="1"/>
  <c r="FS75" i="7"/>
  <c r="FS68" i="7"/>
  <c r="NA72" i="7"/>
  <c r="ND72" i="7" s="1"/>
  <c r="DF75" i="7"/>
  <c r="DG75" i="7" s="1"/>
  <c r="DG68" i="7"/>
  <c r="BY40" i="7"/>
  <c r="BZ40" i="7" s="1"/>
  <c r="BZ31" i="7"/>
  <c r="DJ31" i="7"/>
  <c r="AY31" i="7"/>
  <c r="DO40" i="7"/>
  <c r="DP40" i="7" s="1"/>
  <c r="DP31" i="7"/>
  <c r="FL31" i="7"/>
  <c r="FL40" i="7"/>
  <c r="NA12" i="7"/>
  <c r="ND12" i="7" s="1"/>
  <c r="GC30" i="7"/>
  <c r="HC75" i="7"/>
  <c r="HC68" i="7"/>
  <c r="LX45" i="7"/>
  <c r="LX65" i="7"/>
  <c r="T75" i="7"/>
  <c r="U75" i="7" s="1"/>
  <c r="U68" i="7"/>
  <c r="EB68" i="7"/>
  <c r="EA75" i="7"/>
  <c r="DF40" i="7"/>
  <c r="DG40" i="7" s="1"/>
  <c r="DG31" i="7"/>
  <c r="LX70" i="7"/>
  <c r="MZ36" i="7"/>
  <c r="NC36" i="7" s="1"/>
  <c r="BT40" i="7"/>
  <c r="CJ75" i="7"/>
  <c r="CV75" i="7" s="1"/>
  <c r="CV68" i="7"/>
  <c r="HL40" i="7"/>
  <c r="HR40" i="7" s="1"/>
  <c r="HR31" i="7"/>
  <c r="LX47" i="7"/>
  <c r="K40" i="7"/>
  <c r="L40" i="7" s="1"/>
  <c r="L31" i="7"/>
  <c r="JV31" i="7"/>
  <c r="JU40" i="7"/>
  <c r="JV40" i="7" s="1"/>
  <c r="BV40" i="7"/>
  <c r="BW40" i="7" s="1"/>
  <c r="BW31" i="7"/>
  <c r="LW63" i="7"/>
  <c r="LX63" i="7" s="1"/>
  <c r="BK40" i="7"/>
  <c r="BK31" i="7"/>
  <c r="AM21" i="7"/>
  <c r="AL31" i="7"/>
  <c r="BA31" i="7" s="1"/>
  <c r="NA49" i="7"/>
  <c r="GD49" i="7"/>
  <c r="AA31" i="7"/>
  <c r="Z40" i="7"/>
  <c r="AA40" i="7" s="1"/>
  <c r="CH75" i="7"/>
  <c r="CW75" i="7" s="1"/>
  <c r="CW68" i="7"/>
  <c r="LW67" i="7"/>
  <c r="LX67" i="7" s="1"/>
  <c r="LI67" i="7"/>
  <c r="GB21" i="7"/>
  <c r="NA14" i="7"/>
  <c r="ND14" i="7" s="1"/>
  <c r="LI74" i="7"/>
  <c r="LW74" i="7"/>
  <c r="JP30" i="7"/>
  <c r="LE75" i="7"/>
  <c r="LF75" i="7" s="1"/>
  <c r="LF68" i="7"/>
  <c r="BD75" i="7"/>
  <c r="CE75" i="7" s="1"/>
  <c r="FO20" i="7"/>
  <c r="FC20" i="7"/>
  <c r="NA24" i="7"/>
  <c r="JA24" i="7"/>
  <c r="NA42" i="7"/>
  <c r="NA66" i="7"/>
  <c r="ND66" i="7" s="1"/>
  <c r="K75" i="7"/>
  <c r="L75" i="7" s="1"/>
  <c r="L68" i="7"/>
  <c r="NA56" i="7"/>
  <c r="GD56" i="7"/>
  <c r="LH31" i="7"/>
  <c r="JW31" i="7"/>
  <c r="JZ21" i="7"/>
  <c r="KO21" i="7" s="1"/>
  <c r="JY21" i="7"/>
  <c r="AC68" i="7"/>
  <c r="F68" i="7"/>
  <c r="KA68" i="7"/>
  <c r="JO75" i="7"/>
  <c r="KA75" i="7" s="1"/>
  <c r="BT31" i="7"/>
  <c r="GC63" i="7"/>
  <c r="CZ75" i="7"/>
  <c r="DT68" i="7"/>
  <c r="CY75" i="7"/>
  <c r="DT75" i="7" s="1"/>
  <c r="LW60" i="7"/>
  <c r="LX60" i="7" s="1"/>
  <c r="LI60" i="7"/>
  <c r="CO31" i="7"/>
  <c r="CN40" i="7"/>
  <c r="CO40" i="7" s="1"/>
  <c r="JC75" i="7"/>
  <c r="IJ31" i="7"/>
  <c r="II31" i="7"/>
  <c r="AP21" i="7"/>
  <c r="IK50" i="7"/>
  <c r="IE68" i="7"/>
  <c r="HV40" i="7"/>
  <c r="HW31" i="7"/>
  <c r="FH40" i="7"/>
  <c r="FI40" i="7" s="1"/>
  <c r="FI31" i="7"/>
  <c r="GS31" i="7"/>
  <c r="GR40" i="7"/>
  <c r="GS40" i="7" s="1"/>
  <c r="GU21" i="7"/>
  <c r="GV20" i="7"/>
  <c r="HD75" i="7"/>
  <c r="HD68" i="7"/>
  <c r="IB68" i="7"/>
  <c r="HV75" i="7"/>
  <c r="IB75" i="7" s="1"/>
  <c r="GD12" i="7"/>
  <c r="NA22" i="7"/>
  <c r="ND22" i="7" s="1"/>
  <c r="CJ40" i="7"/>
  <c r="CV40" i="7" s="1"/>
  <c r="CV31" i="7"/>
  <c r="FS31" i="7"/>
  <c r="FS40" i="7"/>
  <c r="JN68" i="7"/>
  <c r="JZ50" i="7"/>
  <c r="KO50" i="7" s="1"/>
  <c r="CD68" i="7"/>
  <c r="GB50" i="7"/>
  <c r="DV60" i="7"/>
  <c r="MZ54" i="7"/>
  <c r="NC54" i="7" s="1"/>
  <c r="GD54" i="7"/>
  <c r="NA16" i="7"/>
  <c r="GD16" i="7"/>
  <c r="AV31" i="7"/>
  <c r="AU40" i="7"/>
  <c r="AV40" i="7" s="1"/>
  <c r="F31" i="7"/>
  <c r="FO18" i="7"/>
  <c r="GC18" i="7"/>
  <c r="NA71" i="7"/>
  <c r="ND71" i="7" s="1"/>
  <c r="MZ57" i="7"/>
  <c r="NC57" i="7" s="1"/>
  <c r="R68" i="7"/>
  <c r="Q75" i="7"/>
  <c r="R75" i="7" s="1"/>
  <c r="KY75" i="7"/>
  <c r="KZ75" i="7" s="1"/>
  <c r="KZ68" i="7"/>
  <c r="KA21" i="7"/>
  <c r="KP21" i="7" s="1"/>
  <c r="JO31" i="7"/>
  <c r="JP21" i="7"/>
  <c r="LV21" i="7"/>
  <c r="JL68" i="7"/>
  <c r="JF75" i="7"/>
  <c r="JL75" i="7" s="1"/>
  <c r="NA46" i="7"/>
  <c r="NA76" i="7"/>
  <c r="ND76" i="7" s="1"/>
  <c r="GC48" i="7"/>
  <c r="AB68" i="7"/>
  <c r="AH68" i="7" s="1"/>
  <c r="H40" i="7"/>
  <c r="AC31" i="7"/>
  <c r="AI31" i="7" s="1"/>
  <c r="I31" i="7"/>
  <c r="U31" i="7"/>
  <c r="T40" i="7"/>
  <c r="U40" i="7" s="1"/>
  <c r="BH21" i="7"/>
  <c r="BG31" i="7"/>
  <c r="LH40" i="7"/>
  <c r="EN31" i="7"/>
  <c r="EM40" i="7"/>
  <c r="EN40" i="7" s="1"/>
  <c r="LH50" i="7"/>
  <c r="LW50" i="7" s="1"/>
  <c r="BM40" i="7"/>
  <c r="BN40" i="7" s="1"/>
  <c r="BN31" i="7"/>
  <c r="GX30" i="7"/>
  <c r="GY29" i="7"/>
  <c r="JB75" i="7"/>
  <c r="JB40" i="7"/>
  <c r="MZ53" i="7"/>
  <c r="NC53" i="7" s="1"/>
  <c r="GD53" i="7"/>
  <c r="FI68" i="7"/>
  <c r="FH75" i="7"/>
  <c r="FI75" i="7" s="1"/>
  <c r="EB21" i="7"/>
  <c r="EA31" i="7"/>
  <c r="CY40" i="7"/>
  <c r="DA31" i="7"/>
  <c r="DT31" i="7"/>
  <c r="IK30" i="7"/>
  <c r="IL30" i="7" s="1"/>
  <c r="IF30" i="7"/>
  <c r="IE31" i="7"/>
  <c r="EZ21" i="7"/>
  <c r="AJ10" i="7"/>
  <c r="HG68" i="7"/>
  <c r="HJ50" i="7"/>
  <c r="CX12" i="7"/>
  <c r="IB31" i="7"/>
  <c r="IC31" i="7" s="1"/>
  <c r="LH68" i="7"/>
  <c r="DR40" i="7"/>
  <c r="DS40" i="7" s="1"/>
  <c r="DS31" i="7"/>
  <c r="HE29" i="7"/>
  <c r="CL21" i="7"/>
  <c r="CK31" i="7"/>
  <c r="AB30" i="7"/>
  <c r="AH30" i="7" s="1"/>
  <c r="NA13" i="7"/>
  <c r="GD13" i="7"/>
  <c r="DC31" i="7"/>
  <c r="DD21" i="7"/>
  <c r="DU21" i="7"/>
  <c r="DV21" i="7" s="1"/>
  <c r="JA18" i="7"/>
  <c r="HE18" i="7"/>
  <c r="NA52" i="7"/>
  <c r="GD52" i="7"/>
  <c r="HS68" i="7"/>
  <c r="HM75" i="7"/>
  <c r="HS75" i="7" s="1"/>
  <c r="AB75" i="7"/>
  <c r="N40" i="7"/>
  <c r="O31" i="7"/>
  <c r="HD20" i="7"/>
  <c r="IZ20" i="7" s="1"/>
  <c r="FR21" i="7"/>
  <c r="FT21" i="7"/>
  <c r="FU21" i="7" s="1"/>
  <c r="FQ31" i="7"/>
  <c r="X68" i="7"/>
  <c r="AM30" i="7"/>
  <c r="HE28" i="7"/>
  <c r="AG68" i="7"/>
  <c r="AI60" i="7"/>
  <c r="AJ60" i="7" s="1"/>
  <c r="AD60" i="7"/>
  <c r="GC60" i="7"/>
  <c r="DU50" i="7"/>
  <c r="DL68" i="7"/>
  <c r="CH31" i="7"/>
  <c r="CI21" i="7"/>
  <c r="CW21" i="7"/>
  <c r="CX21" i="7" s="1"/>
  <c r="CR31" i="7"/>
  <c r="CQ40" i="7"/>
  <c r="JM20" i="7"/>
  <c r="JM21" i="7"/>
  <c r="HY40" i="7"/>
  <c r="HQ31" i="7"/>
  <c r="JA37" i="7"/>
  <c r="NA37" i="7"/>
  <c r="MY22" i="7"/>
  <c r="JG31" i="7"/>
  <c r="JF40" i="7"/>
  <c r="JL31" i="7"/>
  <c r="JM29" i="7"/>
  <c r="JM30" i="7"/>
  <c r="BE31" i="7" l="1"/>
  <c r="IZ50" i="7"/>
  <c r="GO40" i="7"/>
  <c r="CE31" i="7"/>
  <c r="CF31" i="7" s="1"/>
  <c r="DW40" i="7"/>
  <c r="EF40" i="7" s="1"/>
  <c r="IU31" i="7"/>
  <c r="IT40" i="7"/>
  <c r="IX40" i="7" s="1"/>
  <c r="DW75" i="7"/>
  <c r="EF75" i="7" s="1"/>
  <c r="IY68" i="7"/>
  <c r="IY75" i="7"/>
  <c r="FY31" i="7"/>
  <c r="IU40" i="7"/>
  <c r="IY31" i="7"/>
  <c r="FX31" i="7"/>
  <c r="DX75" i="7"/>
  <c r="EG75" i="7" s="1"/>
  <c r="EH75" i="7" s="1"/>
  <c r="MX21" i="7"/>
  <c r="MY21" i="7" s="1"/>
  <c r="DX40" i="7"/>
  <c r="DY40" i="7" s="1"/>
  <c r="EG31" i="7"/>
  <c r="EH31" i="7" s="1"/>
  <c r="MX68" i="7"/>
  <c r="MX30" i="7"/>
  <c r="MM68" i="7"/>
  <c r="MM21" i="7"/>
  <c r="MM30" i="7"/>
  <c r="EB75" i="7"/>
  <c r="MA40" i="7"/>
  <c r="MA31" i="7"/>
  <c r="ML31" i="7"/>
  <c r="DY31" i="7"/>
  <c r="FW75" i="7"/>
  <c r="FZ75" i="7" s="1"/>
  <c r="ML75" i="7"/>
  <c r="JX31" i="7"/>
  <c r="JX40" i="7" s="1"/>
  <c r="JY30" i="7"/>
  <c r="MO75" i="7"/>
  <c r="MP75" i="7" s="1"/>
  <c r="HW40" i="7"/>
  <c r="FQ75" i="7"/>
  <c r="FT75" i="7" s="1"/>
  <c r="KA30" i="7"/>
  <c r="KB30" i="7" s="1"/>
  <c r="EI75" i="7"/>
  <c r="EX75" i="7" s="1"/>
  <c r="AM68" i="7"/>
  <c r="IN40" i="7"/>
  <c r="IQ40" i="7" s="1"/>
  <c r="EW31" i="7"/>
  <c r="MP68" i="7"/>
  <c r="FZ31" i="7"/>
  <c r="LL68" i="7"/>
  <c r="IO75" i="7"/>
  <c r="MC40" i="7"/>
  <c r="MD40" i="7" s="1"/>
  <c r="MD31" i="7"/>
  <c r="DL75" i="7"/>
  <c r="DM75" i="7" s="1"/>
  <c r="DM68" i="7"/>
  <c r="NA11" i="7"/>
  <c r="NB11" i="7" s="1"/>
  <c r="EH68" i="7"/>
  <c r="NB10" i="7"/>
  <c r="MP40" i="7"/>
  <c r="MU40" i="7"/>
  <c r="LK75" i="7"/>
  <c r="LT75" i="7" s="1"/>
  <c r="LU75" i="7" s="1"/>
  <c r="FV75" i="7"/>
  <c r="FY75" i="7" s="1"/>
  <c r="MZ67" i="7"/>
  <c r="NC67" i="7" s="1"/>
  <c r="LX50" i="7"/>
  <c r="AL75" i="7"/>
  <c r="BA75" i="7" s="1"/>
  <c r="LG68" i="7"/>
  <c r="LI68" i="7" s="1"/>
  <c r="EY68" i="7"/>
  <c r="FN68" i="7"/>
  <c r="FO68" i="7" s="1"/>
  <c r="HN31" i="7"/>
  <c r="EK31" i="7"/>
  <c r="KP68" i="7"/>
  <c r="JC40" i="7"/>
  <c r="JD40" i="7" s="1"/>
  <c r="KP75" i="7"/>
  <c r="KP29" i="7"/>
  <c r="KQ29" i="7" s="1"/>
  <c r="FX40" i="7"/>
  <c r="FF31" i="7"/>
  <c r="FN31" i="7"/>
  <c r="FF40" i="7"/>
  <c r="FN40" i="7"/>
  <c r="NB45" i="7"/>
  <c r="MZ48" i="7"/>
  <c r="NC48" i="7" s="1"/>
  <c r="FN75" i="7"/>
  <c r="FO75" i="7" s="1"/>
  <c r="EY31" i="7"/>
  <c r="EJ40" i="7"/>
  <c r="EI40" i="7"/>
  <c r="EX40" i="7" s="1"/>
  <c r="EX31" i="7"/>
  <c r="ND45" i="7"/>
  <c r="NE45" i="7" s="1"/>
  <c r="JD31" i="7"/>
  <c r="LG75" i="7"/>
  <c r="LV75" i="7" s="1"/>
  <c r="IB40" i="7"/>
  <c r="IC40" i="7" s="1"/>
  <c r="NE58" i="7"/>
  <c r="MZ50" i="7"/>
  <c r="NC50" i="7" s="1"/>
  <c r="NA63" i="7"/>
  <c r="ND63" i="7" s="1"/>
  <c r="NE63" i="7" s="1"/>
  <c r="MZ29" i="7"/>
  <c r="NC29" i="7" s="1"/>
  <c r="JA29" i="7"/>
  <c r="MZ20" i="7"/>
  <c r="NC20" i="7" s="1"/>
  <c r="HS31" i="7"/>
  <c r="HT31" i="7" s="1"/>
  <c r="NB58" i="7"/>
  <c r="NE25" i="7"/>
  <c r="NE71" i="7"/>
  <c r="NB25" i="7"/>
  <c r="NE55" i="7"/>
  <c r="NA48" i="7"/>
  <c r="ND48" i="7" s="1"/>
  <c r="HN40" i="7"/>
  <c r="NA39" i="7"/>
  <c r="NB39" i="7" s="1"/>
  <c r="CD40" i="7"/>
  <c r="BB68" i="7"/>
  <c r="LH75" i="7"/>
  <c r="NB65" i="7"/>
  <c r="NE12" i="7"/>
  <c r="LW68" i="7"/>
  <c r="NA67" i="7"/>
  <c r="NE44" i="7"/>
  <c r="NB23" i="7"/>
  <c r="NB44" i="7"/>
  <c r="GC50" i="7"/>
  <c r="GD50" i="7" s="1"/>
  <c r="HJ31" i="7"/>
  <c r="HG40" i="7"/>
  <c r="ND23" i="7"/>
  <c r="NE23" i="7" s="1"/>
  <c r="NE76" i="7"/>
  <c r="GC20" i="7"/>
  <c r="GD20" i="7" s="1"/>
  <c r="AS40" i="7"/>
  <c r="NE72" i="7"/>
  <c r="NB22" i="7"/>
  <c r="NB19" i="7"/>
  <c r="NB61" i="7"/>
  <c r="NB72" i="7"/>
  <c r="NE65" i="7"/>
  <c r="LU68" i="7"/>
  <c r="NE47" i="7"/>
  <c r="NE43" i="7"/>
  <c r="NB43" i="7"/>
  <c r="NB47" i="7"/>
  <c r="KQ21" i="7"/>
  <c r="KB21" i="7"/>
  <c r="NE70" i="7"/>
  <c r="NB70" i="7"/>
  <c r="NE61" i="7"/>
  <c r="NB59" i="7"/>
  <c r="NE19" i="7"/>
  <c r="NC10" i="7"/>
  <c r="NE10" i="7" s="1"/>
  <c r="HS40" i="7"/>
  <c r="HT40" i="7" s="1"/>
  <c r="HC40" i="7"/>
  <c r="NE59" i="7"/>
  <c r="NB54" i="7"/>
  <c r="NB12" i="7"/>
  <c r="BB30" i="7"/>
  <c r="AJ21" i="7"/>
  <c r="AC75" i="7"/>
  <c r="AI75" i="7" s="1"/>
  <c r="NE54" i="7"/>
  <c r="KT75" i="7"/>
  <c r="CH40" i="7"/>
  <c r="CI40" i="7" s="1"/>
  <c r="CW31" i="7"/>
  <c r="CX31" i="7" s="1"/>
  <c r="CI31" i="7"/>
  <c r="JA28" i="7"/>
  <c r="NA28" i="7"/>
  <c r="HE20" i="7"/>
  <c r="JA20" i="7"/>
  <c r="HJ68" i="7"/>
  <c r="HG75" i="7"/>
  <c r="HJ75" i="7" s="1"/>
  <c r="DT40" i="7"/>
  <c r="DA40" i="7"/>
  <c r="LW40" i="7"/>
  <c r="AC40" i="7"/>
  <c r="AI40" i="7" s="1"/>
  <c r="I40" i="7"/>
  <c r="JO40" i="7"/>
  <c r="JP31" i="7"/>
  <c r="NA18" i="7"/>
  <c r="GD18" i="7"/>
  <c r="ND16" i="7"/>
  <c r="NE16" i="7" s="1"/>
  <c r="NB16" i="7"/>
  <c r="MV68" i="7"/>
  <c r="DU68" i="7"/>
  <c r="DV68" i="7" s="1"/>
  <c r="AD68" i="7"/>
  <c r="ND42" i="7"/>
  <c r="NE42" i="7" s="1"/>
  <c r="NB42" i="7"/>
  <c r="AH75" i="7"/>
  <c r="NB49" i="7"/>
  <c r="ND49" i="7"/>
  <c r="NE49" i="7" s="1"/>
  <c r="AL40" i="7"/>
  <c r="BA40" i="7" s="1"/>
  <c r="AM31" i="7"/>
  <c r="NB53" i="7"/>
  <c r="FT31" i="7"/>
  <c r="FU31" i="7" s="1"/>
  <c r="FR31" i="7"/>
  <c r="FQ40" i="7"/>
  <c r="AB40" i="7"/>
  <c r="AH40" i="7" s="1"/>
  <c r="AB31" i="7"/>
  <c r="AH31" i="7" s="1"/>
  <c r="EA40" i="7"/>
  <c r="EB40" i="7" s="1"/>
  <c r="EB31" i="7"/>
  <c r="BE40" i="7"/>
  <c r="GY30" i="7"/>
  <c r="GX31" i="7"/>
  <c r="BG40" i="7"/>
  <c r="CE40" i="7" s="1"/>
  <c r="BH31" i="7"/>
  <c r="IR75" i="7"/>
  <c r="NE22" i="7"/>
  <c r="II40" i="7"/>
  <c r="IJ40" i="7"/>
  <c r="LW31" i="7"/>
  <c r="ND24" i="7"/>
  <c r="NE24" i="7" s="1"/>
  <c r="NB24" i="7"/>
  <c r="FC21" i="7"/>
  <c r="NA74" i="7"/>
  <c r="LX74" i="7"/>
  <c r="MZ21" i="7"/>
  <c r="NC21" i="7" s="1"/>
  <c r="NE53" i="7"/>
  <c r="CL31" i="7"/>
  <c r="CK40" i="7"/>
  <c r="CL40" i="7" s="1"/>
  <c r="ND46" i="7"/>
  <c r="NE46" i="7" s="1"/>
  <c r="NB46" i="7"/>
  <c r="LV31" i="7"/>
  <c r="LV40" i="7"/>
  <c r="GB68" i="7"/>
  <c r="JN75" i="7"/>
  <c r="JZ75" i="7" s="1"/>
  <c r="KO75" i="7" s="1"/>
  <c r="JZ68" i="7"/>
  <c r="KO68" i="7" s="1"/>
  <c r="AP40" i="7"/>
  <c r="AP31" i="7"/>
  <c r="AI68" i="7"/>
  <c r="AJ68" i="7" s="1"/>
  <c r="BB21" i="7"/>
  <c r="NA60" i="7"/>
  <c r="GD60" i="7"/>
  <c r="NB52" i="7"/>
  <c r="ND52" i="7"/>
  <c r="NE52" i="7" s="1"/>
  <c r="GA40" i="7"/>
  <c r="DU31" i="7"/>
  <c r="DV31" i="7" s="1"/>
  <c r="DD31" i="7"/>
  <c r="DC40" i="7"/>
  <c r="NB13" i="7"/>
  <c r="ND13" i="7"/>
  <c r="NE13" i="7" s="1"/>
  <c r="IF31" i="7"/>
  <c r="IE40" i="7"/>
  <c r="IK31" i="7"/>
  <c r="IL31" i="7" s="1"/>
  <c r="F40" i="7"/>
  <c r="GV21" i="7"/>
  <c r="GU31" i="7"/>
  <c r="HD21" i="7"/>
  <c r="IZ21" i="7" s="1"/>
  <c r="IE75" i="7"/>
  <c r="IK75" i="7" s="1"/>
  <c r="IK68" i="7"/>
  <c r="F75" i="7"/>
  <c r="JW40" i="7"/>
  <c r="JZ40" i="7" s="1"/>
  <c r="KO40" i="7" s="1"/>
  <c r="JZ31" i="7"/>
  <c r="KO31" i="7" s="1"/>
  <c r="ND56" i="7"/>
  <c r="NE56" i="7" s="1"/>
  <c r="NB56" i="7"/>
  <c r="HD30" i="7"/>
  <c r="IZ30" i="7" s="1"/>
  <c r="CR40" i="7"/>
  <c r="KQ20" i="7"/>
  <c r="HZ40" i="7"/>
  <c r="ND37" i="7"/>
  <c r="NE37" i="7" s="1"/>
  <c r="NB37" i="7"/>
  <c r="GP40" i="7"/>
  <c r="JM31" i="7"/>
  <c r="JG40" i="7"/>
  <c r="JL40" i="7"/>
  <c r="IZ75" i="7" l="1"/>
  <c r="JA75" i="7" s="1"/>
  <c r="IZ68" i="7"/>
  <c r="IY40" i="7"/>
  <c r="GA31" i="7"/>
  <c r="LL75" i="7"/>
  <c r="EG40" i="7"/>
  <c r="EH40" i="7" s="1"/>
  <c r="KP30" i="7"/>
  <c r="KQ30" i="7" s="1"/>
  <c r="MM75" i="7"/>
  <c r="MM31" i="7"/>
  <c r="MX31" i="7"/>
  <c r="ML40" i="7"/>
  <c r="MX40" i="7" s="1"/>
  <c r="KA31" i="7"/>
  <c r="KP31" i="7" s="1"/>
  <c r="KQ31" i="7" s="1"/>
  <c r="MU75" i="7"/>
  <c r="MV75" i="7" s="1"/>
  <c r="ND11" i="7"/>
  <c r="NE11" i="7" s="1"/>
  <c r="JY31" i="7"/>
  <c r="BB75" i="7"/>
  <c r="DU75" i="7"/>
  <c r="DV75" i="7" s="1"/>
  <c r="NB67" i="7"/>
  <c r="LI75" i="7"/>
  <c r="AM75" i="7"/>
  <c r="LV68" i="7"/>
  <c r="LX68" i="7" s="1"/>
  <c r="NE48" i="7"/>
  <c r="NB63" i="7"/>
  <c r="NB48" i="7"/>
  <c r="EZ31" i="7"/>
  <c r="GB31" i="7"/>
  <c r="EY40" i="7"/>
  <c r="EZ40" i="7" s="1"/>
  <c r="EK40" i="7"/>
  <c r="NA29" i="7"/>
  <c r="ND29" i="7" s="1"/>
  <c r="NE29" i="7" s="1"/>
  <c r="MV31" i="7"/>
  <c r="AD31" i="7"/>
  <c r="ND39" i="7"/>
  <c r="NE39" i="7" s="1"/>
  <c r="ND67" i="7"/>
  <c r="NE67" i="7" s="1"/>
  <c r="CD75" i="7"/>
  <c r="GB75" i="7" s="1"/>
  <c r="MZ75" i="7" s="1"/>
  <c r="NC75" i="7" s="1"/>
  <c r="NA50" i="7"/>
  <c r="NB50" i="7" s="1"/>
  <c r="HJ40" i="7"/>
  <c r="HK40" i="7" s="1"/>
  <c r="HH40" i="7"/>
  <c r="GB40" i="7"/>
  <c r="CW40" i="7"/>
  <c r="CX40" i="7" s="1"/>
  <c r="LW75" i="7"/>
  <c r="LX75" i="7" s="1"/>
  <c r="NA20" i="7"/>
  <c r="ND20" i="7" s="1"/>
  <c r="NE20" i="7" s="1"/>
  <c r="GC68" i="7"/>
  <c r="GD68" i="7" s="1"/>
  <c r="AD75" i="7"/>
  <c r="AJ75" i="7"/>
  <c r="AJ40" i="7"/>
  <c r="HE21" i="7"/>
  <c r="JA21" i="7"/>
  <c r="JY40" i="7"/>
  <c r="GC21" i="7"/>
  <c r="FO21" i="7"/>
  <c r="GX40" i="7"/>
  <c r="GY40" i="7" s="1"/>
  <c r="GY31" i="7"/>
  <c r="NB18" i="7"/>
  <c r="ND18" i="7"/>
  <c r="NE18" i="7" s="1"/>
  <c r="GV31" i="7"/>
  <c r="GU40" i="7"/>
  <c r="HD31" i="7"/>
  <c r="IZ31" i="7" s="1"/>
  <c r="MZ30" i="7"/>
  <c r="NC30" i="7" s="1"/>
  <c r="MY30" i="7"/>
  <c r="ND74" i="7"/>
  <c r="NE74" i="7" s="1"/>
  <c r="NB74" i="7"/>
  <c r="BB31" i="7"/>
  <c r="AD40" i="7"/>
  <c r="HE30" i="7"/>
  <c r="BH40" i="7"/>
  <c r="CF40" i="7"/>
  <c r="AM40" i="7"/>
  <c r="BB40" i="7"/>
  <c r="NB28" i="7"/>
  <c r="ND28" i="7"/>
  <c r="NE28" i="7" s="1"/>
  <c r="IF40" i="7"/>
  <c r="IK40" i="7"/>
  <c r="IL40" i="7" s="1"/>
  <c r="DD40" i="7"/>
  <c r="DU40" i="7"/>
  <c r="DV40" i="7" s="1"/>
  <c r="ND60" i="7"/>
  <c r="NE60" i="7" s="1"/>
  <c r="NB60" i="7"/>
  <c r="FC31" i="7"/>
  <c r="FR40" i="7"/>
  <c r="FT40" i="7"/>
  <c r="FU40" i="7" s="1"/>
  <c r="JP40" i="7"/>
  <c r="KA40" i="7"/>
  <c r="KB40" i="7" s="1"/>
  <c r="O40" i="7"/>
  <c r="MV40" i="7"/>
  <c r="AJ31" i="7"/>
  <c r="JM40" i="7"/>
  <c r="KB31" i="7" l="1"/>
  <c r="MX75" i="7"/>
  <c r="MY75" i="7" s="1"/>
  <c r="GC75" i="7"/>
  <c r="GD75" i="7" s="1"/>
  <c r="MZ31" i="7"/>
  <c r="NC31" i="7" s="1"/>
  <c r="MM40" i="7"/>
  <c r="MY40" i="7"/>
  <c r="MZ68" i="7"/>
  <c r="NC68" i="7" s="1"/>
  <c r="KP40" i="7"/>
  <c r="KQ40" i="7" s="1"/>
  <c r="NB29" i="7"/>
  <c r="ND50" i="7"/>
  <c r="NE50" i="7" s="1"/>
  <c r="NA68" i="7"/>
  <c r="ND68" i="7" s="1"/>
  <c r="MZ40" i="7"/>
  <c r="NC40" i="7" s="1"/>
  <c r="NB20" i="7"/>
  <c r="MY68" i="7"/>
  <c r="GD21" i="7"/>
  <c r="NA21" i="7"/>
  <c r="GC31" i="7"/>
  <c r="FO31" i="7"/>
  <c r="JA30" i="7"/>
  <c r="NA30" i="7"/>
  <c r="FC40" i="7"/>
  <c r="MY31" i="7"/>
  <c r="JA31" i="7"/>
  <c r="HE31" i="7"/>
  <c r="GV40" i="7"/>
  <c r="HD40" i="7"/>
  <c r="IZ40" i="7" s="1"/>
  <c r="NA75" i="7" l="1"/>
  <c r="NB75" i="7" s="1"/>
  <c r="NB68" i="7"/>
  <c r="NE68" i="7"/>
  <c r="JA40" i="7"/>
  <c r="HE40" i="7"/>
  <c r="FO40" i="7"/>
  <c r="GC40" i="7"/>
  <c r="NA31" i="7"/>
  <c r="GD31" i="7"/>
  <c r="NB30" i="7"/>
  <c r="ND30" i="7"/>
  <c r="NE30" i="7" s="1"/>
  <c r="ND21" i="7"/>
  <c r="NE21" i="7" s="1"/>
  <c r="NB21" i="7"/>
  <c r="ND75" i="7" l="1"/>
  <c r="NE75" i="7" s="1"/>
  <c r="GD40" i="7"/>
  <c r="NA40" i="7"/>
  <c r="NB31" i="7"/>
  <c r="ND31" i="7"/>
  <c r="NE31" i="7" s="1"/>
  <c r="ND40" i="7" l="1"/>
  <c r="NB40" i="7"/>
  <c r="NG80" i="7" l="1"/>
  <c r="NG26" i="7"/>
  <c r="NH69" i="7"/>
  <c r="NE40" i="7"/>
  <c r="NH56" i="7"/>
</calcChain>
</file>

<file path=xl/sharedStrings.xml><?xml version="1.0" encoding="utf-8"?>
<sst xmlns="http://schemas.openxmlformats.org/spreadsheetml/2006/main" count="759" uniqueCount="361">
  <si>
    <t>Sorszám</t>
  </si>
  <si>
    <t xml:space="preserve">C Í M R E N D </t>
  </si>
  <si>
    <t>K I A D Á S O K</t>
  </si>
  <si>
    <t>Munkaadókat terhelő járulékok és szociális hozzájárulási adó</t>
  </si>
  <si>
    <t>1101</t>
  </si>
  <si>
    <t>3101</t>
  </si>
  <si>
    <t>A</t>
  </si>
  <si>
    <t>5101</t>
  </si>
  <si>
    <t>5106</t>
  </si>
  <si>
    <t>Informatikai kiadások</t>
  </si>
  <si>
    <t>B (5100)</t>
  </si>
  <si>
    <t>5201</t>
  </si>
  <si>
    <t>5202</t>
  </si>
  <si>
    <t>Közutak üzemeltetése, fenntartása</t>
  </si>
  <si>
    <t>5203</t>
  </si>
  <si>
    <t>5204</t>
  </si>
  <si>
    <t>5206</t>
  </si>
  <si>
    <t>Főépítészi feladatok</t>
  </si>
  <si>
    <t>5207</t>
  </si>
  <si>
    <t>Egyéb városüzemeltetési feladatok</t>
  </si>
  <si>
    <t>5200</t>
  </si>
  <si>
    <t>5301</t>
  </si>
  <si>
    <t>Önkormányzati épületek, lakások, helyiségek kezelése, üzemeltetése</t>
  </si>
  <si>
    <t>5302</t>
  </si>
  <si>
    <t>5303</t>
  </si>
  <si>
    <t>Társasházak részére pályázatok költségei</t>
  </si>
  <si>
    <t>5300</t>
  </si>
  <si>
    <t>5401</t>
  </si>
  <si>
    <t>5402</t>
  </si>
  <si>
    <t>Lakáselidegenítéssel kapcsolatos feladatok</t>
  </si>
  <si>
    <t>5403</t>
  </si>
  <si>
    <t>Garay téri Piac üzemeltetése</t>
  </si>
  <si>
    <t>5404</t>
  </si>
  <si>
    <t>5400</t>
  </si>
  <si>
    <t>5601</t>
  </si>
  <si>
    <t>Rendszeres szociális pénzbeli ellátások</t>
  </si>
  <si>
    <t>5604</t>
  </si>
  <si>
    <t>Eseti pénzbeli szociális ellátások</t>
  </si>
  <si>
    <t>5605</t>
  </si>
  <si>
    <t>5606</t>
  </si>
  <si>
    <t>Egyéb szociális és gyermekjóléti szolgáltatás</t>
  </si>
  <si>
    <t>Közfoglalkoztatás</t>
  </si>
  <si>
    <t>5600</t>
  </si>
  <si>
    <t>5701</t>
  </si>
  <si>
    <t>Oktatási, közművelődési és egyéb feladatok</t>
  </si>
  <si>
    <t>5702</t>
  </si>
  <si>
    <t>5703</t>
  </si>
  <si>
    <t>Üdülők üzemeltetése</t>
  </si>
  <si>
    <t>5700</t>
  </si>
  <si>
    <t>5804</t>
  </si>
  <si>
    <t>Önkormányzat által alapított kitüntetések, díjak</t>
  </si>
  <si>
    <t>5800</t>
  </si>
  <si>
    <t>Hatósági, jogszabályi és egyéb kötelezettségek összesen</t>
  </si>
  <si>
    <t>5903</t>
  </si>
  <si>
    <t>Bérleti díjakkal kapcsolatos áfa előirányzat</t>
  </si>
  <si>
    <t>5900</t>
  </si>
  <si>
    <t>Általános forgalmi adóval kapcsolatos feladatok összesen</t>
  </si>
  <si>
    <t>6103</t>
  </si>
  <si>
    <t>Sportegyesületek és szervezetek támogatása</t>
  </si>
  <si>
    <t>6105</t>
  </si>
  <si>
    <t>6106</t>
  </si>
  <si>
    <t>6107</t>
  </si>
  <si>
    <t>6100</t>
  </si>
  <si>
    <t>6201</t>
  </si>
  <si>
    <t>6200</t>
  </si>
  <si>
    <t>Költségvetési szervnek nyújtott támogatás összesen</t>
  </si>
  <si>
    <t>6301</t>
  </si>
  <si>
    <t>Intézményi felújítások</t>
  </si>
  <si>
    <t>6303</t>
  </si>
  <si>
    <t>6300</t>
  </si>
  <si>
    <t>6401</t>
  </si>
  <si>
    <t>Intézményi beruházások</t>
  </si>
  <si>
    <t>6404</t>
  </si>
  <si>
    <t>Önkormányzati beruházások</t>
  </si>
  <si>
    <t>6400</t>
  </si>
  <si>
    <t>6501</t>
  </si>
  <si>
    <t>Társasházak felújításához támogatás és kölcsön nyújtása</t>
  </si>
  <si>
    <t>6503</t>
  </si>
  <si>
    <t>6500</t>
  </si>
  <si>
    <t>Önkormányzati forrásból finanszírozott lakás célú támogatások, kölcsönök nyújtása, törlesztése összesen</t>
  </si>
  <si>
    <t>6802</t>
  </si>
  <si>
    <t>Egyéb pénzügyi műveletek előirányzata</t>
  </si>
  <si>
    <t>6800</t>
  </si>
  <si>
    <t>Pénzügyi műveletek és egyéb pénzügytechnikai elszámolások összesen</t>
  </si>
  <si>
    <t>6000</t>
  </si>
  <si>
    <t>Önkormányzati kiadások mindösszesen</t>
  </si>
  <si>
    <t>7100</t>
  </si>
  <si>
    <t>7201</t>
  </si>
  <si>
    <t>Központilag kezelt ágazati feladatok</t>
  </si>
  <si>
    <t>7203</t>
  </si>
  <si>
    <t>7200</t>
  </si>
  <si>
    <t>7302</t>
  </si>
  <si>
    <t>Központilag kezelt közművelődési pályázatok és feladatok</t>
  </si>
  <si>
    <t>7303</t>
  </si>
  <si>
    <t>Központilag kezelt sport pályázatok és feladatok</t>
  </si>
  <si>
    <t>7305</t>
  </si>
  <si>
    <t>Központilag kezelt kerület-fejlesztési pályázatok és feladatok</t>
  </si>
  <si>
    <t>7306</t>
  </si>
  <si>
    <t>7300</t>
  </si>
  <si>
    <t>7000</t>
  </si>
  <si>
    <t>Tartalék előirányzat összesen</t>
  </si>
  <si>
    <t>8102</t>
  </si>
  <si>
    <t>8103</t>
  </si>
  <si>
    <t>8107</t>
  </si>
  <si>
    <t>Támogatási kölcsön visszatérülése államháztartáson kívülről</t>
  </si>
  <si>
    <t>8108</t>
  </si>
  <si>
    <t>8109</t>
  </si>
  <si>
    <t>Önkormányzati bevételek összesen</t>
  </si>
  <si>
    <t>9100</t>
  </si>
  <si>
    <t>Európai Unió által finanszírozott pályázatok összesen</t>
  </si>
  <si>
    <t>9000</t>
  </si>
  <si>
    <t>Pályázatok előirányzatai összesen</t>
  </si>
  <si>
    <t>Önkormányzat összesen</t>
  </si>
  <si>
    <t>2101-27</t>
  </si>
  <si>
    <t>2101-26</t>
  </si>
  <si>
    <t>2101-25</t>
  </si>
  <si>
    <t>2101-24</t>
  </si>
  <si>
    <t>2101-23</t>
  </si>
  <si>
    <t>2101-22</t>
  </si>
  <si>
    <t>2101-21</t>
  </si>
  <si>
    <t>Eseti pénzbeli gyermekvédelmi ellátások</t>
  </si>
  <si>
    <t>5200-5900</t>
  </si>
  <si>
    <t>5122</t>
  </si>
  <si>
    <t>5132</t>
  </si>
  <si>
    <t>5133</t>
  </si>
  <si>
    <t>Környezet-egészségügyi feladatok</t>
  </si>
  <si>
    <t>5304</t>
  </si>
  <si>
    <t>Önkormányzati tulajdonú oktatási célt szolgáló épületek üzemeltetése</t>
  </si>
  <si>
    <t>5305</t>
  </si>
  <si>
    <t>5502</t>
  </si>
  <si>
    <t>Pályázatok fenntartási kötelezettségeivel kapcsolatos feladatok</t>
  </si>
  <si>
    <t>5503</t>
  </si>
  <si>
    <t>5500</t>
  </si>
  <si>
    <t>5707</t>
  </si>
  <si>
    <t>6108</t>
  </si>
  <si>
    <t>6109</t>
  </si>
  <si>
    <t>Dologi kiadások</t>
  </si>
  <si>
    <t>Felhalmozási célú visszatérítendő támogatások, kölcsönök nyújtása államháztartáson kívülre</t>
  </si>
  <si>
    <t>Bischitz Johanna Integrált Humán Szolgáltató Központ</t>
  </si>
  <si>
    <t>Hitelfelvétel államháztartáson kívülről, kamatbevétel</t>
  </si>
  <si>
    <t>Pályázatok fenntartási kötelezettségeivel kapcsolatos feladatok és feladatra el nem számolt kiadások összesen</t>
  </si>
  <si>
    <t>Igazgatási apparátus és Polgármesteri Hivatal előirányzata</t>
  </si>
  <si>
    <t>Polgármesteri Hivatal összesen</t>
  </si>
  <si>
    <t>Önkormányzati lakásgazdálkodási és egyéb feladatok összesen</t>
  </si>
  <si>
    <t>Oktatási, közművelődési, sport és egyéb feladatok összesen</t>
  </si>
  <si>
    <t>Sport feladatok</t>
  </si>
  <si>
    <t>Felújítások összesen</t>
  </si>
  <si>
    <t>Felhalmozási bevételek</t>
  </si>
  <si>
    <t>Önkormányzatok működési célú költségvetési támogatása</t>
  </si>
  <si>
    <t>8201</t>
  </si>
  <si>
    <t>8202</t>
  </si>
  <si>
    <t>8203</t>
  </si>
  <si>
    <t xml:space="preserve">Önkormányzatnak átengedett közhatalmi bevételek </t>
  </si>
  <si>
    <t>Helyi adók és adójellegű bevételek</t>
  </si>
  <si>
    <t>8200</t>
  </si>
  <si>
    <t>Önkormányzat működési bevétele összesen</t>
  </si>
  <si>
    <t>8100</t>
  </si>
  <si>
    <t>8000</t>
  </si>
  <si>
    <t>Önkormányzati felújítások</t>
  </si>
  <si>
    <t>Városüzemeltetési és városgazdálkodási feladatok működési kiadásai összesen</t>
  </si>
  <si>
    <t>Szociális támogatások, ellátások és egyéb feladatok összesen</t>
  </si>
  <si>
    <t>ezer Ft</t>
  </si>
  <si>
    <t>5608</t>
  </si>
  <si>
    <t>Erzsébetvárosi Tehetséggondozás</t>
  </si>
  <si>
    <t>5208</t>
  </si>
  <si>
    <t>9200</t>
  </si>
  <si>
    <t>Fővárosi Önkormányzat által kiírt pályázatok összesen</t>
  </si>
  <si>
    <t>C</t>
  </si>
  <si>
    <t>Személyi jutattások</t>
  </si>
  <si>
    <t>Ellátottak pénzbeli juttatásai</t>
  </si>
  <si>
    <t>Nemzetközi kötelezettségek</t>
  </si>
  <si>
    <t xml:space="preserve">Egyéb működési célú támogatások államháztartáson belülre </t>
  </si>
  <si>
    <t xml:space="preserve">Egyéb működési célú támogatások államháztartáson kívülre </t>
  </si>
  <si>
    <t>Tartalékok</t>
  </si>
  <si>
    <t>Beruházások</t>
  </si>
  <si>
    <t>Felújítások</t>
  </si>
  <si>
    <t>Egyéb felhalmozási célú támogatások államháztartáson belülre</t>
  </si>
  <si>
    <t>Lakástámogatás</t>
  </si>
  <si>
    <t>Egyéb felhalmozási célú támogatások államháztartáson kívülre</t>
  </si>
  <si>
    <t>Államháztartáson belüli megelőlegezések visszafizetése</t>
  </si>
  <si>
    <t>Egyéb felhalmozási célú támogatások bevételei államháztartáson belülről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</si>
  <si>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</si>
  <si>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</si>
  <si>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</si>
  <si>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</si>
  <si>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</si>
  <si>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</si>
  <si>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</si>
  <si>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</si>
  <si>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</si>
  <si>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</si>
  <si>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</si>
  <si>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</si>
  <si>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</si>
  <si>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</si>
  <si>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</si>
  <si>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</si>
  <si>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Előző év költségvetési maradványának igénybevétele</t>
  </si>
  <si>
    <t>Központi, irányító szervi támogatás</t>
  </si>
  <si>
    <t>K1</t>
  </si>
  <si>
    <t>K2</t>
  </si>
  <si>
    <t>K3</t>
  </si>
  <si>
    <t>K4</t>
  </si>
  <si>
    <t>K501</t>
  </si>
  <si>
    <t>K506</t>
  </si>
  <si>
    <t>K512</t>
  </si>
  <si>
    <t>K5</t>
  </si>
  <si>
    <t>K1-K5</t>
  </si>
  <si>
    <t>K6</t>
  </si>
  <si>
    <t>K7</t>
  </si>
  <si>
    <t>K84</t>
  </si>
  <si>
    <t>K86</t>
  </si>
  <si>
    <t>K87</t>
  </si>
  <si>
    <t>K8</t>
  </si>
  <si>
    <t>K6-K8</t>
  </si>
  <si>
    <t>K1-K8</t>
  </si>
  <si>
    <t>K9111</t>
  </si>
  <si>
    <t>K914</t>
  </si>
  <si>
    <t>K915</t>
  </si>
  <si>
    <t>K916</t>
  </si>
  <si>
    <t>K9</t>
  </si>
  <si>
    <t>B1</t>
  </si>
  <si>
    <t>B34</t>
  </si>
  <si>
    <t>B351</t>
  </si>
  <si>
    <t>B354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</si>
  <si>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</si>
  <si>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</si>
  <si>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</si>
  <si>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</si>
  <si>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</si>
  <si>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</si>
  <si>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</si>
  <si>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</si>
  <si>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</si>
  <si>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</si>
  <si>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</si>
  <si>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</si>
  <si>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</si>
  <si>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B52</t>
  </si>
  <si>
    <t>B5</t>
  </si>
  <si>
    <t>B7</t>
  </si>
  <si>
    <t>B1-B7</t>
  </si>
  <si>
    <t>B8131</t>
  </si>
  <si>
    <t>B816</t>
  </si>
  <si>
    <t>B817</t>
  </si>
  <si>
    <t>B81 (=B8)</t>
  </si>
  <si>
    <t>Rovatrend</t>
  </si>
  <si>
    <t>BEVÉTELEK</t>
  </si>
  <si>
    <t>Működési célú támogatások államháztartáson belülről</t>
  </si>
  <si>
    <t>Foglalkoztatottak létszáma (fő)</t>
  </si>
  <si>
    <t>Közfoglalkoztatottak létszáma (fő)</t>
  </si>
  <si>
    <t>6110</t>
  </si>
  <si>
    <t>Támogatások összesen</t>
  </si>
  <si>
    <t>Beruházások összesen</t>
  </si>
  <si>
    <t>Önkormányzat ágazati feladatai összesen</t>
  </si>
  <si>
    <t xml:space="preserve">Ellátási szerződések alapján nyújtott támogatások és egyéb működési célú támogatások államháztartáson kívülre </t>
  </si>
  <si>
    <t>Egyéb működési  célú támogatások államháztartáson belülre</t>
  </si>
  <si>
    <t>Központi, irányító szervi támogatás folyósítása</t>
  </si>
  <si>
    <t>Dolgozói lakásvásárláshoz, -építéshez támogatás és kölcsön nyújtása</t>
  </si>
  <si>
    <t>Általános tartalék</t>
  </si>
  <si>
    <t>Központilag kezelt közrendvédelmi, környezetvédelmi pályázatok és feladatok</t>
  </si>
  <si>
    <t>Önkormányzat működési bevételei</t>
  </si>
  <si>
    <t>Önkormányzati bevételek mindösszesen</t>
  </si>
  <si>
    <t>Kötelező taneszköz beszerzése</t>
  </si>
  <si>
    <t>D=A+B+C</t>
  </si>
  <si>
    <t xml:space="preserve">Polgármesterre átruházott előirányzat-átcsoportosítási hatáskörű céltartalékok előirányzata összesen </t>
  </si>
  <si>
    <t>Erzsébetváros Önkormányzata összesen</t>
  </si>
  <si>
    <t>K513</t>
  </si>
  <si>
    <t>K89</t>
  </si>
  <si>
    <t>Hosszú lejáratú hitelek, kölcsönök törlesztése pénzügyi vállalkozásnak</t>
  </si>
  <si>
    <t>K9122</t>
  </si>
  <si>
    <t>Befektetési célú belföldi értékpapírok vásárlása</t>
  </si>
  <si>
    <t>Pénzeszközök lekötött bankbetétként elhelyezése</t>
  </si>
  <si>
    <t>Készletértékesítés ellenértéke</t>
  </si>
  <si>
    <t>B411</t>
  </si>
  <si>
    <t>B74</t>
  </si>
  <si>
    <t>B75</t>
  </si>
  <si>
    <t>Lekötött bankbetétek megszüntetése</t>
  </si>
  <si>
    <t>Erzsébetváros Rendészeti Igazgatósága</t>
  </si>
  <si>
    <t>Klauzál téri csarnok</t>
  </si>
  <si>
    <t>5405</t>
  </si>
  <si>
    <t>Önkormányzat működése</t>
  </si>
  <si>
    <t>Társasházak közös költsége, célbefizetése</t>
  </si>
  <si>
    <t>Bizottságokra átruházott felhasználási jogkörű céltartalékok</t>
  </si>
  <si>
    <t>K502</t>
  </si>
  <si>
    <t>Elvonások és befizetések</t>
  </si>
  <si>
    <t>Kamatbevételek és más nyereségjellegű bevételek</t>
  </si>
  <si>
    <t xml:space="preserve"> Polgármesteri Hivatalnál
foglalkozás egészségügyi ellátások</t>
  </si>
  <si>
    <t>Polgármesteri Hivatalnál
általános hatósági feladatok</t>
  </si>
  <si>
    <t>Parkosítás</t>
  </si>
  <si>
    <t>Településfejlesztés, településrendezés</t>
  </si>
  <si>
    <t>K88</t>
  </si>
  <si>
    <t>Felhalmozási célú támogatások az Európai Uniónak</t>
  </si>
  <si>
    <t>Nem lakás célú helyiségek bérbeadásával kapcsolatos közvetlen kiadások</t>
  </si>
  <si>
    <t>Vagyongazdálkodással kapcsolatos egyéb kiadások</t>
  </si>
  <si>
    <t>Költségvetési intézmények mindösszesen</t>
  </si>
  <si>
    <t>Lakások bérbeadásával kapcsolatos közvetlen kiadások</t>
  </si>
  <si>
    <t>Önkormányzati tulajdonú ingatlanok és helyiségek értékesítésével kapcsolatos közvetlen kiadások</t>
  </si>
  <si>
    <t>Erzsébetvárosi Kópévár Óvoda</t>
  </si>
  <si>
    <t>Erzsébetvárosi Nefelejcs Óvoda</t>
  </si>
  <si>
    <t>Erzsébetvárosi Brunszvik Teréz Óvoda</t>
  </si>
  <si>
    <t>Erzsébetvárosi Bóbita Óvoda</t>
  </si>
  <si>
    <t>Erzsébetvárosi Magonc Óvoda</t>
  </si>
  <si>
    <t>Erzsébetvárosi Dob Óvoda</t>
  </si>
  <si>
    <t>Erzsébetvárosi Csicsergő Óvoda</t>
  </si>
  <si>
    <t>Erzsébetvárosi lakossági szolgáltatások</t>
  </si>
  <si>
    <t>B8121</t>
  </si>
  <si>
    <t>Forgatási célú belföldi értékpapírok beváltása, értékesítése</t>
  </si>
  <si>
    <t>K9121</t>
  </si>
  <si>
    <t xml:space="preserve">Forgatási célú belföldi értékpapírok vásárlása </t>
  </si>
  <si>
    <t>Belső-Pesti Tankerületi Központ támogatása</t>
  </si>
  <si>
    <t>Közművelődési, egyéb művészeti feladatok</t>
  </si>
  <si>
    <t>Vagyonhasznosítással kapcsolatos feladatok összesen</t>
  </si>
  <si>
    <t>Erzsébetvárosi polgárőr egyesületek támogatása</t>
  </si>
  <si>
    <t>Köznevelés összesen</t>
  </si>
  <si>
    <t>B54</t>
  </si>
  <si>
    <t>Részesedések értékesítése</t>
  </si>
  <si>
    <t>B2</t>
  </si>
  <si>
    <t>Parkolásüzemeltetési feladatok</t>
  </si>
  <si>
    <t xml:space="preserve">TÉR KÖZ pályázat „B” Közösségi célú városrehabilitációs program
Kisdiófa Közösségi Kert
</t>
  </si>
  <si>
    <t xml:space="preserve">TÉR KÖZ pályázat „B” Közösségi célú városrehabilitációs program
Tájékoztatási Pont
</t>
  </si>
  <si>
    <t>Rövid lejáratú tulajdonosi kölcsönök kiadásai</t>
  </si>
  <si>
    <t>K9192</t>
  </si>
  <si>
    <t xml:space="preserve">Okos Város program </t>
  </si>
  <si>
    <t>Okos Város Program</t>
  </si>
  <si>
    <t>KEHOP-1.2.1-18-2019-00252
Klímastratégia kidolgozása és klímatudatosságot erősítő szemléletformálás Erzsébetvárosban</t>
  </si>
  <si>
    <t>B819</t>
  </si>
  <si>
    <t>Tulajdonosi kölcsönök</t>
  </si>
  <si>
    <t>Európai Bizottság Urban Innovative Actions kezdeményezése” című, ötödik pályázati felhívás Király utca 11.</t>
  </si>
  <si>
    <t>Alapítványi támogatások kerete</t>
  </si>
  <si>
    <t>Pályázatok többéves előirányzatai</t>
  </si>
  <si>
    <t>Pályázatok előkészítése</t>
  </si>
  <si>
    <t>VEKOP 6.2.1-15-2016-00004 pályázat Verseny utcai Veszélyeztetett tömb szociális célú rehabilitációja</t>
  </si>
  <si>
    <t>VEKOP 6.2.1-15-2016-00003 pályázat Csányi utcai Krízis tömb szociális célú rehabilitációja</t>
  </si>
  <si>
    <t>K508</t>
  </si>
  <si>
    <t>Működési célú visszatérítendő támogatások, kölcsönök nyújtása államháztartáson kívülre</t>
  </si>
  <si>
    <t>Egyéb működési célú kiadások (5+6+…+10)</t>
  </si>
  <si>
    <t>Működési kiadások összesen (1+…+4+11)</t>
  </si>
  <si>
    <t>Egyéb felhalmozási célú kiadások (15+16+…+19)</t>
  </si>
  <si>
    <t>Felhalmozási kiadások összesen (13+14+20)</t>
  </si>
  <si>
    <t>Költségvetési kiadások mindösszesen (12+21)</t>
  </si>
  <si>
    <t>Finanszírozási kiadások (23+24+…+29)</t>
  </si>
  <si>
    <t>Kiadások mindösszesen (22+30)</t>
  </si>
  <si>
    <t>Termékek és szolgáltatások adói (35+36+37)</t>
  </si>
  <si>
    <t>Közhatalmi bevételek (34+38+39)</t>
  </si>
  <si>
    <t>Működési bevételek (41+42+…+49)</t>
  </si>
  <si>
    <t>Felhalmozási bevételek (51+52)</t>
  </si>
  <si>
    <t>Felhalmozási célú átvett pénzeszközök (55+56)</t>
  </si>
  <si>
    <t>Költségvetési bevételek összesen (32+33+40+50+53+54+57)</t>
  </si>
  <si>
    <t>Belföldi finanszírozás bevételei (59+60+61+62+63)</t>
  </si>
  <si>
    <t>Bevételek összesen (58+63)</t>
  </si>
  <si>
    <t>B6</t>
  </si>
  <si>
    <t>2020. évi eredeti előirányzat</t>
  </si>
  <si>
    <t>2021. évi terv előirányzat</t>
  </si>
  <si>
    <t>Önkormányzati elismerések</t>
  </si>
  <si>
    <t>Index 2021/2020.</t>
  </si>
  <si>
    <t>Kiemelt Fejlesztések Összesen</t>
  </si>
  <si>
    <t>Következő évek fejlesztési tartaléka</t>
  </si>
  <si>
    <t>Budapest Főváros VII. Kerület Erzsébetváros Önkormányzata
költségvetési szervei és feladatai 2021. évi tervezett  előirányzatai</t>
  </si>
  <si>
    <t>Helyi és nemzeti ünnepek, 
és kommunikációs feladatok</t>
  </si>
  <si>
    <t>Környezet- és természetvédelmi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</si>
</sst>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6">
    <xf numFmtId="0" fontId="0" fillId="0" borderId="0" xfId="0"/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vertical="center"/>
    </xf>
    <xf numFmtId="3" fontId="2" fillId="0" borderId="18" xfId="1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/>
    <xf numFmtId="3" fontId="1" fillId="0" borderId="3" xfId="1" applyNumberFormat="1" applyFont="1" applyFill="1" applyBorder="1" applyAlignment="1"/>
    <xf numFmtId="3" fontId="1" fillId="0" borderId="4" xfId="1" applyNumberFormat="1" applyFont="1" applyFill="1" applyBorder="1" applyAlignment="1">
      <alignment horizontal="center"/>
    </xf>
    <xf numFmtId="3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horizontal="center" vertical="center"/>
    </xf>
    <xf numFmtId="3" fontId="2" fillId="0" borderId="23" xfId="1" applyNumberFormat="1" applyFont="1" applyFill="1" applyBorder="1" applyAlignment="1">
      <alignment horizontal="center" vertical="center"/>
    </xf>
    <xf numFmtId="3" fontId="2" fillId="0" borderId="22" xfId="1" applyNumberFormat="1" applyFont="1" applyFill="1" applyBorder="1" applyAlignment="1">
      <alignment horizontal="center" vertical="center"/>
    </xf>
    <xf numFmtId="3" fontId="2" fillId="0" borderId="24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3" fontId="2" fillId="0" borderId="53" xfId="1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53" xfId="0" applyNumberFormat="1" applyFont="1" applyFill="1" applyBorder="1" applyAlignment="1">
      <alignment vertical="center" wrapText="1"/>
    </xf>
    <xf numFmtId="3" fontId="1" fillId="0" borderId="3" xfId="1" applyNumberFormat="1" applyFont="1" applyFill="1" applyBorder="1" applyAlignment="1">
      <alignment vertical="center"/>
    </xf>
    <xf numFmtId="10" fontId="1" fillId="0" borderId="4" xfId="4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3" fontId="1" fillId="0" borderId="3" xfId="1" applyNumberFormat="1" applyFont="1" applyFill="1" applyBorder="1" applyAlignment="1">
      <alignment horizontal="right" vertical="center"/>
    </xf>
    <xf numFmtId="3" fontId="1" fillId="0" borderId="3" xfId="4" applyNumberFormat="1" applyFont="1" applyFill="1" applyBorder="1" applyAlignment="1">
      <alignment vertical="center"/>
    </xf>
    <xf numFmtId="10" fontId="1" fillId="0" borderId="5" xfId="4" applyNumberFormat="1" applyFont="1" applyFill="1" applyBorder="1" applyAlignment="1">
      <alignment vertical="center"/>
    </xf>
    <xf numFmtId="3" fontId="1" fillId="0" borderId="32" xfId="1" applyNumberFormat="1" applyFont="1" applyFill="1" applyBorder="1" applyAlignment="1">
      <alignment vertical="center"/>
    </xf>
    <xf numFmtId="3" fontId="1" fillId="0" borderId="21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54" xfId="0" applyNumberFormat="1" applyFont="1" applyFill="1" applyBorder="1" applyAlignment="1">
      <alignment vertical="center" wrapText="1"/>
    </xf>
    <xf numFmtId="3" fontId="2" fillId="0" borderId="12" xfId="1" applyNumberFormat="1" applyFont="1" applyFill="1" applyBorder="1" applyAlignment="1">
      <alignment vertical="center"/>
    </xf>
    <xf numFmtId="10" fontId="2" fillId="0" borderId="45" xfId="4" applyNumberFormat="1" applyFont="1" applyFill="1" applyBorder="1" applyAlignment="1">
      <alignment vertical="center"/>
    </xf>
    <xf numFmtId="3" fontId="2" fillId="0" borderId="43" xfId="1" applyNumberFormat="1" applyFont="1" applyFill="1" applyBorder="1" applyAlignment="1">
      <alignment vertical="center"/>
    </xf>
    <xf numFmtId="3" fontId="2" fillId="0" borderId="12" xfId="4" applyNumberFormat="1" applyFont="1" applyFill="1" applyBorder="1" applyAlignment="1">
      <alignment vertical="center"/>
    </xf>
    <xf numFmtId="10" fontId="2" fillId="0" borderId="44" xfId="4" applyNumberFormat="1" applyFont="1" applyFill="1" applyBorder="1" applyAlignment="1">
      <alignment vertical="center"/>
    </xf>
    <xf numFmtId="3" fontId="2" fillId="0" borderId="25" xfId="1" applyNumberFormat="1" applyFont="1" applyFill="1" applyBorder="1" applyAlignment="1">
      <alignment vertical="center"/>
    </xf>
    <xf numFmtId="3" fontId="2" fillId="0" borderId="35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10" fontId="2" fillId="0" borderId="37" xfId="4" applyNumberFormat="1" applyFont="1" applyFill="1" applyBorder="1" applyAlignment="1">
      <alignment vertical="center"/>
    </xf>
    <xf numFmtId="3" fontId="2" fillId="0" borderId="35" xfId="1" applyNumberFormat="1" applyFont="1" applyFill="1" applyBorder="1" applyAlignment="1">
      <alignment vertical="center"/>
    </xf>
    <xf numFmtId="3" fontId="2" fillId="0" borderId="9" xfId="4" applyNumberFormat="1" applyFont="1" applyFill="1" applyBorder="1" applyAlignment="1">
      <alignment vertical="center"/>
    </xf>
    <xf numFmtId="10" fontId="2" fillId="0" borderId="36" xfId="4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3" fontId="2" fillId="0" borderId="36" xfId="1" applyNumberFormat="1" applyFont="1" applyFill="1" applyBorder="1" applyAlignment="1">
      <alignment vertical="center"/>
    </xf>
    <xf numFmtId="3" fontId="2" fillId="0" borderId="40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2" fillId="0" borderId="42" xfId="0" applyNumberFormat="1" applyFont="1" applyFill="1" applyBorder="1" applyAlignment="1">
      <alignment vertical="center" wrapText="1"/>
    </xf>
    <xf numFmtId="3" fontId="2" fillId="0" borderId="29" xfId="1" applyNumberFormat="1" applyFont="1" applyFill="1" applyBorder="1" applyAlignment="1">
      <alignment vertical="center"/>
    </xf>
    <xf numFmtId="10" fontId="2" fillId="0" borderId="42" xfId="4" applyNumberFormat="1" applyFont="1" applyFill="1" applyBorder="1" applyAlignment="1">
      <alignment vertical="center"/>
    </xf>
    <xf numFmtId="3" fontId="2" fillId="0" borderId="40" xfId="1" applyNumberFormat="1" applyFont="1" applyFill="1" applyBorder="1" applyAlignment="1">
      <alignment vertical="center"/>
    </xf>
    <xf numFmtId="3" fontId="2" fillId="0" borderId="29" xfId="4" applyNumberFormat="1" applyFont="1" applyFill="1" applyBorder="1" applyAlignment="1">
      <alignment vertical="center"/>
    </xf>
    <xf numFmtId="10" fontId="2" fillId="0" borderId="41" xfId="4" applyNumberFormat="1" applyFont="1" applyFill="1" applyBorder="1" applyAlignment="1">
      <alignment vertical="center"/>
    </xf>
    <xf numFmtId="3" fontId="2" fillId="0" borderId="31" xfId="1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 wrapText="1"/>
    </xf>
    <xf numFmtId="3" fontId="2" fillId="0" borderId="44" xfId="1" applyNumberFormat="1" applyFont="1" applyFill="1" applyBorder="1" applyAlignment="1">
      <alignment vertical="center"/>
    </xf>
    <xf numFmtId="10" fontId="2" fillId="0" borderId="9" xfId="1" applyNumberFormat="1" applyFont="1" applyFill="1" applyBorder="1" applyAlignment="1">
      <alignment vertical="center"/>
    </xf>
    <xf numFmtId="3" fontId="1" fillId="0" borderId="46" xfId="0" applyNumberFormat="1" applyFont="1" applyFill="1" applyBorder="1" applyAlignment="1">
      <alignment horizontal="center" vertical="center"/>
    </xf>
    <xf numFmtId="3" fontId="1" fillId="0" borderId="47" xfId="0" applyNumberFormat="1" applyFont="1" applyFill="1" applyBorder="1" applyAlignment="1">
      <alignment horizontal="center" vertical="center"/>
    </xf>
    <xf numFmtId="3" fontId="1" fillId="0" borderId="49" xfId="0" applyNumberFormat="1" applyFont="1" applyFill="1" applyBorder="1" applyAlignment="1">
      <alignment vertical="center" wrapText="1"/>
    </xf>
    <xf numFmtId="3" fontId="1" fillId="0" borderId="47" xfId="1" applyNumberFormat="1" applyFont="1" applyFill="1" applyBorder="1" applyAlignment="1">
      <alignment vertical="center"/>
    </xf>
    <xf numFmtId="10" fontId="1" fillId="0" borderId="49" xfId="4" applyNumberFormat="1" applyFont="1" applyFill="1" applyBorder="1" applyAlignment="1">
      <alignment vertical="center"/>
    </xf>
    <xf numFmtId="3" fontId="1" fillId="0" borderId="46" xfId="1" applyNumberFormat="1" applyFont="1" applyFill="1" applyBorder="1" applyAlignment="1">
      <alignment vertical="center"/>
    </xf>
    <xf numFmtId="3" fontId="1" fillId="0" borderId="47" xfId="4" applyNumberFormat="1" applyFont="1" applyFill="1" applyBorder="1" applyAlignment="1">
      <alignment vertical="center"/>
    </xf>
    <xf numFmtId="10" fontId="1" fillId="0" borderId="48" xfId="4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/>
    </xf>
    <xf numFmtId="3" fontId="1" fillId="0" borderId="61" xfId="0" applyNumberFormat="1" applyFont="1" applyFill="1" applyBorder="1" applyAlignment="1">
      <alignment vertical="center" wrapText="1"/>
    </xf>
    <xf numFmtId="3" fontId="1" fillId="0" borderId="28" xfId="1" applyNumberFormat="1" applyFont="1" applyFill="1" applyBorder="1" applyAlignment="1">
      <alignment vertical="center"/>
    </xf>
    <xf numFmtId="10" fontId="1" fillId="0" borderId="50" xfId="4" applyNumberFormat="1" applyFont="1" applyFill="1" applyBorder="1" applyAlignment="1">
      <alignment vertical="center"/>
    </xf>
    <xf numFmtId="3" fontId="1" fillId="0" borderId="26" xfId="1" applyNumberFormat="1" applyFont="1" applyFill="1" applyBorder="1" applyAlignment="1">
      <alignment vertical="center"/>
    </xf>
    <xf numFmtId="3" fontId="1" fillId="0" borderId="28" xfId="4" applyNumberFormat="1" applyFont="1" applyFill="1" applyBorder="1" applyAlignment="1">
      <alignment vertical="center"/>
    </xf>
    <xf numFmtId="10" fontId="1" fillId="0" borderId="27" xfId="4" applyNumberFormat="1" applyFont="1" applyFill="1" applyBorder="1" applyAlignment="1">
      <alignment vertical="center"/>
    </xf>
    <xf numFmtId="3" fontId="1" fillId="0" borderId="33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vertical="center"/>
    </xf>
    <xf numFmtId="10" fontId="6" fillId="0" borderId="11" xfId="4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3" fontId="6" fillId="0" borderId="7" xfId="4" applyNumberFormat="1" applyFont="1" applyFill="1" applyBorder="1" applyAlignment="1">
      <alignment vertical="center"/>
    </xf>
    <xf numFmtId="10" fontId="6" fillId="0" borderId="0" xfId="4" applyNumberFormat="1" applyFont="1" applyFill="1" applyBorder="1" applyAlignment="1">
      <alignment vertical="center"/>
    </xf>
    <xf numFmtId="3" fontId="6" fillId="0" borderId="30" xfId="1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vertical="center"/>
    </xf>
    <xf numFmtId="3" fontId="2" fillId="0" borderId="55" xfId="0" applyNumberFormat="1" applyFont="1" applyFill="1" applyBorder="1" applyAlignment="1">
      <alignment vertical="center"/>
    </xf>
    <xf numFmtId="10" fontId="2" fillId="0" borderId="37" xfId="1" applyNumberFormat="1" applyFont="1" applyFill="1" applyBorder="1" applyAlignment="1">
      <alignment vertical="center"/>
    </xf>
    <xf numFmtId="10" fontId="2" fillId="0" borderId="36" xfId="1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10" fontId="2" fillId="0" borderId="42" xfId="1" applyNumberFormat="1" applyFont="1" applyFill="1" applyBorder="1" applyAlignment="1">
      <alignment vertical="center"/>
    </xf>
    <xf numFmtId="10" fontId="2" fillId="0" borderId="41" xfId="1" applyNumberFormat="1" applyFont="1" applyFill="1" applyBorder="1" applyAlignment="1">
      <alignment vertical="center"/>
    </xf>
    <xf numFmtId="3" fontId="2" fillId="0" borderId="41" xfId="1" applyNumberFormat="1" applyFont="1" applyFill="1" applyBorder="1" applyAlignment="1">
      <alignment vertical="center"/>
    </xf>
    <xf numFmtId="10" fontId="1" fillId="0" borderId="4" xfId="1" applyNumberFormat="1" applyFont="1" applyFill="1" applyBorder="1" applyAlignment="1">
      <alignment vertical="center"/>
    </xf>
    <xf numFmtId="10" fontId="1" fillId="0" borderId="5" xfId="1" applyNumberFormat="1" applyFont="1" applyFill="1" applyBorder="1" applyAlignment="1">
      <alignment vertical="center"/>
    </xf>
    <xf numFmtId="10" fontId="2" fillId="0" borderId="45" xfId="1" applyNumberFormat="1" applyFont="1" applyFill="1" applyBorder="1" applyAlignment="1">
      <alignment vertical="center"/>
    </xf>
    <xf numFmtId="10" fontId="2" fillId="0" borderId="44" xfId="1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10" fontId="2" fillId="0" borderId="11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vertical="center"/>
    </xf>
    <xf numFmtId="10" fontId="2" fillId="0" borderId="0" xfId="1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vertical="center"/>
    </xf>
    <xf numFmtId="3" fontId="2" fillId="0" borderId="34" xfId="1" applyNumberFormat="1" applyFont="1" applyFill="1" applyBorder="1" applyAlignment="1">
      <alignment vertical="center"/>
    </xf>
    <xf numFmtId="10" fontId="2" fillId="0" borderId="39" xfId="1" applyNumberFormat="1" applyFont="1" applyFill="1" applyBorder="1" applyAlignment="1">
      <alignment vertical="center"/>
    </xf>
    <xf numFmtId="3" fontId="2" fillId="0" borderId="38" xfId="1" applyNumberFormat="1" applyFont="1" applyFill="1" applyBorder="1" applyAlignment="1">
      <alignment vertical="center"/>
    </xf>
    <xf numFmtId="10" fontId="2" fillId="0" borderId="52" xfId="1" applyNumberFormat="1" applyFont="1" applyFill="1" applyBorder="1" applyAlignment="1">
      <alignment vertical="center"/>
    </xf>
    <xf numFmtId="3" fontId="2" fillId="0" borderId="52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0" fontId="1" fillId="0" borderId="11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>
      <alignment vertical="center"/>
    </xf>
    <xf numFmtId="10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2" fillId="0" borderId="60" xfId="0" applyNumberFormat="1" applyFont="1" applyFill="1" applyBorder="1" applyAlignment="1">
      <alignment vertical="center"/>
    </xf>
    <xf numFmtId="3" fontId="1" fillId="0" borderId="57" xfId="0" applyNumberFormat="1" applyFont="1" applyFill="1" applyBorder="1" applyAlignment="1">
      <alignment vertical="center"/>
    </xf>
    <xf numFmtId="10" fontId="1" fillId="0" borderId="49" xfId="1" applyNumberFormat="1" applyFont="1" applyFill="1" applyBorder="1" applyAlignment="1">
      <alignment vertical="center"/>
    </xf>
    <xf numFmtId="10" fontId="1" fillId="0" borderId="48" xfId="1" applyNumberFormat="1" applyFont="1" applyFill="1" applyBorder="1" applyAlignment="1">
      <alignment vertical="center"/>
    </xf>
    <xf numFmtId="3" fontId="1" fillId="0" borderId="48" xfId="1" applyNumberFormat="1" applyFont="1" applyFill="1" applyBorder="1" applyAlignment="1">
      <alignment vertical="center"/>
    </xf>
    <xf numFmtId="3" fontId="1" fillId="0" borderId="58" xfId="0" applyNumberFormat="1" applyFont="1" applyFill="1" applyBorder="1" applyAlignment="1">
      <alignment vertical="center"/>
    </xf>
    <xf numFmtId="10" fontId="1" fillId="0" borderId="50" xfId="1" applyNumberFormat="1" applyFont="1" applyFill="1" applyBorder="1" applyAlignment="1">
      <alignment vertical="center"/>
    </xf>
    <xf numFmtId="10" fontId="1" fillId="0" borderId="27" xfId="1" applyNumberFormat="1" applyFont="1" applyFill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54" xfId="1" applyNumberFormat="1" applyFont="1" applyFill="1" applyBorder="1" applyAlignment="1">
      <alignment horizontal="left" vertical="center"/>
    </xf>
    <xf numFmtId="4" fontId="2" fillId="0" borderId="12" xfId="1" applyNumberFormat="1" applyFont="1" applyFill="1" applyBorder="1" applyAlignment="1">
      <alignment vertical="center"/>
    </xf>
    <xf numFmtId="4" fontId="2" fillId="0" borderId="43" xfId="1" applyNumberFormat="1" applyFont="1" applyFill="1" applyBorder="1" applyAlignment="1">
      <alignment vertical="center"/>
    </xf>
    <xf numFmtId="4" fontId="2" fillId="0" borderId="44" xfId="1" applyNumberFormat="1" applyFont="1" applyFill="1" applyBorder="1" applyAlignment="1">
      <alignment vertical="center"/>
    </xf>
    <xf numFmtId="4" fontId="2" fillId="0" borderId="34" xfId="1" applyNumberFormat="1" applyFont="1" applyFill="1" applyBorder="1" applyAlignment="1">
      <alignment horizontal="center" vertical="center"/>
    </xf>
    <xf numFmtId="4" fontId="2" fillId="0" borderId="59" xfId="1" applyNumberFormat="1" applyFont="1" applyFill="1" applyBorder="1" applyAlignment="1">
      <alignment horizontal="left" vertical="center"/>
    </xf>
    <xf numFmtId="4" fontId="2" fillId="0" borderId="34" xfId="1" applyNumberFormat="1" applyFont="1" applyFill="1" applyBorder="1" applyAlignment="1">
      <alignment vertical="center"/>
    </xf>
    <xf numFmtId="4" fontId="2" fillId="0" borderId="38" xfId="1" applyNumberFormat="1" applyFont="1" applyFill="1" applyBorder="1" applyAlignment="1">
      <alignment vertical="center"/>
    </xf>
    <xf numFmtId="4" fontId="2" fillId="0" borderId="36" xfId="1" applyNumberFormat="1" applyFont="1" applyFill="1" applyBorder="1" applyAlignment="1">
      <alignment vertical="center"/>
    </xf>
    <xf numFmtId="3" fontId="2" fillId="0" borderId="13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4" fontId="2" fillId="0" borderId="0" xfId="1" applyNumberFormat="1" applyFont="1" applyFill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3" fontId="1" fillId="0" borderId="17" xfId="2" applyNumberFormat="1" applyFont="1" applyFill="1" applyBorder="1" applyAlignment="1">
      <alignment horizontal="center" vertical="center" wrapText="1"/>
    </xf>
    <xf numFmtId="3" fontId="1" fillId="0" borderId="15" xfId="2" applyNumberFormat="1" applyFont="1" applyFill="1" applyBorder="1" applyAlignment="1">
      <alignment horizontal="center" vertical="center" wrapText="1"/>
    </xf>
    <xf numFmtId="3" fontId="1" fillId="0" borderId="8" xfId="2" applyNumberFormat="1" applyFont="1" applyFill="1" applyBorder="1" applyAlignment="1">
      <alignment horizontal="center" vertical="center" wrapText="1"/>
    </xf>
    <xf numFmtId="3" fontId="1" fillId="0" borderId="14" xfId="2" applyNumberFormat="1" applyFont="1" applyFill="1" applyBorder="1" applyAlignment="1">
      <alignment horizontal="center" vertical="center" wrapText="1"/>
    </xf>
    <xf numFmtId="3" fontId="1" fillId="0" borderId="16" xfId="2" applyNumberFormat="1" applyFont="1" applyFill="1" applyBorder="1" applyAlignment="1">
      <alignment horizontal="center" vertical="center" wrapText="1"/>
    </xf>
    <xf numFmtId="3" fontId="1" fillId="0" borderId="20" xfId="2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5" xfId="1" applyNumberFormat="1" applyFont="1" applyFill="1" applyBorder="1" applyAlignment="1">
      <alignment horizontal="center" vertical="center"/>
    </xf>
    <xf numFmtId="3" fontId="1" fillId="0" borderId="4" xfId="1" applyNumberFormat="1" applyFont="1" applyFill="1" applyBorder="1" applyAlignment="1">
      <alignment horizontal="center" vertical="center"/>
    </xf>
    <xf numFmtId="3" fontId="1" fillId="0" borderId="16" xfId="1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2" fillId="0" borderId="20" xfId="1" applyNumberFormat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vertical="center" wrapText="1"/>
    </xf>
    <xf numFmtId="3" fontId="2" fillId="0" borderId="14" xfId="1" applyNumberFormat="1" applyFont="1" applyFill="1" applyBorder="1" applyAlignment="1">
      <alignment vertical="center" wrapText="1"/>
    </xf>
    <xf numFmtId="3" fontId="1" fillId="0" borderId="18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20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horizontal="center" vertical="center"/>
    </xf>
    <xf numFmtId="1" fontId="1" fillId="0" borderId="5" xfId="1" applyNumberFormat="1" applyFont="1" applyFill="1" applyBorder="1" applyAlignment="1">
      <alignment horizontal="center" vertical="center"/>
    </xf>
    <xf numFmtId="1" fontId="1" fillId="0" borderId="4" xfId="1" applyNumberFormat="1" applyFont="1" applyFill="1" applyBorder="1" applyAlignment="1">
      <alignment horizontal="center" vertical="center"/>
    </xf>
    <xf numFmtId="3" fontId="1" fillId="0" borderId="13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/>
    </xf>
    <xf numFmtId="3" fontId="1" fillId="0" borderId="11" xfId="1" applyNumberFormat="1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>
      <alignment horizontal="center" vertical="center"/>
    </xf>
    <xf numFmtId="3" fontId="1" fillId="0" borderId="18" xfId="2" applyNumberFormat="1" applyFont="1" applyFill="1" applyBorder="1" applyAlignment="1">
      <alignment horizontal="center" vertical="center" wrapText="1"/>
    </xf>
    <xf numFmtId="3" fontId="1" fillId="0" borderId="1" xfId="2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>
      <alignment horizontal="center" vertical="center" wrapText="1"/>
    </xf>
    <xf numFmtId="3" fontId="1" fillId="0" borderId="7" xfId="1" applyNumberFormat="1" applyFont="1" applyFill="1" applyBorder="1" applyAlignment="1">
      <alignment horizontal="center" vertical="center" wrapText="1"/>
    </xf>
    <xf numFmtId="3" fontId="1" fillId="0" borderId="15" xfId="1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1"/>
    <cellStyle name="Normál_részb._önáll._Címrend_2006_Gabor" xfId="2"/>
    <cellStyle name="Százalék" xfId="4" builtinId="5"/>
    <cellStyle name="Százalék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245"/>
  <sheetViews>
    <sheetView tabSelected="1" view="pageBreakPreview" zoomScale="70" zoomScaleNormal="70" zoomScaleSheetLayoutView="70" workbookViewId="0">
      <pane xSplit="3" ySplit="8" topLeftCell="S9" activePane="bottomRight" state="frozen"/>
      <selection pane="topRight" activeCell="C1" sqref="C1"/>
      <selection pane="bottomLeft" activeCell="A10" sqref="A10"/>
      <selection pane="bottomRight" activeCell="AE19" sqref="AE19"/>
    </sheetView>
  </sheetViews>
  <sheetFormatPr defaultColWidth="14.42578125" defaultRowHeight="15.75" x14ac:dyDescent="0.25"/>
  <cols>
    <col min="1" max="1" width="11.85546875" style="113" bestFit="1" customWidth="1"/>
    <col min="2" max="2" width="15.7109375" style="113" customWidth="1"/>
    <col min="3" max="3" width="95.5703125" style="152" customWidth="1"/>
    <col min="4" max="302" width="16.7109375" style="149" customWidth="1"/>
    <col min="303" max="303" width="17.140625" style="149" customWidth="1"/>
    <col min="304" max="369" width="16.7109375" style="149" customWidth="1"/>
    <col min="370" max="16384" width="14.42578125" style="149"/>
  </cols>
  <sheetData>
    <row r="1" spans="1:375" s="3" customFormat="1" ht="15" customHeight="1" x14ac:dyDescent="0.25">
      <c r="A1" s="182" t="s">
        <v>358</v>
      </c>
      <c r="B1" s="182"/>
      <c r="C1" s="182"/>
      <c r="D1" s="182"/>
      <c r="E1" s="182"/>
      <c r="F1" s="1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2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82"/>
      <c r="MZ1" s="182"/>
      <c r="NA1" s="1"/>
      <c r="NB1" s="1"/>
      <c r="NC1" s="1"/>
      <c r="ND1" s="1"/>
      <c r="NE1" s="1"/>
    </row>
    <row r="2" spans="1:375" s="3" customFormat="1" ht="24.75" customHeight="1" x14ac:dyDescent="0.25">
      <c r="A2" s="182"/>
      <c r="B2" s="182"/>
      <c r="C2" s="182"/>
      <c r="D2" s="182"/>
      <c r="E2" s="182"/>
      <c r="F2" s="18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</row>
    <row r="3" spans="1:375" s="3" customFormat="1" ht="16.5" thickBot="1" x14ac:dyDescent="0.3">
      <c r="C3" s="4"/>
      <c r="L3" s="5"/>
      <c r="O3" s="5" t="s">
        <v>161</v>
      </c>
      <c r="AA3" s="5" t="s">
        <v>161</v>
      </c>
      <c r="AM3" s="5" t="s">
        <v>161</v>
      </c>
      <c r="AS3" s="5" t="s">
        <v>161</v>
      </c>
      <c r="AY3" s="5" t="s">
        <v>161</v>
      </c>
      <c r="BB3" s="5"/>
      <c r="BK3" s="5" t="s">
        <v>161</v>
      </c>
      <c r="BN3" s="5"/>
      <c r="BT3" s="5"/>
      <c r="BW3" s="5" t="s">
        <v>161</v>
      </c>
      <c r="BZ3" s="5"/>
      <c r="CC3" s="5"/>
      <c r="CF3" s="5"/>
      <c r="CI3" s="5" t="s">
        <v>161</v>
      </c>
      <c r="CL3" s="5"/>
      <c r="CO3" s="5"/>
      <c r="CR3" s="5"/>
      <c r="CU3" s="5" t="s">
        <v>161</v>
      </c>
      <c r="CX3" s="5"/>
      <c r="DA3" s="5"/>
      <c r="DD3" s="5"/>
      <c r="DG3" s="5" t="s">
        <v>161</v>
      </c>
      <c r="DJ3" s="5"/>
      <c r="DM3" s="5"/>
      <c r="DP3" s="5"/>
      <c r="DS3" s="5" t="s">
        <v>161</v>
      </c>
      <c r="DV3" s="5"/>
      <c r="DY3" s="5"/>
      <c r="EE3" s="5" t="s">
        <v>161</v>
      </c>
      <c r="EH3" s="5"/>
      <c r="EK3" s="5"/>
      <c r="EQ3" s="5" t="s">
        <v>161</v>
      </c>
      <c r="ET3" s="5"/>
      <c r="EZ3" s="5"/>
      <c r="FC3" s="5" t="s">
        <v>161</v>
      </c>
      <c r="FF3" s="5"/>
      <c r="FI3" s="5"/>
      <c r="FL3" s="5"/>
      <c r="FO3" s="5" t="s">
        <v>161</v>
      </c>
      <c r="FR3" s="5"/>
      <c r="FU3" s="5"/>
      <c r="FX3" s="5"/>
      <c r="GA3" s="5" t="s">
        <v>161</v>
      </c>
      <c r="GD3" s="5"/>
      <c r="GG3" s="5"/>
      <c r="GJ3" s="5"/>
      <c r="GM3" s="5" t="s">
        <v>161</v>
      </c>
      <c r="GP3" s="5"/>
      <c r="GS3" s="5"/>
      <c r="GV3" s="5"/>
      <c r="GY3" s="5" t="s">
        <v>161</v>
      </c>
      <c r="GZ3" s="5"/>
      <c r="HA3" s="5"/>
      <c r="HB3" s="5"/>
      <c r="HE3" s="5"/>
      <c r="HH3" s="5"/>
      <c r="HK3" s="5" t="s">
        <v>161</v>
      </c>
      <c r="HN3" s="5"/>
      <c r="HQ3" s="5"/>
      <c r="HT3" s="5"/>
      <c r="HW3" s="5" t="s">
        <v>161</v>
      </c>
      <c r="HZ3" s="5"/>
      <c r="IC3" s="5"/>
      <c r="IF3" s="5"/>
      <c r="II3" s="5" t="s">
        <v>161</v>
      </c>
      <c r="IL3" s="5"/>
      <c r="IO3" s="5"/>
      <c r="IR3" s="5"/>
      <c r="IU3" s="5" t="s">
        <v>161</v>
      </c>
      <c r="IV3" s="5"/>
      <c r="IW3" s="5"/>
      <c r="IX3" s="5"/>
      <c r="JA3" s="5"/>
      <c r="JD3" s="5"/>
      <c r="JG3" s="5" t="s">
        <v>161</v>
      </c>
      <c r="JJ3" s="5"/>
      <c r="JM3" s="5"/>
      <c r="JP3" s="5"/>
      <c r="JS3" s="5" t="s">
        <v>161</v>
      </c>
      <c r="JV3" s="5"/>
      <c r="JY3" s="5"/>
      <c r="KB3" s="5"/>
      <c r="KC3" s="1"/>
      <c r="KD3" s="5"/>
      <c r="KE3" s="5" t="s">
        <v>161</v>
      </c>
      <c r="KF3" s="5"/>
      <c r="KG3" s="5"/>
      <c r="KH3" s="5"/>
      <c r="KI3" s="5"/>
      <c r="KJ3" s="5"/>
      <c r="KK3" s="5"/>
      <c r="KL3" s="5"/>
      <c r="KM3" s="5"/>
      <c r="KN3" s="5"/>
      <c r="KQ3" s="5" t="s">
        <v>161</v>
      </c>
      <c r="KT3" s="5"/>
      <c r="KW3" s="5"/>
      <c r="KZ3" s="5"/>
      <c r="LC3" s="5" t="s">
        <v>161</v>
      </c>
      <c r="LF3" s="5"/>
      <c r="LI3" s="5"/>
      <c r="LL3" s="5"/>
      <c r="LO3" s="5" t="s">
        <v>161</v>
      </c>
      <c r="LR3" s="5"/>
      <c r="LU3" s="5"/>
      <c r="LX3" s="5"/>
      <c r="MA3" s="5" t="s">
        <v>161</v>
      </c>
      <c r="MD3" s="5"/>
      <c r="ME3" s="5"/>
      <c r="MF3" s="5"/>
      <c r="MG3" s="5"/>
      <c r="MH3" s="5"/>
      <c r="MI3" s="5"/>
      <c r="MJ3" s="5"/>
      <c r="MM3" s="5" t="s">
        <v>161</v>
      </c>
      <c r="MP3" s="5"/>
      <c r="MQ3" s="5"/>
      <c r="MR3" s="5"/>
      <c r="MS3" s="5"/>
      <c r="MV3" s="5"/>
      <c r="MY3" s="5" t="s">
        <v>161</v>
      </c>
      <c r="NB3" s="5"/>
      <c r="NE3" s="5" t="s">
        <v>161</v>
      </c>
    </row>
    <row r="4" spans="1:375" s="6" customFormat="1" ht="16.5" thickBot="1" x14ac:dyDescent="0.3">
      <c r="A4" s="162" t="s">
        <v>0</v>
      </c>
      <c r="B4" s="183" t="s">
        <v>246</v>
      </c>
      <c r="C4" s="177" t="s">
        <v>1</v>
      </c>
      <c r="D4" s="160" t="s">
        <v>4</v>
      </c>
      <c r="E4" s="160"/>
      <c r="F4" s="161"/>
      <c r="G4" s="159" t="s">
        <v>119</v>
      </c>
      <c r="H4" s="160"/>
      <c r="I4" s="161"/>
      <c r="J4" s="159" t="s">
        <v>118</v>
      </c>
      <c r="K4" s="160"/>
      <c r="L4" s="161"/>
      <c r="M4" s="159" t="s">
        <v>117</v>
      </c>
      <c r="N4" s="160"/>
      <c r="O4" s="161"/>
      <c r="P4" s="159" t="s">
        <v>116</v>
      </c>
      <c r="Q4" s="160"/>
      <c r="R4" s="161"/>
      <c r="S4" s="159" t="s">
        <v>115</v>
      </c>
      <c r="T4" s="160"/>
      <c r="U4" s="161"/>
      <c r="V4" s="159" t="s">
        <v>114</v>
      </c>
      <c r="W4" s="160"/>
      <c r="X4" s="161"/>
      <c r="Y4" s="159" t="s">
        <v>113</v>
      </c>
      <c r="Z4" s="160"/>
      <c r="AA4" s="161"/>
      <c r="AB4" s="173">
        <v>2101</v>
      </c>
      <c r="AC4" s="174"/>
      <c r="AD4" s="175"/>
      <c r="AE4" s="159" t="s">
        <v>5</v>
      </c>
      <c r="AF4" s="160"/>
      <c r="AG4" s="161"/>
      <c r="AH4" s="159" t="s">
        <v>6</v>
      </c>
      <c r="AI4" s="160"/>
      <c r="AJ4" s="161"/>
      <c r="AK4" s="159" t="s">
        <v>7</v>
      </c>
      <c r="AL4" s="160"/>
      <c r="AM4" s="161"/>
      <c r="AN4" s="159" t="s">
        <v>8</v>
      </c>
      <c r="AO4" s="160"/>
      <c r="AP4" s="161"/>
      <c r="AQ4" s="159" t="s">
        <v>122</v>
      </c>
      <c r="AR4" s="160"/>
      <c r="AS4" s="161"/>
      <c r="AT4" s="159" t="s">
        <v>123</v>
      </c>
      <c r="AU4" s="160"/>
      <c r="AV4" s="161"/>
      <c r="AW4" s="159" t="s">
        <v>124</v>
      </c>
      <c r="AX4" s="160"/>
      <c r="AY4" s="161"/>
      <c r="AZ4" s="159" t="s">
        <v>10</v>
      </c>
      <c r="BA4" s="160"/>
      <c r="BB4" s="161"/>
      <c r="BC4" s="159" t="s">
        <v>11</v>
      </c>
      <c r="BD4" s="160"/>
      <c r="BE4" s="161"/>
      <c r="BF4" s="159" t="s">
        <v>12</v>
      </c>
      <c r="BG4" s="160"/>
      <c r="BH4" s="161"/>
      <c r="BI4" s="159" t="s">
        <v>14</v>
      </c>
      <c r="BJ4" s="160"/>
      <c r="BK4" s="161"/>
      <c r="BL4" s="159" t="s">
        <v>15</v>
      </c>
      <c r="BM4" s="160"/>
      <c r="BN4" s="161"/>
      <c r="BO4" s="159" t="s">
        <v>16</v>
      </c>
      <c r="BP4" s="160"/>
      <c r="BQ4" s="161"/>
      <c r="BR4" s="159" t="s">
        <v>18</v>
      </c>
      <c r="BS4" s="160"/>
      <c r="BT4" s="161"/>
      <c r="BU4" s="159" t="s">
        <v>164</v>
      </c>
      <c r="BV4" s="160"/>
      <c r="BW4" s="161"/>
      <c r="BX4" s="173">
        <v>5209</v>
      </c>
      <c r="BY4" s="174"/>
      <c r="BZ4" s="175"/>
      <c r="CA4" s="173">
        <v>5210</v>
      </c>
      <c r="CB4" s="174"/>
      <c r="CC4" s="175"/>
      <c r="CD4" s="159" t="s">
        <v>20</v>
      </c>
      <c r="CE4" s="160"/>
      <c r="CF4" s="161"/>
      <c r="CG4" s="159" t="s">
        <v>21</v>
      </c>
      <c r="CH4" s="160"/>
      <c r="CI4" s="161"/>
      <c r="CJ4" s="159" t="s">
        <v>23</v>
      </c>
      <c r="CK4" s="160"/>
      <c r="CL4" s="161"/>
      <c r="CM4" s="159" t="s">
        <v>24</v>
      </c>
      <c r="CN4" s="160"/>
      <c r="CO4" s="161"/>
      <c r="CP4" s="159" t="s">
        <v>126</v>
      </c>
      <c r="CQ4" s="160"/>
      <c r="CR4" s="161"/>
      <c r="CS4" s="159" t="s">
        <v>128</v>
      </c>
      <c r="CT4" s="160"/>
      <c r="CU4" s="161"/>
      <c r="CV4" s="159" t="s">
        <v>26</v>
      </c>
      <c r="CW4" s="160"/>
      <c r="CX4" s="161"/>
      <c r="CY4" s="159" t="s">
        <v>27</v>
      </c>
      <c r="CZ4" s="160"/>
      <c r="DA4" s="161"/>
      <c r="DB4" s="159" t="s">
        <v>28</v>
      </c>
      <c r="DC4" s="160"/>
      <c r="DD4" s="161"/>
      <c r="DE4" s="159" t="s">
        <v>30</v>
      </c>
      <c r="DF4" s="160"/>
      <c r="DG4" s="161"/>
      <c r="DH4" s="159" t="s">
        <v>32</v>
      </c>
      <c r="DI4" s="160"/>
      <c r="DJ4" s="161"/>
      <c r="DK4" s="159" t="s">
        <v>280</v>
      </c>
      <c r="DL4" s="160"/>
      <c r="DM4" s="161"/>
      <c r="DN4" s="173">
        <v>5406</v>
      </c>
      <c r="DO4" s="174"/>
      <c r="DP4" s="175"/>
      <c r="DQ4" s="173">
        <v>5407</v>
      </c>
      <c r="DR4" s="174"/>
      <c r="DS4" s="175"/>
      <c r="DT4" s="159" t="s">
        <v>33</v>
      </c>
      <c r="DU4" s="160"/>
      <c r="DV4" s="161"/>
      <c r="DW4" s="159" t="s">
        <v>129</v>
      </c>
      <c r="DX4" s="160"/>
      <c r="DY4" s="161"/>
      <c r="DZ4" s="159" t="s">
        <v>131</v>
      </c>
      <c r="EA4" s="160"/>
      <c r="EB4" s="161"/>
      <c r="EC4" s="173">
        <v>5505</v>
      </c>
      <c r="ED4" s="174"/>
      <c r="EE4" s="175"/>
      <c r="EF4" s="159" t="s">
        <v>132</v>
      </c>
      <c r="EG4" s="160"/>
      <c r="EH4" s="161"/>
      <c r="EI4" s="159" t="s">
        <v>34</v>
      </c>
      <c r="EJ4" s="160"/>
      <c r="EK4" s="161"/>
      <c r="EL4" s="159" t="s">
        <v>36</v>
      </c>
      <c r="EM4" s="160"/>
      <c r="EN4" s="161"/>
      <c r="EO4" s="159" t="s">
        <v>38</v>
      </c>
      <c r="EP4" s="160"/>
      <c r="EQ4" s="161"/>
      <c r="ER4" s="159" t="s">
        <v>39</v>
      </c>
      <c r="ES4" s="160"/>
      <c r="ET4" s="161"/>
      <c r="EU4" s="159" t="s">
        <v>162</v>
      </c>
      <c r="EV4" s="160"/>
      <c r="EW4" s="161"/>
      <c r="EX4" s="159" t="s">
        <v>42</v>
      </c>
      <c r="EY4" s="160"/>
      <c r="EZ4" s="161"/>
      <c r="FA4" s="159" t="s">
        <v>43</v>
      </c>
      <c r="FB4" s="160"/>
      <c r="FC4" s="161"/>
      <c r="FD4" s="159" t="s">
        <v>45</v>
      </c>
      <c r="FE4" s="160"/>
      <c r="FF4" s="161"/>
      <c r="FG4" s="159" t="s">
        <v>46</v>
      </c>
      <c r="FH4" s="160"/>
      <c r="FI4" s="161"/>
      <c r="FJ4" s="159" t="s">
        <v>133</v>
      </c>
      <c r="FK4" s="160"/>
      <c r="FL4" s="161"/>
      <c r="FM4" s="159" t="s">
        <v>48</v>
      </c>
      <c r="FN4" s="160"/>
      <c r="FO4" s="161"/>
      <c r="FP4" s="159" t="s">
        <v>49</v>
      </c>
      <c r="FQ4" s="160"/>
      <c r="FR4" s="161"/>
      <c r="FS4" s="159" t="s">
        <v>51</v>
      </c>
      <c r="FT4" s="160"/>
      <c r="FU4" s="161"/>
      <c r="FV4" s="159" t="s">
        <v>53</v>
      </c>
      <c r="FW4" s="160"/>
      <c r="FX4" s="161"/>
      <c r="FY4" s="159" t="s">
        <v>55</v>
      </c>
      <c r="FZ4" s="160"/>
      <c r="GA4" s="161"/>
      <c r="GB4" s="159" t="s">
        <v>121</v>
      </c>
      <c r="GC4" s="160"/>
      <c r="GD4" s="161"/>
      <c r="GE4" s="159" t="s">
        <v>57</v>
      </c>
      <c r="GF4" s="160"/>
      <c r="GG4" s="161"/>
      <c r="GH4" s="159" t="s">
        <v>59</v>
      </c>
      <c r="GI4" s="160"/>
      <c r="GJ4" s="161"/>
      <c r="GK4" s="159" t="s">
        <v>60</v>
      </c>
      <c r="GL4" s="160"/>
      <c r="GM4" s="161"/>
      <c r="GN4" s="159" t="s">
        <v>61</v>
      </c>
      <c r="GO4" s="160"/>
      <c r="GP4" s="161"/>
      <c r="GQ4" s="159" t="s">
        <v>134</v>
      </c>
      <c r="GR4" s="160"/>
      <c r="GS4" s="161"/>
      <c r="GT4" s="159" t="s">
        <v>135</v>
      </c>
      <c r="GU4" s="160"/>
      <c r="GV4" s="161"/>
      <c r="GW4" s="159" t="s">
        <v>251</v>
      </c>
      <c r="GX4" s="160"/>
      <c r="GY4" s="161"/>
      <c r="GZ4" s="173">
        <v>6111</v>
      </c>
      <c r="HA4" s="174"/>
      <c r="HB4" s="175"/>
      <c r="HC4" s="159" t="s">
        <v>62</v>
      </c>
      <c r="HD4" s="160"/>
      <c r="HE4" s="161"/>
      <c r="HF4" s="159" t="s">
        <v>63</v>
      </c>
      <c r="HG4" s="160"/>
      <c r="HH4" s="161"/>
      <c r="HI4" s="159" t="s">
        <v>64</v>
      </c>
      <c r="HJ4" s="160"/>
      <c r="HK4" s="161"/>
      <c r="HL4" s="159" t="s">
        <v>66</v>
      </c>
      <c r="HM4" s="160"/>
      <c r="HN4" s="161"/>
      <c r="HO4" s="159" t="s">
        <v>68</v>
      </c>
      <c r="HP4" s="160"/>
      <c r="HQ4" s="161"/>
      <c r="HR4" s="159" t="s">
        <v>69</v>
      </c>
      <c r="HS4" s="160"/>
      <c r="HT4" s="161"/>
      <c r="HU4" s="159" t="s">
        <v>70</v>
      </c>
      <c r="HV4" s="160"/>
      <c r="HW4" s="161"/>
      <c r="HX4" s="159" t="s">
        <v>72</v>
      </c>
      <c r="HY4" s="160"/>
      <c r="HZ4" s="161"/>
      <c r="IA4" s="159" t="s">
        <v>74</v>
      </c>
      <c r="IB4" s="160"/>
      <c r="IC4" s="161"/>
      <c r="ID4" s="159" t="s">
        <v>75</v>
      </c>
      <c r="IE4" s="160"/>
      <c r="IF4" s="161"/>
      <c r="IG4" s="159" t="s">
        <v>77</v>
      </c>
      <c r="IH4" s="160"/>
      <c r="II4" s="161"/>
      <c r="IJ4" s="159" t="s">
        <v>78</v>
      </c>
      <c r="IK4" s="160"/>
      <c r="IL4" s="161"/>
      <c r="IM4" s="159" t="s">
        <v>80</v>
      </c>
      <c r="IN4" s="160"/>
      <c r="IO4" s="161"/>
      <c r="IP4" s="159" t="s">
        <v>82</v>
      </c>
      <c r="IQ4" s="160"/>
      <c r="IR4" s="161"/>
      <c r="IS4" s="173">
        <v>6901</v>
      </c>
      <c r="IT4" s="174"/>
      <c r="IU4" s="175"/>
      <c r="IV4" s="173">
        <v>6900</v>
      </c>
      <c r="IW4" s="174">
        <v>6902</v>
      </c>
      <c r="IX4" s="175"/>
      <c r="IY4" s="159" t="s">
        <v>84</v>
      </c>
      <c r="IZ4" s="160"/>
      <c r="JA4" s="161"/>
      <c r="JB4" s="159" t="s">
        <v>86</v>
      </c>
      <c r="JC4" s="160"/>
      <c r="JD4" s="161"/>
      <c r="JE4" s="159" t="s">
        <v>87</v>
      </c>
      <c r="JF4" s="160"/>
      <c r="JG4" s="161"/>
      <c r="JH4" s="159" t="s">
        <v>89</v>
      </c>
      <c r="JI4" s="160"/>
      <c r="JJ4" s="161"/>
      <c r="JK4" s="159" t="s">
        <v>90</v>
      </c>
      <c r="JL4" s="160"/>
      <c r="JM4" s="161"/>
      <c r="JN4" s="159" t="s">
        <v>91</v>
      </c>
      <c r="JO4" s="160"/>
      <c r="JP4" s="161"/>
      <c r="JQ4" s="159" t="s">
        <v>93</v>
      </c>
      <c r="JR4" s="160"/>
      <c r="JS4" s="161"/>
      <c r="JT4" s="159" t="s">
        <v>95</v>
      </c>
      <c r="JU4" s="160"/>
      <c r="JV4" s="161"/>
      <c r="JW4" s="159" t="s">
        <v>97</v>
      </c>
      <c r="JX4" s="160"/>
      <c r="JY4" s="161"/>
      <c r="JZ4" s="159" t="s">
        <v>98</v>
      </c>
      <c r="KA4" s="160"/>
      <c r="KB4" s="161"/>
      <c r="KC4" s="173">
        <v>7501</v>
      </c>
      <c r="KD4" s="174"/>
      <c r="KE4" s="175"/>
      <c r="KF4" s="173">
        <v>7502</v>
      </c>
      <c r="KG4" s="174"/>
      <c r="KH4" s="175"/>
      <c r="KI4" s="173">
        <v>7503</v>
      </c>
      <c r="KJ4" s="174"/>
      <c r="KK4" s="175"/>
      <c r="KL4" s="173">
        <v>7500</v>
      </c>
      <c r="KM4" s="174"/>
      <c r="KN4" s="175"/>
      <c r="KO4" s="159" t="s">
        <v>99</v>
      </c>
      <c r="KP4" s="160"/>
      <c r="KQ4" s="161"/>
      <c r="KR4" s="159" t="s">
        <v>101</v>
      </c>
      <c r="KS4" s="160"/>
      <c r="KT4" s="161"/>
      <c r="KU4" s="159" t="s">
        <v>102</v>
      </c>
      <c r="KV4" s="160"/>
      <c r="KW4" s="161"/>
      <c r="KX4" s="159" t="s">
        <v>103</v>
      </c>
      <c r="KY4" s="160"/>
      <c r="KZ4" s="161"/>
      <c r="LA4" s="159" t="s">
        <v>105</v>
      </c>
      <c r="LB4" s="160"/>
      <c r="LC4" s="161"/>
      <c r="LD4" s="159" t="s">
        <v>106</v>
      </c>
      <c r="LE4" s="160"/>
      <c r="LF4" s="161"/>
      <c r="LG4" s="159" t="s">
        <v>156</v>
      </c>
      <c r="LH4" s="160"/>
      <c r="LI4" s="161"/>
      <c r="LJ4" s="159" t="s">
        <v>149</v>
      </c>
      <c r="LK4" s="160"/>
      <c r="LL4" s="161"/>
      <c r="LM4" s="159" t="s">
        <v>150</v>
      </c>
      <c r="LN4" s="160"/>
      <c r="LO4" s="161"/>
      <c r="LP4" s="159" t="s">
        <v>151</v>
      </c>
      <c r="LQ4" s="160"/>
      <c r="LR4" s="161"/>
      <c r="LS4" s="159" t="s">
        <v>154</v>
      </c>
      <c r="LT4" s="160"/>
      <c r="LU4" s="161"/>
      <c r="LV4" s="159" t="s">
        <v>157</v>
      </c>
      <c r="LW4" s="160"/>
      <c r="LX4" s="161"/>
      <c r="LY4" s="173">
        <v>9121</v>
      </c>
      <c r="LZ4" s="174"/>
      <c r="MA4" s="175"/>
      <c r="MB4" s="173">
        <v>9122</v>
      </c>
      <c r="MC4" s="174"/>
      <c r="MD4" s="175"/>
      <c r="ME4" s="173">
        <v>9126</v>
      </c>
      <c r="MF4" s="174"/>
      <c r="MG4" s="175"/>
      <c r="MH4" s="173">
        <v>9127</v>
      </c>
      <c r="MI4" s="174"/>
      <c r="MJ4" s="175"/>
      <c r="MK4" s="159" t="s">
        <v>108</v>
      </c>
      <c r="ML4" s="160"/>
      <c r="MM4" s="161"/>
      <c r="MN4" s="173">
        <v>9205</v>
      </c>
      <c r="MO4" s="174"/>
      <c r="MP4" s="175"/>
      <c r="MQ4" s="173">
        <v>9206</v>
      </c>
      <c r="MR4" s="174"/>
      <c r="MS4" s="175"/>
      <c r="MT4" s="159" t="s">
        <v>165</v>
      </c>
      <c r="MU4" s="160"/>
      <c r="MV4" s="161"/>
      <c r="MW4" s="159" t="s">
        <v>110</v>
      </c>
      <c r="MX4" s="160"/>
      <c r="MY4" s="161"/>
      <c r="MZ4" s="159" t="s">
        <v>167</v>
      </c>
      <c r="NA4" s="160"/>
      <c r="NB4" s="161"/>
      <c r="NC4" s="159" t="s">
        <v>264</v>
      </c>
      <c r="ND4" s="160"/>
      <c r="NE4" s="161"/>
    </row>
    <row r="5" spans="1:375" s="3" customFormat="1" ht="13.5" customHeight="1" x14ac:dyDescent="0.25">
      <c r="A5" s="176"/>
      <c r="B5" s="184"/>
      <c r="C5" s="178"/>
      <c r="D5" s="168" t="s">
        <v>138</v>
      </c>
      <c r="E5" s="168"/>
      <c r="F5" s="169"/>
      <c r="G5" s="162" t="s">
        <v>298</v>
      </c>
      <c r="H5" s="168"/>
      <c r="I5" s="169"/>
      <c r="J5" s="162" t="s">
        <v>299</v>
      </c>
      <c r="K5" s="168"/>
      <c r="L5" s="169"/>
      <c r="M5" s="162" t="s">
        <v>300</v>
      </c>
      <c r="N5" s="163"/>
      <c r="O5" s="164"/>
      <c r="P5" s="162" t="s">
        <v>301</v>
      </c>
      <c r="Q5" s="163"/>
      <c r="R5" s="164"/>
      <c r="S5" s="162" t="s">
        <v>302</v>
      </c>
      <c r="T5" s="163"/>
      <c r="U5" s="164"/>
      <c r="V5" s="162" t="s">
        <v>303</v>
      </c>
      <c r="W5" s="163"/>
      <c r="X5" s="164"/>
      <c r="Y5" s="162" t="s">
        <v>304</v>
      </c>
      <c r="Z5" s="163"/>
      <c r="AA5" s="164"/>
      <c r="AB5" s="162" t="s">
        <v>314</v>
      </c>
      <c r="AC5" s="163"/>
      <c r="AD5" s="164"/>
      <c r="AE5" s="162" t="s">
        <v>278</v>
      </c>
      <c r="AF5" s="163"/>
      <c r="AG5" s="164"/>
      <c r="AH5" s="162" t="s">
        <v>295</v>
      </c>
      <c r="AI5" s="168"/>
      <c r="AJ5" s="169"/>
      <c r="AK5" s="162" t="s">
        <v>141</v>
      </c>
      <c r="AL5" s="168"/>
      <c r="AM5" s="169"/>
      <c r="AN5" s="162" t="s">
        <v>9</v>
      </c>
      <c r="AO5" s="168"/>
      <c r="AP5" s="169"/>
      <c r="AQ5" s="162" t="s">
        <v>41</v>
      </c>
      <c r="AR5" s="168"/>
      <c r="AS5" s="169"/>
      <c r="AT5" s="162" t="s">
        <v>287</v>
      </c>
      <c r="AU5" s="168"/>
      <c r="AV5" s="169"/>
      <c r="AW5" s="162" t="s">
        <v>288</v>
      </c>
      <c r="AX5" s="168"/>
      <c r="AY5" s="169"/>
      <c r="AZ5" s="162" t="s">
        <v>142</v>
      </c>
      <c r="BA5" s="168"/>
      <c r="BB5" s="169"/>
      <c r="BC5" s="162" t="s">
        <v>289</v>
      </c>
      <c r="BD5" s="168"/>
      <c r="BE5" s="169"/>
      <c r="BF5" s="162" t="s">
        <v>13</v>
      </c>
      <c r="BG5" s="168"/>
      <c r="BH5" s="169"/>
      <c r="BI5" s="162" t="s">
        <v>125</v>
      </c>
      <c r="BJ5" s="168"/>
      <c r="BK5" s="169"/>
      <c r="BL5" s="162" t="s">
        <v>360</v>
      </c>
      <c r="BM5" s="168"/>
      <c r="BN5" s="169"/>
      <c r="BO5" s="162" t="s">
        <v>17</v>
      </c>
      <c r="BP5" s="168"/>
      <c r="BQ5" s="169"/>
      <c r="BR5" s="162" t="s">
        <v>19</v>
      </c>
      <c r="BS5" s="168"/>
      <c r="BT5" s="169"/>
      <c r="BU5" s="162" t="s">
        <v>290</v>
      </c>
      <c r="BV5" s="168"/>
      <c r="BW5" s="169"/>
      <c r="BX5" s="162" t="s">
        <v>305</v>
      </c>
      <c r="BY5" s="168"/>
      <c r="BZ5" s="169"/>
      <c r="CA5" s="162" t="s">
        <v>318</v>
      </c>
      <c r="CB5" s="168"/>
      <c r="CC5" s="169"/>
      <c r="CD5" s="162" t="s">
        <v>159</v>
      </c>
      <c r="CE5" s="168"/>
      <c r="CF5" s="169"/>
      <c r="CG5" s="162" t="s">
        <v>22</v>
      </c>
      <c r="CH5" s="168"/>
      <c r="CI5" s="169"/>
      <c r="CJ5" s="162" t="s">
        <v>282</v>
      </c>
      <c r="CK5" s="168"/>
      <c r="CL5" s="169"/>
      <c r="CM5" s="162" t="s">
        <v>25</v>
      </c>
      <c r="CN5" s="168"/>
      <c r="CO5" s="169"/>
      <c r="CP5" s="162" t="s">
        <v>127</v>
      </c>
      <c r="CQ5" s="168"/>
      <c r="CR5" s="169"/>
      <c r="CS5" s="162" t="s">
        <v>263</v>
      </c>
      <c r="CT5" s="168"/>
      <c r="CU5" s="169"/>
      <c r="CV5" s="162" t="s">
        <v>143</v>
      </c>
      <c r="CW5" s="163"/>
      <c r="CX5" s="164"/>
      <c r="CY5" s="162" t="s">
        <v>296</v>
      </c>
      <c r="CZ5" s="163"/>
      <c r="DA5" s="164"/>
      <c r="DB5" s="162" t="s">
        <v>29</v>
      </c>
      <c r="DC5" s="163"/>
      <c r="DD5" s="164"/>
      <c r="DE5" s="162" t="s">
        <v>31</v>
      </c>
      <c r="DF5" s="163"/>
      <c r="DG5" s="164"/>
      <c r="DH5" s="162" t="s">
        <v>297</v>
      </c>
      <c r="DI5" s="163"/>
      <c r="DJ5" s="164"/>
      <c r="DK5" s="162" t="s">
        <v>279</v>
      </c>
      <c r="DL5" s="163"/>
      <c r="DM5" s="164"/>
      <c r="DN5" s="162" t="s">
        <v>293</v>
      </c>
      <c r="DO5" s="163"/>
      <c r="DP5" s="164"/>
      <c r="DQ5" s="162" t="s">
        <v>294</v>
      </c>
      <c r="DR5" s="163"/>
      <c r="DS5" s="164"/>
      <c r="DT5" s="162" t="s">
        <v>312</v>
      </c>
      <c r="DU5" s="163"/>
      <c r="DV5" s="164"/>
      <c r="DW5" s="162" t="s">
        <v>130</v>
      </c>
      <c r="DX5" s="163"/>
      <c r="DY5" s="164"/>
      <c r="DZ5" s="162" t="s">
        <v>281</v>
      </c>
      <c r="EA5" s="163"/>
      <c r="EB5" s="164"/>
      <c r="EC5" s="162" t="s">
        <v>354</v>
      </c>
      <c r="ED5" s="163"/>
      <c r="EE5" s="164"/>
      <c r="EF5" s="162" t="s">
        <v>140</v>
      </c>
      <c r="EG5" s="163"/>
      <c r="EH5" s="164"/>
      <c r="EI5" s="162" t="s">
        <v>35</v>
      </c>
      <c r="EJ5" s="163"/>
      <c r="EK5" s="164"/>
      <c r="EL5" s="162" t="s">
        <v>37</v>
      </c>
      <c r="EM5" s="163"/>
      <c r="EN5" s="164"/>
      <c r="EO5" s="162" t="s">
        <v>120</v>
      </c>
      <c r="EP5" s="163"/>
      <c r="EQ5" s="164"/>
      <c r="ER5" s="162" t="s">
        <v>40</v>
      </c>
      <c r="ES5" s="163"/>
      <c r="ET5" s="164"/>
      <c r="EU5" s="162" t="s">
        <v>163</v>
      </c>
      <c r="EV5" s="163"/>
      <c r="EW5" s="164"/>
      <c r="EX5" s="162" t="s">
        <v>160</v>
      </c>
      <c r="EY5" s="163"/>
      <c r="EZ5" s="164"/>
      <c r="FA5" s="162" t="s">
        <v>44</v>
      </c>
      <c r="FB5" s="163"/>
      <c r="FC5" s="164"/>
      <c r="FD5" s="162" t="s">
        <v>145</v>
      </c>
      <c r="FE5" s="163"/>
      <c r="FF5" s="164"/>
      <c r="FG5" s="162" t="s">
        <v>47</v>
      </c>
      <c r="FH5" s="163"/>
      <c r="FI5" s="164"/>
      <c r="FJ5" s="162" t="s">
        <v>359</v>
      </c>
      <c r="FK5" s="163"/>
      <c r="FL5" s="164"/>
      <c r="FM5" s="162" t="s">
        <v>144</v>
      </c>
      <c r="FN5" s="163"/>
      <c r="FO5" s="164"/>
      <c r="FP5" s="162" t="s">
        <v>50</v>
      </c>
      <c r="FQ5" s="163"/>
      <c r="FR5" s="164"/>
      <c r="FS5" s="162" t="s">
        <v>52</v>
      </c>
      <c r="FT5" s="163"/>
      <c r="FU5" s="164"/>
      <c r="FV5" s="162" t="s">
        <v>54</v>
      </c>
      <c r="FW5" s="163"/>
      <c r="FX5" s="164"/>
      <c r="FY5" s="162" t="s">
        <v>56</v>
      </c>
      <c r="FZ5" s="163"/>
      <c r="GA5" s="164"/>
      <c r="GB5" s="162" t="s">
        <v>254</v>
      </c>
      <c r="GC5" s="163"/>
      <c r="GD5" s="164"/>
      <c r="GE5" s="162" t="s">
        <v>58</v>
      </c>
      <c r="GF5" s="163"/>
      <c r="GG5" s="164"/>
      <c r="GH5" s="162" t="s">
        <v>255</v>
      </c>
      <c r="GI5" s="163"/>
      <c r="GJ5" s="164"/>
      <c r="GK5" s="162" t="s">
        <v>256</v>
      </c>
      <c r="GL5" s="163"/>
      <c r="GM5" s="164"/>
      <c r="GN5" s="162" t="s">
        <v>176</v>
      </c>
      <c r="GO5" s="163"/>
      <c r="GP5" s="164"/>
      <c r="GQ5" s="162" t="s">
        <v>311</v>
      </c>
      <c r="GR5" s="163"/>
      <c r="GS5" s="164"/>
      <c r="GT5" s="162" t="s">
        <v>313</v>
      </c>
      <c r="GU5" s="163"/>
      <c r="GV5" s="164"/>
      <c r="GW5" s="162" t="s">
        <v>178</v>
      </c>
      <c r="GX5" s="163"/>
      <c r="GY5" s="164"/>
      <c r="GZ5" s="162" t="s">
        <v>310</v>
      </c>
      <c r="HA5" s="163"/>
      <c r="HB5" s="164"/>
      <c r="HC5" s="162" t="s">
        <v>252</v>
      </c>
      <c r="HD5" s="163"/>
      <c r="HE5" s="164"/>
      <c r="HF5" s="162" t="s">
        <v>257</v>
      </c>
      <c r="HG5" s="163"/>
      <c r="HH5" s="164"/>
      <c r="HI5" s="162" t="s">
        <v>65</v>
      </c>
      <c r="HJ5" s="163"/>
      <c r="HK5" s="164"/>
      <c r="HL5" s="162" t="s">
        <v>67</v>
      </c>
      <c r="HM5" s="163"/>
      <c r="HN5" s="164"/>
      <c r="HO5" s="162" t="s">
        <v>158</v>
      </c>
      <c r="HP5" s="163"/>
      <c r="HQ5" s="164"/>
      <c r="HR5" s="162" t="s">
        <v>146</v>
      </c>
      <c r="HS5" s="163"/>
      <c r="HT5" s="164"/>
      <c r="HU5" s="162" t="s">
        <v>71</v>
      </c>
      <c r="HV5" s="163"/>
      <c r="HW5" s="164"/>
      <c r="HX5" s="162" t="s">
        <v>73</v>
      </c>
      <c r="HY5" s="163"/>
      <c r="HZ5" s="164"/>
      <c r="IA5" s="162" t="s">
        <v>253</v>
      </c>
      <c r="IB5" s="163"/>
      <c r="IC5" s="164"/>
      <c r="ID5" s="162" t="s">
        <v>76</v>
      </c>
      <c r="IE5" s="163"/>
      <c r="IF5" s="164"/>
      <c r="IG5" s="162" t="s">
        <v>258</v>
      </c>
      <c r="IH5" s="163"/>
      <c r="II5" s="164"/>
      <c r="IJ5" s="162" t="s">
        <v>79</v>
      </c>
      <c r="IK5" s="163"/>
      <c r="IL5" s="164"/>
      <c r="IM5" s="162" t="s">
        <v>81</v>
      </c>
      <c r="IN5" s="163"/>
      <c r="IO5" s="164"/>
      <c r="IP5" s="162" t="s">
        <v>83</v>
      </c>
      <c r="IQ5" s="163"/>
      <c r="IR5" s="164"/>
      <c r="IS5" s="162" t="s">
        <v>323</v>
      </c>
      <c r="IT5" s="163"/>
      <c r="IU5" s="164"/>
      <c r="IV5" s="162" t="s">
        <v>356</v>
      </c>
      <c r="IW5" s="163"/>
      <c r="IX5" s="164"/>
      <c r="IY5" s="162" t="s">
        <v>85</v>
      </c>
      <c r="IZ5" s="163"/>
      <c r="JA5" s="164"/>
      <c r="JB5" s="162" t="s">
        <v>259</v>
      </c>
      <c r="JC5" s="163"/>
      <c r="JD5" s="164"/>
      <c r="JE5" s="162" t="s">
        <v>88</v>
      </c>
      <c r="JF5" s="163"/>
      <c r="JG5" s="164"/>
      <c r="JH5" s="162" t="s">
        <v>331</v>
      </c>
      <c r="JI5" s="163"/>
      <c r="JJ5" s="164"/>
      <c r="JK5" s="162" t="s">
        <v>265</v>
      </c>
      <c r="JL5" s="163"/>
      <c r="JM5" s="164"/>
      <c r="JN5" s="162" t="s">
        <v>92</v>
      </c>
      <c r="JO5" s="163"/>
      <c r="JP5" s="164"/>
      <c r="JQ5" s="162" t="s">
        <v>94</v>
      </c>
      <c r="JR5" s="163"/>
      <c r="JS5" s="164"/>
      <c r="JT5" s="162" t="s">
        <v>96</v>
      </c>
      <c r="JU5" s="163"/>
      <c r="JV5" s="164"/>
      <c r="JW5" s="162" t="s">
        <v>260</v>
      </c>
      <c r="JX5" s="163"/>
      <c r="JY5" s="164"/>
      <c r="JZ5" s="162" t="s">
        <v>283</v>
      </c>
      <c r="KA5" s="163"/>
      <c r="KB5" s="164"/>
      <c r="KC5" s="162" t="s">
        <v>329</v>
      </c>
      <c r="KD5" s="163"/>
      <c r="KE5" s="164"/>
      <c r="KF5" s="162" t="s">
        <v>330</v>
      </c>
      <c r="KG5" s="163"/>
      <c r="KH5" s="164"/>
      <c r="KI5" s="162" t="s">
        <v>324</v>
      </c>
      <c r="KJ5" s="163"/>
      <c r="KK5" s="164"/>
      <c r="KL5" s="162" t="s">
        <v>357</v>
      </c>
      <c r="KM5" s="163"/>
      <c r="KN5" s="164"/>
      <c r="KO5" s="162" t="s">
        <v>100</v>
      </c>
      <c r="KP5" s="163"/>
      <c r="KQ5" s="164"/>
      <c r="KR5" s="162" t="s">
        <v>147</v>
      </c>
      <c r="KS5" s="163"/>
      <c r="KT5" s="164"/>
      <c r="KU5" s="162" t="s">
        <v>148</v>
      </c>
      <c r="KV5" s="163"/>
      <c r="KW5" s="164"/>
      <c r="KX5" s="162" t="s">
        <v>104</v>
      </c>
      <c r="KY5" s="163"/>
      <c r="KZ5" s="164"/>
      <c r="LA5" s="162" t="s">
        <v>197</v>
      </c>
      <c r="LB5" s="163"/>
      <c r="LC5" s="164"/>
      <c r="LD5" s="162" t="s">
        <v>139</v>
      </c>
      <c r="LE5" s="163"/>
      <c r="LF5" s="164"/>
      <c r="LG5" s="162" t="s">
        <v>107</v>
      </c>
      <c r="LH5" s="163"/>
      <c r="LI5" s="164"/>
      <c r="LJ5" s="162" t="s">
        <v>152</v>
      </c>
      <c r="LK5" s="163"/>
      <c r="LL5" s="164"/>
      <c r="LM5" s="162" t="s">
        <v>153</v>
      </c>
      <c r="LN5" s="163"/>
      <c r="LO5" s="164"/>
      <c r="LP5" s="162" t="s">
        <v>261</v>
      </c>
      <c r="LQ5" s="163"/>
      <c r="LR5" s="164"/>
      <c r="LS5" s="162" t="s">
        <v>155</v>
      </c>
      <c r="LT5" s="163"/>
      <c r="LU5" s="164"/>
      <c r="LV5" s="162" t="s">
        <v>262</v>
      </c>
      <c r="LW5" s="163"/>
      <c r="LX5" s="164"/>
      <c r="LY5" s="162" t="s">
        <v>332</v>
      </c>
      <c r="LZ5" s="163"/>
      <c r="MA5" s="164"/>
      <c r="MB5" s="162" t="s">
        <v>333</v>
      </c>
      <c r="MC5" s="163"/>
      <c r="MD5" s="164"/>
      <c r="ME5" s="162" t="s">
        <v>325</v>
      </c>
      <c r="MF5" s="163"/>
      <c r="MG5" s="164"/>
      <c r="MH5" s="162" t="s">
        <v>328</v>
      </c>
      <c r="MI5" s="163"/>
      <c r="MJ5" s="164"/>
      <c r="MK5" s="162" t="s">
        <v>109</v>
      </c>
      <c r="ML5" s="163"/>
      <c r="MM5" s="164"/>
      <c r="MN5" s="162" t="s">
        <v>319</v>
      </c>
      <c r="MO5" s="163"/>
      <c r="MP5" s="164"/>
      <c r="MQ5" s="162" t="s">
        <v>320</v>
      </c>
      <c r="MR5" s="163"/>
      <c r="MS5" s="164"/>
      <c r="MT5" s="162" t="s">
        <v>166</v>
      </c>
      <c r="MU5" s="163"/>
      <c r="MV5" s="164"/>
      <c r="MW5" s="162" t="s">
        <v>111</v>
      </c>
      <c r="MX5" s="163"/>
      <c r="MY5" s="164"/>
      <c r="MZ5" s="162" t="s">
        <v>266</v>
      </c>
      <c r="NA5" s="163"/>
      <c r="NB5" s="164"/>
      <c r="NC5" s="162" t="s">
        <v>112</v>
      </c>
      <c r="ND5" s="163"/>
      <c r="NE5" s="164"/>
    </row>
    <row r="6" spans="1:375" s="3" customFormat="1" ht="67.5" customHeight="1" thickBot="1" x14ac:dyDescent="0.3">
      <c r="A6" s="176"/>
      <c r="B6" s="184"/>
      <c r="C6" s="178"/>
      <c r="D6" s="171"/>
      <c r="E6" s="171"/>
      <c r="F6" s="172"/>
      <c r="G6" s="170"/>
      <c r="H6" s="171"/>
      <c r="I6" s="172"/>
      <c r="J6" s="170"/>
      <c r="K6" s="171"/>
      <c r="L6" s="172"/>
      <c r="M6" s="165"/>
      <c r="N6" s="166"/>
      <c r="O6" s="167"/>
      <c r="P6" s="165"/>
      <c r="Q6" s="166"/>
      <c r="R6" s="167"/>
      <c r="S6" s="165"/>
      <c r="T6" s="166"/>
      <c r="U6" s="167"/>
      <c r="V6" s="165"/>
      <c r="W6" s="166"/>
      <c r="X6" s="167"/>
      <c r="Y6" s="165"/>
      <c r="Z6" s="166"/>
      <c r="AA6" s="167"/>
      <c r="AB6" s="165"/>
      <c r="AC6" s="166"/>
      <c r="AD6" s="167"/>
      <c r="AE6" s="165"/>
      <c r="AF6" s="166"/>
      <c r="AG6" s="167"/>
      <c r="AH6" s="170"/>
      <c r="AI6" s="171"/>
      <c r="AJ6" s="172"/>
      <c r="AK6" s="170"/>
      <c r="AL6" s="171"/>
      <c r="AM6" s="172"/>
      <c r="AN6" s="170"/>
      <c r="AO6" s="171"/>
      <c r="AP6" s="172"/>
      <c r="AQ6" s="170"/>
      <c r="AR6" s="171"/>
      <c r="AS6" s="172"/>
      <c r="AT6" s="170"/>
      <c r="AU6" s="171"/>
      <c r="AV6" s="172"/>
      <c r="AW6" s="170"/>
      <c r="AX6" s="171"/>
      <c r="AY6" s="172"/>
      <c r="AZ6" s="170"/>
      <c r="BA6" s="171"/>
      <c r="BB6" s="172"/>
      <c r="BC6" s="170"/>
      <c r="BD6" s="171"/>
      <c r="BE6" s="172"/>
      <c r="BF6" s="170"/>
      <c r="BG6" s="171"/>
      <c r="BH6" s="172"/>
      <c r="BI6" s="170"/>
      <c r="BJ6" s="171"/>
      <c r="BK6" s="172"/>
      <c r="BL6" s="170"/>
      <c r="BM6" s="171"/>
      <c r="BN6" s="172"/>
      <c r="BO6" s="170"/>
      <c r="BP6" s="171"/>
      <c r="BQ6" s="172"/>
      <c r="BR6" s="170"/>
      <c r="BS6" s="171"/>
      <c r="BT6" s="172"/>
      <c r="BU6" s="170"/>
      <c r="BV6" s="171"/>
      <c r="BW6" s="172"/>
      <c r="BX6" s="170"/>
      <c r="BY6" s="171"/>
      <c r="BZ6" s="172"/>
      <c r="CA6" s="170"/>
      <c r="CB6" s="171"/>
      <c r="CC6" s="172"/>
      <c r="CD6" s="170"/>
      <c r="CE6" s="171"/>
      <c r="CF6" s="172"/>
      <c r="CG6" s="170"/>
      <c r="CH6" s="171"/>
      <c r="CI6" s="172"/>
      <c r="CJ6" s="170"/>
      <c r="CK6" s="171"/>
      <c r="CL6" s="172"/>
      <c r="CM6" s="170"/>
      <c r="CN6" s="171"/>
      <c r="CO6" s="172"/>
      <c r="CP6" s="170"/>
      <c r="CQ6" s="171"/>
      <c r="CR6" s="172"/>
      <c r="CS6" s="170"/>
      <c r="CT6" s="171"/>
      <c r="CU6" s="172"/>
      <c r="CV6" s="165"/>
      <c r="CW6" s="166"/>
      <c r="CX6" s="167"/>
      <c r="CY6" s="165"/>
      <c r="CZ6" s="166"/>
      <c r="DA6" s="167"/>
      <c r="DB6" s="165"/>
      <c r="DC6" s="166"/>
      <c r="DD6" s="167"/>
      <c r="DE6" s="165"/>
      <c r="DF6" s="166"/>
      <c r="DG6" s="167"/>
      <c r="DH6" s="165"/>
      <c r="DI6" s="166"/>
      <c r="DJ6" s="167"/>
      <c r="DK6" s="165"/>
      <c r="DL6" s="166"/>
      <c r="DM6" s="167"/>
      <c r="DN6" s="165"/>
      <c r="DO6" s="166"/>
      <c r="DP6" s="167"/>
      <c r="DQ6" s="165"/>
      <c r="DR6" s="166"/>
      <c r="DS6" s="167"/>
      <c r="DT6" s="165"/>
      <c r="DU6" s="166"/>
      <c r="DV6" s="167"/>
      <c r="DW6" s="165"/>
      <c r="DX6" s="166"/>
      <c r="DY6" s="167"/>
      <c r="DZ6" s="165"/>
      <c r="EA6" s="166"/>
      <c r="EB6" s="167"/>
      <c r="EC6" s="165"/>
      <c r="ED6" s="166"/>
      <c r="EE6" s="167"/>
      <c r="EF6" s="165"/>
      <c r="EG6" s="166"/>
      <c r="EH6" s="167"/>
      <c r="EI6" s="165"/>
      <c r="EJ6" s="166"/>
      <c r="EK6" s="167"/>
      <c r="EL6" s="165"/>
      <c r="EM6" s="166"/>
      <c r="EN6" s="167"/>
      <c r="EO6" s="165"/>
      <c r="EP6" s="166"/>
      <c r="EQ6" s="167"/>
      <c r="ER6" s="165"/>
      <c r="ES6" s="166"/>
      <c r="ET6" s="167"/>
      <c r="EU6" s="165"/>
      <c r="EV6" s="166"/>
      <c r="EW6" s="167"/>
      <c r="EX6" s="165"/>
      <c r="EY6" s="166"/>
      <c r="EZ6" s="167"/>
      <c r="FA6" s="165"/>
      <c r="FB6" s="166"/>
      <c r="FC6" s="167"/>
      <c r="FD6" s="165"/>
      <c r="FE6" s="166"/>
      <c r="FF6" s="167"/>
      <c r="FG6" s="165"/>
      <c r="FH6" s="166"/>
      <c r="FI6" s="167"/>
      <c r="FJ6" s="165"/>
      <c r="FK6" s="166"/>
      <c r="FL6" s="167"/>
      <c r="FM6" s="165"/>
      <c r="FN6" s="166"/>
      <c r="FO6" s="167"/>
      <c r="FP6" s="165"/>
      <c r="FQ6" s="166"/>
      <c r="FR6" s="167"/>
      <c r="FS6" s="165"/>
      <c r="FT6" s="166"/>
      <c r="FU6" s="167"/>
      <c r="FV6" s="165"/>
      <c r="FW6" s="166"/>
      <c r="FX6" s="167"/>
      <c r="FY6" s="165"/>
      <c r="FZ6" s="166"/>
      <c r="GA6" s="167"/>
      <c r="GB6" s="165"/>
      <c r="GC6" s="166"/>
      <c r="GD6" s="167"/>
      <c r="GE6" s="165"/>
      <c r="GF6" s="166"/>
      <c r="GG6" s="167"/>
      <c r="GH6" s="165"/>
      <c r="GI6" s="166"/>
      <c r="GJ6" s="167"/>
      <c r="GK6" s="165"/>
      <c r="GL6" s="166"/>
      <c r="GM6" s="167"/>
      <c r="GN6" s="165"/>
      <c r="GO6" s="166"/>
      <c r="GP6" s="167"/>
      <c r="GQ6" s="165"/>
      <c r="GR6" s="166"/>
      <c r="GS6" s="167"/>
      <c r="GT6" s="165"/>
      <c r="GU6" s="166"/>
      <c r="GV6" s="167"/>
      <c r="GW6" s="165"/>
      <c r="GX6" s="166"/>
      <c r="GY6" s="167"/>
      <c r="GZ6" s="165"/>
      <c r="HA6" s="166"/>
      <c r="HB6" s="167"/>
      <c r="HC6" s="165"/>
      <c r="HD6" s="166"/>
      <c r="HE6" s="167"/>
      <c r="HF6" s="165"/>
      <c r="HG6" s="166"/>
      <c r="HH6" s="167"/>
      <c r="HI6" s="165"/>
      <c r="HJ6" s="166"/>
      <c r="HK6" s="167"/>
      <c r="HL6" s="165"/>
      <c r="HM6" s="166"/>
      <c r="HN6" s="167"/>
      <c r="HO6" s="165"/>
      <c r="HP6" s="166"/>
      <c r="HQ6" s="167"/>
      <c r="HR6" s="165"/>
      <c r="HS6" s="166"/>
      <c r="HT6" s="167"/>
      <c r="HU6" s="165"/>
      <c r="HV6" s="166"/>
      <c r="HW6" s="167"/>
      <c r="HX6" s="165"/>
      <c r="HY6" s="166"/>
      <c r="HZ6" s="167"/>
      <c r="IA6" s="165"/>
      <c r="IB6" s="166"/>
      <c r="IC6" s="167"/>
      <c r="ID6" s="165"/>
      <c r="IE6" s="166"/>
      <c r="IF6" s="167"/>
      <c r="IG6" s="165"/>
      <c r="IH6" s="166"/>
      <c r="II6" s="167"/>
      <c r="IJ6" s="165"/>
      <c r="IK6" s="166"/>
      <c r="IL6" s="167"/>
      <c r="IM6" s="165"/>
      <c r="IN6" s="166"/>
      <c r="IO6" s="167"/>
      <c r="IP6" s="165"/>
      <c r="IQ6" s="166"/>
      <c r="IR6" s="167"/>
      <c r="IS6" s="165"/>
      <c r="IT6" s="166"/>
      <c r="IU6" s="167"/>
      <c r="IV6" s="165"/>
      <c r="IW6" s="166"/>
      <c r="IX6" s="167"/>
      <c r="IY6" s="165"/>
      <c r="IZ6" s="166"/>
      <c r="JA6" s="167"/>
      <c r="JB6" s="165"/>
      <c r="JC6" s="166"/>
      <c r="JD6" s="167"/>
      <c r="JE6" s="165"/>
      <c r="JF6" s="166"/>
      <c r="JG6" s="167"/>
      <c r="JH6" s="165"/>
      <c r="JI6" s="166"/>
      <c r="JJ6" s="167"/>
      <c r="JK6" s="165"/>
      <c r="JL6" s="166"/>
      <c r="JM6" s="167"/>
      <c r="JN6" s="165"/>
      <c r="JO6" s="166"/>
      <c r="JP6" s="167"/>
      <c r="JQ6" s="165"/>
      <c r="JR6" s="166"/>
      <c r="JS6" s="167"/>
      <c r="JT6" s="165"/>
      <c r="JU6" s="166"/>
      <c r="JV6" s="167"/>
      <c r="JW6" s="165"/>
      <c r="JX6" s="166"/>
      <c r="JY6" s="167"/>
      <c r="JZ6" s="165"/>
      <c r="KA6" s="166"/>
      <c r="KB6" s="167"/>
      <c r="KC6" s="165"/>
      <c r="KD6" s="166"/>
      <c r="KE6" s="167"/>
      <c r="KF6" s="165"/>
      <c r="KG6" s="166"/>
      <c r="KH6" s="167"/>
      <c r="KI6" s="165"/>
      <c r="KJ6" s="166"/>
      <c r="KK6" s="167"/>
      <c r="KL6" s="165"/>
      <c r="KM6" s="166"/>
      <c r="KN6" s="167"/>
      <c r="KO6" s="165"/>
      <c r="KP6" s="166"/>
      <c r="KQ6" s="167"/>
      <c r="KR6" s="165"/>
      <c r="KS6" s="166"/>
      <c r="KT6" s="167"/>
      <c r="KU6" s="165"/>
      <c r="KV6" s="166"/>
      <c r="KW6" s="167"/>
      <c r="KX6" s="165"/>
      <c r="KY6" s="166"/>
      <c r="KZ6" s="167"/>
      <c r="LA6" s="165"/>
      <c r="LB6" s="166"/>
      <c r="LC6" s="167"/>
      <c r="LD6" s="165"/>
      <c r="LE6" s="166"/>
      <c r="LF6" s="167"/>
      <c r="LG6" s="165"/>
      <c r="LH6" s="166"/>
      <c r="LI6" s="167"/>
      <c r="LJ6" s="165"/>
      <c r="LK6" s="166"/>
      <c r="LL6" s="167"/>
      <c r="LM6" s="165"/>
      <c r="LN6" s="166"/>
      <c r="LO6" s="167"/>
      <c r="LP6" s="165"/>
      <c r="LQ6" s="166"/>
      <c r="LR6" s="167"/>
      <c r="LS6" s="165"/>
      <c r="LT6" s="166"/>
      <c r="LU6" s="167"/>
      <c r="LV6" s="165"/>
      <c r="LW6" s="166"/>
      <c r="LX6" s="167"/>
      <c r="LY6" s="165"/>
      <c r="LZ6" s="166"/>
      <c r="MA6" s="167"/>
      <c r="MB6" s="165"/>
      <c r="MC6" s="166"/>
      <c r="MD6" s="167"/>
      <c r="ME6" s="165"/>
      <c r="MF6" s="166"/>
      <c r="MG6" s="167"/>
      <c r="MH6" s="165"/>
      <c r="MI6" s="166"/>
      <c r="MJ6" s="167"/>
      <c r="MK6" s="165"/>
      <c r="ML6" s="166"/>
      <c r="MM6" s="167"/>
      <c r="MN6" s="165"/>
      <c r="MO6" s="166"/>
      <c r="MP6" s="167"/>
      <c r="MQ6" s="165"/>
      <c r="MR6" s="166"/>
      <c r="MS6" s="167"/>
      <c r="MT6" s="165"/>
      <c r="MU6" s="166"/>
      <c r="MV6" s="167"/>
      <c r="MW6" s="165"/>
      <c r="MX6" s="166"/>
      <c r="MY6" s="167"/>
      <c r="MZ6" s="165"/>
      <c r="NA6" s="166"/>
      <c r="NB6" s="167"/>
      <c r="NC6" s="165"/>
      <c r="ND6" s="166"/>
      <c r="NE6" s="167"/>
    </row>
    <row r="7" spans="1:375" s="7" customFormat="1" ht="20.25" customHeight="1" x14ac:dyDescent="0.25">
      <c r="A7" s="176"/>
      <c r="B7" s="184"/>
      <c r="C7" s="178"/>
      <c r="D7" s="180" t="s">
        <v>352</v>
      </c>
      <c r="E7" s="153" t="s">
        <v>353</v>
      </c>
      <c r="F7" s="155" t="s">
        <v>355</v>
      </c>
      <c r="G7" s="157" t="s">
        <v>352</v>
      </c>
      <c r="H7" s="153" t="s">
        <v>353</v>
      </c>
      <c r="I7" s="155" t="s">
        <v>355</v>
      </c>
      <c r="J7" s="157" t="s">
        <v>352</v>
      </c>
      <c r="K7" s="153" t="s">
        <v>353</v>
      </c>
      <c r="L7" s="155" t="s">
        <v>355</v>
      </c>
      <c r="M7" s="157" t="s">
        <v>352</v>
      </c>
      <c r="N7" s="153" t="s">
        <v>353</v>
      </c>
      <c r="O7" s="155" t="s">
        <v>355</v>
      </c>
      <c r="P7" s="157" t="s">
        <v>352</v>
      </c>
      <c r="Q7" s="153" t="s">
        <v>353</v>
      </c>
      <c r="R7" s="155" t="s">
        <v>355</v>
      </c>
      <c r="S7" s="157" t="s">
        <v>352</v>
      </c>
      <c r="T7" s="153" t="s">
        <v>353</v>
      </c>
      <c r="U7" s="155" t="s">
        <v>355</v>
      </c>
      <c r="V7" s="157" t="s">
        <v>352</v>
      </c>
      <c r="W7" s="153" t="s">
        <v>353</v>
      </c>
      <c r="X7" s="155" t="s">
        <v>355</v>
      </c>
      <c r="Y7" s="157" t="s">
        <v>352</v>
      </c>
      <c r="Z7" s="153" t="s">
        <v>353</v>
      </c>
      <c r="AA7" s="155" t="s">
        <v>355</v>
      </c>
      <c r="AB7" s="157" t="s">
        <v>352</v>
      </c>
      <c r="AC7" s="153" t="s">
        <v>353</v>
      </c>
      <c r="AD7" s="155" t="s">
        <v>355</v>
      </c>
      <c r="AE7" s="157" t="s">
        <v>352</v>
      </c>
      <c r="AF7" s="153" t="s">
        <v>353</v>
      </c>
      <c r="AG7" s="155" t="s">
        <v>355</v>
      </c>
      <c r="AH7" s="157" t="s">
        <v>352</v>
      </c>
      <c r="AI7" s="153" t="s">
        <v>353</v>
      </c>
      <c r="AJ7" s="155" t="s">
        <v>355</v>
      </c>
      <c r="AK7" s="157" t="s">
        <v>352</v>
      </c>
      <c r="AL7" s="153" t="s">
        <v>353</v>
      </c>
      <c r="AM7" s="155" t="s">
        <v>355</v>
      </c>
      <c r="AN7" s="157" t="s">
        <v>352</v>
      </c>
      <c r="AO7" s="153" t="s">
        <v>353</v>
      </c>
      <c r="AP7" s="155" t="s">
        <v>355</v>
      </c>
      <c r="AQ7" s="157" t="s">
        <v>352</v>
      </c>
      <c r="AR7" s="153" t="s">
        <v>353</v>
      </c>
      <c r="AS7" s="155" t="s">
        <v>355</v>
      </c>
      <c r="AT7" s="157" t="s">
        <v>352</v>
      </c>
      <c r="AU7" s="153" t="s">
        <v>353</v>
      </c>
      <c r="AV7" s="155" t="s">
        <v>355</v>
      </c>
      <c r="AW7" s="157" t="s">
        <v>352</v>
      </c>
      <c r="AX7" s="153" t="s">
        <v>353</v>
      </c>
      <c r="AY7" s="155" t="s">
        <v>355</v>
      </c>
      <c r="AZ7" s="157" t="s">
        <v>352</v>
      </c>
      <c r="BA7" s="153" t="s">
        <v>353</v>
      </c>
      <c r="BB7" s="155" t="s">
        <v>355</v>
      </c>
      <c r="BC7" s="157" t="s">
        <v>352</v>
      </c>
      <c r="BD7" s="153" t="s">
        <v>353</v>
      </c>
      <c r="BE7" s="155" t="s">
        <v>355</v>
      </c>
      <c r="BF7" s="157" t="s">
        <v>352</v>
      </c>
      <c r="BG7" s="153" t="s">
        <v>353</v>
      </c>
      <c r="BH7" s="155" t="s">
        <v>355</v>
      </c>
      <c r="BI7" s="157" t="s">
        <v>352</v>
      </c>
      <c r="BJ7" s="153" t="s">
        <v>353</v>
      </c>
      <c r="BK7" s="155" t="s">
        <v>355</v>
      </c>
      <c r="BL7" s="157" t="s">
        <v>352</v>
      </c>
      <c r="BM7" s="153" t="s">
        <v>353</v>
      </c>
      <c r="BN7" s="155" t="s">
        <v>355</v>
      </c>
      <c r="BO7" s="157" t="s">
        <v>352</v>
      </c>
      <c r="BP7" s="153" t="s">
        <v>353</v>
      </c>
      <c r="BQ7" s="155" t="s">
        <v>355</v>
      </c>
      <c r="BR7" s="157" t="s">
        <v>352</v>
      </c>
      <c r="BS7" s="153" t="s">
        <v>353</v>
      </c>
      <c r="BT7" s="155" t="s">
        <v>355</v>
      </c>
      <c r="BU7" s="157" t="s">
        <v>352</v>
      </c>
      <c r="BV7" s="153" t="s">
        <v>353</v>
      </c>
      <c r="BW7" s="155" t="s">
        <v>355</v>
      </c>
      <c r="BX7" s="157" t="s">
        <v>352</v>
      </c>
      <c r="BY7" s="153" t="s">
        <v>353</v>
      </c>
      <c r="BZ7" s="155" t="s">
        <v>355</v>
      </c>
      <c r="CA7" s="157" t="s">
        <v>352</v>
      </c>
      <c r="CB7" s="153" t="s">
        <v>353</v>
      </c>
      <c r="CC7" s="155" t="s">
        <v>355</v>
      </c>
      <c r="CD7" s="157" t="s">
        <v>352</v>
      </c>
      <c r="CE7" s="153" t="s">
        <v>353</v>
      </c>
      <c r="CF7" s="155" t="s">
        <v>355</v>
      </c>
      <c r="CG7" s="157" t="s">
        <v>352</v>
      </c>
      <c r="CH7" s="153" t="s">
        <v>353</v>
      </c>
      <c r="CI7" s="155" t="s">
        <v>355</v>
      </c>
      <c r="CJ7" s="157" t="s">
        <v>352</v>
      </c>
      <c r="CK7" s="153" t="s">
        <v>353</v>
      </c>
      <c r="CL7" s="155" t="s">
        <v>355</v>
      </c>
      <c r="CM7" s="157" t="s">
        <v>352</v>
      </c>
      <c r="CN7" s="153" t="s">
        <v>353</v>
      </c>
      <c r="CO7" s="155" t="s">
        <v>355</v>
      </c>
      <c r="CP7" s="157" t="s">
        <v>352</v>
      </c>
      <c r="CQ7" s="153" t="s">
        <v>353</v>
      </c>
      <c r="CR7" s="155" t="s">
        <v>355</v>
      </c>
      <c r="CS7" s="157" t="s">
        <v>352</v>
      </c>
      <c r="CT7" s="153" t="s">
        <v>353</v>
      </c>
      <c r="CU7" s="155" t="s">
        <v>355</v>
      </c>
      <c r="CV7" s="157" t="s">
        <v>352</v>
      </c>
      <c r="CW7" s="153" t="s">
        <v>353</v>
      </c>
      <c r="CX7" s="155" t="s">
        <v>355</v>
      </c>
      <c r="CY7" s="157" t="s">
        <v>352</v>
      </c>
      <c r="CZ7" s="153" t="s">
        <v>353</v>
      </c>
      <c r="DA7" s="155" t="s">
        <v>355</v>
      </c>
      <c r="DB7" s="157" t="s">
        <v>352</v>
      </c>
      <c r="DC7" s="153" t="s">
        <v>353</v>
      </c>
      <c r="DD7" s="155" t="s">
        <v>355</v>
      </c>
      <c r="DE7" s="157" t="s">
        <v>352</v>
      </c>
      <c r="DF7" s="153" t="s">
        <v>353</v>
      </c>
      <c r="DG7" s="155" t="s">
        <v>355</v>
      </c>
      <c r="DH7" s="157" t="s">
        <v>352</v>
      </c>
      <c r="DI7" s="153" t="s">
        <v>353</v>
      </c>
      <c r="DJ7" s="155" t="s">
        <v>355</v>
      </c>
      <c r="DK7" s="157" t="s">
        <v>352</v>
      </c>
      <c r="DL7" s="153" t="s">
        <v>353</v>
      </c>
      <c r="DM7" s="155" t="s">
        <v>355</v>
      </c>
      <c r="DN7" s="157" t="s">
        <v>352</v>
      </c>
      <c r="DO7" s="153" t="s">
        <v>353</v>
      </c>
      <c r="DP7" s="155" t="s">
        <v>355</v>
      </c>
      <c r="DQ7" s="157" t="s">
        <v>352</v>
      </c>
      <c r="DR7" s="153" t="s">
        <v>353</v>
      </c>
      <c r="DS7" s="155" t="s">
        <v>355</v>
      </c>
      <c r="DT7" s="157" t="s">
        <v>352</v>
      </c>
      <c r="DU7" s="153" t="s">
        <v>353</v>
      </c>
      <c r="DV7" s="155" t="s">
        <v>355</v>
      </c>
      <c r="DW7" s="157" t="s">
        <v>352</v>
      </c>
      <c r="DX7" s="153" t="s">
        <v>353</v>
      </c>
      <c r="DY7" s="155" t="s">
        <v>355</v>
      </c>
      <c r="DZ7" s="157" t="s">
        <v>352</v>
      </c>
      <c r="EA7" s="153" t="s">
        <v>353</v>
      </c>
      <c r="EB7" s="155" t="s">
        <v>355</v>
      </c>
      <c r="EC7" s="157" t="s">
        <v>352</v>
      </c>
      <c r="ED7" s="153" t="s">
        <v>353</v>
      </c>
      <c r="EE7" s="155" t="s">
        <v>355</v>
      </c>
      <c r="EF7" s="157" t="s">
        <v>352</v>
      </c>
      <c r="EG7" s="153" t="s">
        <v>353</v>
      </c>
      <c r="EH7" s="155" t="s">
        <v>355</v>
      </c>
      <c r="EI7" s="157" t="s">
        <v>352</v>
      </c>
      <c r="EJ7" s="153" t="s">
        <v>353</v>
      </c>
      <c r="EK7" s="155" t="s">
        <v>355</v>
      </c>
      <c r="EL7" s="157" t="s">
        <v>352</v>
      </c>
      <c r="EM7" s="153" t="s">
        <v>353</v>
      </c>
      <c r="EN7" s="155" t="s">
        <v>355</v>
      </c>
      <c r="EO7" s="157" t="s">
        <v>352</v>
      </c>
      <c r="EP7" s="153" t="s">
        <v>353</v>
      </c>
      <c r="EQ7" s="155" t="s">
        <v>355</v>
      </c>
      <c r="ER7" s="157" t="s">
        <v>352</v>
      </c>
      <c r="ES7" s="153" t="s">
        <v>353</v>
      </c>
      <c r="ET7" s="155" t="s">
        <v>355</v>
      </c>
      <c r="EU7" s="157" t="s">
        <v>352</v>
      </c>
      <c r="EV7" s="153" t="s">
        <v>353</v>
      </c>
      <c r="EW7" s="155" t="s">
        <v>355</v>
      </c>
      <c r="EX7" s="157" t="s">
        <v>352</v>
      </c>
      <c r="EY7" s="153" t="s">
        <v>353</v>
      </c>
      <c r="EZ7" s="155" t="s">
        <v>355</v>
      </c>
      <c r="FA7" s="157" t="s">
        <v>352</v>
      </c>
      <c r="FB7" s="153" t="s">
        <v>353</v>
      </c>
      <c r="FC7" s="155" t="s">
        <v>355</v>
      </c>
      <c r="FD7" s="157" t="s">
        <v>352</v>
      </c>
      <c r="FE7" s="153" t="s">
        <v>353</v>
      </c>
      <c r="FF7" s="155" t="s">
        <v>355</v>
      </c>
      <c r="FG7" s="157" t="s">
        <v>352</v>
      </c>
      <c r="FH7" s="153" t="s">
        <v>353</v>
      </c>
      <c r="FI7" s="155" t="s">
        <v>355</v>
      </c>
      <c r="FJ7" s="157" t="s">
        <v>352</v>
      </c>
      <c r="FK7" s="153" t="s">
        <v>353</v>
      </c>
      <c r="FL7" s="155" t="s">
        <v>355</v>
      </c>
      <c r="FM7" s="157" t="s">
        <v>352</v>
      </c>
      <c r="FN7" s="153" t="s">
        <v>353</v>
      </c>
      <c r="FO7" s="155" t="s">
        <v>355</v>
      </c>
      <c r="FP7" s="157" t="s">
        <v>352</v>
      </c>
      <c r="FQ7" s="153" t="s">
        <v>353</v>
      </c>
      <c r="FR7" s="155" t="s">
        <v>355</v>
      </c>
      <c r="FS7" s="157" t="s">
        <v>352</v>
      </c>
      <c r="FT7" s="153" t="s">
        <v>353</v>
      </c>
      <c r="FU7" s="155" t="s">
        <v>355</v>
      </c>
      <c r="FV7" s="157" t="s">
        <v>352</v>
      </c>
      <c r="FW7" s="153" t="s">
        <v>353</v>
      </c>
      <c r="FX7" s="155" t="s">
        <v>355</v>
      </c>
      <c r="FY7" s="157" t="s">
        <v>352</v>
      </c>
      <c r="FZ7" s="153" t="s">
        <v>353</v>
      </c>
      <c r="GA7" s="155" t="s">
        <v>355</v>
      </c>
      <c r="GB7" s="157" t="s">
        <v>352</v>
      </c>
      <c r="GC7" s="153" t="s">
        <v>353</v>
      </c>
      <c r="GD7" s="155" t="s">
        <v>355</v>
      </c>
      <c r="GE7" s="157" t="s">
        <v>352</v>
      </c>
      <c r="GF7" s="153" t="s">
        <v>353</v>
      </c>
      <c r="GG7" s="155" t="s">
        <v>355</v>
      </c>
      <c r="GH7" s="157" t="s">
        <v>352</v>
      </c>
      <c r="GI7" s="153" t="s">
        <v>353</v>
      </c>
      <c r="GJ7" s="155" t="s">
        <v>355</v>
      </c>
      <c r="GK7" s="157" t="s">
        <v>352</v>
      </c>
      <c r="GL7" s="153" t="s">
        <v>353</v>
      </c>
      <c r="GM7" s="155" t="s">
        <v>355</v>
      </c>
      <c r="GN7" s="157" t="s">
        <v>352</v>
      </c>
      <c r="GO7" s="153" t="s">
        <v>353</v>
      </c>
      <c r="GP7" s="155" t="s">
        <v>355</v>
      </c>
      <c r="GQ7" s="157" t="s">
        <v>352</v>
      </c>
      <c r="GR7" s="153" t="s">
        <v>353</v>
      </c>
      <c r="GS7" s="155" t="s">
        <v>355</v>
      </c>
      <c r="GT7" s="157" t="s">
        <v>352</v>
      </c>
      <c r="GU7" s="153" t="s">
        <v>353</v>
      </c>
      <c r="GV7" s="155" t="s">
        <v>355</v>
      </c>
      <c r="GW7" s="157" t="s">
        <v>352</v>
      </c>
      <c r="GX7" s="153" t="s">
        <v>353</v>
      </c>
      <c r="GY7" s="155" t="s">
        <v>355</v>
      </c>
      <c r="GZ7" s="157" t="s">
        <v>352</v>
      </c>
      <c r="HA7" s="153" t="s">
        <v>353</v>
      </c>
      <c r="HB7" s="155" t="s">
        <v>355</v>
      </c>
      <c r="HC7" s="157" t="s">
        <v>352</v>
      </c>
      <c r="HD7" s="153" t="s">
        <v>353</v>
      </c>
      <c r="HE7" s="155" t="s">
        <v>355</v>
      </c>
      <c r="HF7" s="157" t="s">
        <v>352</v>
      </c>
      <c r="HG7" s="153" t="s">
        <v>353</v>
      </c>
      <c r="HH7" s="155" t="s">
        <v>355</v>
      </c>
      <c r="HI7" s="157" t="s">
        <v>352</v>
      </c>
      <c r="HJ7" s="153" t="s">
        <v>353</v>
      </c>
      <c r="HK7" s="155" t="s">
        <v>355</v>
      </c>
      <c r="HL7" s="157" t="s">
        <v>352</v>
      </c>
      <c r="HM7" s="153" t="s">
        <v>353</v>
      </c>
      <c r="HN7" s="155" t="s">
        <v>355</v>
      </c>
      <c r="HO7" s="157" t="s">
        <v>352</v>
      </c>
      <c r="HP7" s="153" t="s">
        <v>353</v>
      </c>
      <c r="HQ7" s="155" t="s">
        <v>355</v>
      </c>
      <c r="HR7" s="157" t="s">
        <v>352</v>
      </c>
      <c r="HS7" s="153" t="s">
        <v>353</v>
      </c>
      <c r="HT7" s="155" t="s">
        <v>355</v>
      </c>
      <c r="HU7" s="157" t="s">
        <v>352</v>
      </c>
      <c r="HV7" s="153" t="s">
        <v>353</v>
      </c>
      <c r="HW7" s="155" t="s">
        <v>355</v>
      </c>
      <c r="HX7" s="157" t="s">
        <v>352</v>
      </c>
      <c r="HY7" s="153" t="s">
        <v>353</v>
      </c>
      <c r="HZ7" s="155" t="s">
        <v>355</v>
      </c>
      <c r="IA7" s="157" t="s">
        <v>352</v>
      </c>
      <c r="IB7" s="153" t="s">
        <v>353</v>
      </c>
      <c r="IC7" s="155" t="s">
        <v>355</v>
      </c>
      <c r="ID7" s="157" t="s">
        <v>352</v>
      </c>
      <c r="IE7" s="153" t="s">
        <v>353</v>
      </c>
      <c r="IF7" s="155" t="s">
        <v>355</v>
      </c>
      <c r="IG7" s="157" t="s">
        <v>352</v>
      </c>
      <c r="IH7" s="153" t="s">
        <v>353</v>
      </c>
      <c r="II7" s="155" t="s">
        <v>355</v>
      </c>
      <c r="IJ7" s="157" t="s">
        <v>352</v>
      </c>
      <c r="IK7" s="153" t="s">
        <v>353</v>
      </c>
      <c r="IL7" s="155" t="s">
        <v>355</v>
      </c>
      <c r="IM7" s="157" t="s">
        <v>352</v>
      </c>
      <c r="IN7" s="153" t="s">
        <v>353</v>
      </c>
      <c r="IO7" s="155" t="s">
        <v>355</v>
      </c>
      <c r="IP7" s="157" t="s">
        <v>352</v>
      </c>
      <c r="IQ7" s="153" t="s">
        <v>353</v>
      </c>
      <c r="IR7" s="155" t="s">
        <v>355</v>
      </c>
      <c r="IS7" s="157" t="s">
        <v>352</v>
      </c>
      <c r="IT7" s="153" t="s">
        <v>353</v>
      </c>
      <c r="IU7" s="155" t="s">
        <v>355</v>
      </c>
      <c r="IV7" s="157" t="s">
        <v>352</v>
      </c>
      <c r="IW7" s="153" t="s">
        <v>353</v>
      </c>
      <c r="IX7" s="155" t="s">
        <v>355</v>
      </c>
      <c r="IY7" s="157" t="s">
        <v>352</v>
      </c>
      <c r="IZ7" s="153" t="s">
        <v>353</v>
      </c>
      <c r="JA7" s="155" t="s">
        <v>355</v>
      </c>
      <c r="JB7" s="157" t="s">
        <v>352</v>
      </c>
      <c r="JC7" s="153" t="s">
        <v>353</v>
      </c>
      <c r="JD7" s="155" t="s">
        <v>355</v>
      </c>
      <c r="JE7" s="157" t="s">
        <v>352</v>
      </c>
      <c r="JF7" s="153" t="s">
        <v>353</v>
      </c>
      <c r="JG7" s="155" t="s">
        <v>355</v>
      </c>
      <c r="JH7" s="157" t="s">
        <v>352</v>
      </c>
      <c r="JI7" s="153" t="s">
        <v>353</v>
      </c>
      <c r="JJ7" s="155" t="s">
        <v>355</v>
      </c>
      <c r="JK7" s="157" t="s">
        <v>352</v>
      </c>
      <c r="JL7" s="153" t="s">
        <v>353</v>
      </c>
      <c r="JM7" s="155" t="s">
        <v>355</v>
      </c>
      <c r="JN7" s="157" t="s">
        <v>352</v>
      </c>
      <c r="JO7" s="153" t="s">
        <v>353</v>
      </c>
      <c r="JP7" s="155" t="s">
        <v>355</v>
      </c>
      <c r="JQ7" s="157" t="s">
        <v>352</v>
      </c>
      <c r="JR7" s="153" t="s">
        <v>353</v>
      </c>
      <c r="JS7" s="155" t="s">
        <v>355</v>
      </c>
      <c r="JT7" s="157" t="s">
        <v>352</v>
      </c>
      <c r="JU7" s="153" t="s">
        <v>353</v>
      </c>
      <c r="JV7" s="155" t="s">
        <v>355</v>
      </c>
      <c r="JW7" s="157" t="s">
        <v>352</v>
      </c>
      <c r="JX7" s="153" t="s">
        <v>353</v>
      </c>
      <c r="JY7" s="155" t="s">
        <v>355</v>
      </c>
      <c r="JZ7" s="157" t="s">
        <v>352</v>
      </c>
      <c r="KA7" s="153" t="s">
        <v>353</v>
      </c>
      <c r="KB7" s="155" t="s">
        <v>355</v>
      </c>
      <c r="KC7" s="157" t="s">
        <v>352</v>
      </c>
      <c r="KD7" s="153" t="s">
        <v>353</v>
      </c>
      <c r="KE7" s="155" t="s">
        <v>355</v>
      </c>
      <c r="KF7" s="157" t="s">
        <v>352</v>
      </c>
      <c r="KG7" s="153" t="s">
        <v>353</v>
      </c>
      <c r="KH7" s="155" t="s">
        <v>355</v>
      </c>
      <c r="KI7" s="157" t="s">
        <v>352</v>
      </c>
      <c r="KJ7" s="153" t="s">
        <v>353</v>
      </c>
      <c r="KK7" s="155" t="s">
        <v>355</v>
      </c>
      <c r="KL7" s="157" t="s">
        <v>352</v>
      </c>
      <c r="KM7" s="153" t="s">
        <v>353</v>
      </c>
      <c r="KN7" s="155" t="s">
        <v>355</v>
      </c>
      <c r="KO7" s="157" t="s">
        <v>352</v>
      </c>
      <c r="KP7" s="153" t="s">
        <v>353</v>
      </c>
      <c r="KQ7" s="155" t="s">
        <v>355</v>
      </c>
      <c r="KR7" s="157" t="s">
        <v>352</v>
      </c>
      <c r="KS7" s="153" t="s">
        <v>353</v>
      </c>
      <c r="KT7" s="155" t="s">
        <v>355</v>
      </c>
      <c r="KU7" s="157" t="s">
        <v>352</v>
      </c>
      <c r="KV7" s="153" t="s">
        <v>353</v>
      </c>
      <c r="KW7" s="155" t="s">
        <v>355</v>
      </c>
      <c r="KX7" s="157" t="s">
        <v>352</v>
      </c>
      <c r="KY7" s="153" t="s">
        <v>353</v>
      </c>
      <c r="KZ7" s="155" t="s">
        <v>355</v>
      </c>
      <c r="LA7" s="157" t="s">
        <v>352</v>
      </c>
      <c r="LB7" s="153" t="s">
        <v>353</v>
      </c>
      <c r="LC7" s="155" t="s">
        <v>355</v>
      </c>
      <c r="LD7" s="157" t="s">
        <v>352</v>
      </c>
      <c r="LE7" s="153" t="s">
        <v>353</v>
      </c>
      <c r="LF7" s="155" t="s">
        <v>355</v>
      </c>
      <c r="LG7" s="157" t="s">
        <v>352</v>
      </c>
      <c r="LH7" s="153" t="s">
        <v>353</v>
      </c>
      <c r="LI7" s="155" t="s">
        <v>355</v>
      </c>
      <c r="LJ7" s="157" t="s">
        <v>352</v>
      </c>
      <c r="LK7" s="153" t="s">
        <v>353</v>
      </c>
      <c r="LL7" s="155" t="s">
        <v>355</v>
      </c>
      <c r="LM7" s="157" t="s">
        <v>352</v>
      </c>
      <c r="LN7" s="153" t="s">
        <v>353</v>
      </c>
      <c r="LO7" s="155" t="s">
        <v>355</v>
      </c>
      <c r="LP7" s="157" t="s">
        <v>352</v>
      </c>
      <c r="LQ7" s="153" t="s">
        <v>353</v>
      </c>
      <c r="LR7" s="155" t="s">
        <v>355</v>
      </c>
      <c r="LS7" s="157" t="s">
        <v>352</v>
      </c>
      <c r="LT7" s="153" t="s">
        <v>353</v>
      </c>
      <c r="LU7" s="155" t="s">
        <v>355</v>
      </c>
      <c r="LV7" s="157" t="s">
        <v>352</v>
      </c>
      <c r="LW7" s="153" t="s">
        <v>353</v>
      </c>
      <c r="LX7" s="155" t="s">
        <v>355</v>
      </c>
      <c r="LY7" s="157" t="s">
        <v>352</v>
      </c>
      <c r="LZ7" s="153" t="s">
        <v>353</v>
      </c>
      <c r="MA7" s="155" t="s">
        <v>355</v>
      </c>
      <c r="MB7" s="157" t="s">
        <v>352</v>
      </c>
      <c r="MC7" s="153" t="s">
        <v>353</v>
      </c>
      <c r="MD7" s="155" t="s">
        <v>355</v>
      </c>
      <c r="ME7" s="157" t="s">
        <v>352</v>
      </c>
      <c r="MF7" s="153" t="s">
        <v>353</v>
      </c>
      <c r="MG7" s="155" t="s">
        <v>355</v>
      </c>
      <c r="MH7" s="157" t="s">
        <v>352</v>
      </c>
      <c r="MI7" s="153" t="s">
        <v>353</v>
      </c>
      <c r="MJ7" s="155" t="s">
        <v>355</v>
      </c>
      <c r="MK7" s="157" t="s">
        <v>352</v>
      </c>
      <c r="ML7" s="153" t="s">
        <v>353</v>
      </c>
      <c r="MM7" s="155" t="s">
        <v>355</v>
      </c>
      <c r="MN7" s="157" t="s">
        <v>352</v>
      </c>
      <c r="MO7" s="153" t="s">
        <v>353</v>
      </c>
      <c r="MP7" s="155" t="s">
        <v>355</v>
      </c>
      <c r="MQ7" s="157" t="s">
        <v>352</v>
      </c>
      <c r="MR7" s="153" t="s">
        <v>353</v>
      </c>
      <c r="MS7" s="155" t="s">
        <v>355</v>
      </c>
      <c r="MT7" s="157" t="s">
        <v>352</v>
      </c>
      <c r="MU7" s="153" t="s">
        <v>353</v>
      </c>
      <c r="MV7" s="155" t="s">
        <v>355</v>
      </c>
      <c r="MW7" s="157" t="s">
        <v>352</v>
      </c>
      <c r="MX7" s="153" t="s">
        <v>353</v>
      </c>
      <c r="MY7" s="155" t="s">
        <v>355</v>
      </c>
      <c r="MZ7" s="157" t="s">
        <v>352</v>
      </c>
      <c r="NA7" s="153" t="s">
        <v>353</v>
      </c>
      <c r="NB7" s="155" t="s">
        <v>355</v>
      </c>
      <c r="NC7" s="157" t="s">
        <v>352</v>
      </c>
      <c r="ND7" s="153" t="s">
        <v>353</v>
      </c>
      <c r="NE7" s="155" t="s">
        <v>355</v>
      </c>
      <c r="NF7" s="157"/>
      <c r="NG7" s="153"/>
      <c r="NH7" s="155"/>
      <c r="NI7" s="157"/>
      <c r="NJ7" s="153"/>
      <c r="NK7" s="155"/>
    </row>
    <row r="8" spans="1:375" s="8" customFormat="1" ht="42.75" customHeight="1" thickBot="1" x14ac:dyDescent="0.3">
      <c r="A8" s="170"/>
      <c r="B8" s="185"/>
      <c r="C8" s="179"/>
      <c r="D8" s="181"/>
      <c r="E8" s="154"/>
      <c r="F8" s="156"/>
      <c r="G8" s="158"/>
      <c r="H8" s="154"/>
      <c r="I8" s="156"/>
      <c r="J8" s="158"/>
      <c r="K8" s="154"/>
      <c r="L8" s="156"/>
      <c r="M8" s="158"/>
      <c r="N8" s="154"/>
      <c r="O8" s="156"/>
      <c r="P8" s="158"/>
      <c r="Q8" s="154"/>
      <c r="R8" s="156"/>
      <c r="S8" s="158"/>
      <c r="T8" s="154"/>
      <c r="U8" s="156"/>
      <c r="V8" s="158"/>
      <c r="W8" s="154"/>
      <c r="X8" s="156"/>
      <c r="Y8" s="158"/>
      <c r="Z8" s="154"/>
      <c r="AA8" s="156"/>
      <c r="AB8" s="158"/>
      <c r="AC8" s="154"/>
      <c r="AD8" s="156"/>
      <c r="AE8" s="158"/>
      <c r="AF8" s="154"/>
      <c r="AG8" s="156"/>
      <c r="AH8" s="158"/>
      <c r="AI8" s="154"/>
      <c r="AJ8" s="156"/>
      <c r="AK8" s="158"/>
      <c r="AL8" s="154"/>
      <c r="AM8" s="156"/>
      <c r="AN8" s="158"/>
      <c r="AO8" s="154"/>
      <c r="AP8" s="156"/>
      <c r="AQ8" s="158"/>
      <c r="AR8" s="154"/>
      <c r="AS8" s="156"/>
      <c r="AT8" s="158"/>
      <c r="AU8" s="154"/>
      <c r="AV8" s="156"/>
      <c r="AW8" s="158"/>
      <c r="AX8" s="154"/>
      <c r="AY8" s="156"/>
      <c r="AZ8" s="158"/>
      <c r="BA8" s="154"/>
      <c r="BB8" s="156"/>
      <c r="BC8" s="158"/>
      <c r="BD8" s="154"/>
      <c r="BE8" s="156"/>
      <c r="BF8" s="158"/>
      <c r="BG8" s="154"/>
      <c r="BH8" s="156"/>
      <c r="BI8" s="158"/>
      <c r="BJ8" s="154"/>
      <c r="BK8" s="156"/>
      <c r="BL8" s="158"/>
      <c r="BM8" s="154"/>
      <c r="BN8" s="156"/>
      <c r="BO8" s="158"/>
      <c r="BP8" s="154"/>
      <c r="BQ8" s="156"/>
      <c r="BR8" s="158"/>
      <c r="BS8" s="154"/>
      <c r="BT8" s="156"/>
      <c r="BU8" s="158"/>
      <c r="BV8" s="154"/>
      <c r="BW8" s="156"/>
      <c r="BX8" s="158"/>
      <c r="BY8" s="154"/>
      <c r="BZ8" s="156"/>
      <c r="CA8" s="158"/>
      <c r="CB8" s="154"/>
      <c r="CC8" s="156"/>
      <c r="CD8" s="158"/>
      <c r="CE8" s="154"/>
      <c r="CF8" s="156"/>
      <c r="CG8" s="158"/>
      <c r="CH8" s="154"/>
      <c r="CI8" s="156"/>
      <c r="CJ8" s="158"/>
      <c r="CK8" s="154"/>
      <c r="CL8" s="156"/>
      <c r="CM8" s="158"/>
      <c r="CN8" s="154"/>
      <c r="CO8" s="156"/>
      <c r="CP8" s="158"/>
      <c r="CQ8" s="154"/>
      <c r="CR8" s="156"/>
      <c r="CS8" s="158"/>
      <c r="CT8" s="154"/>
      <c r="CU8" s="156"/>
      <c r="CV8" s="158"/>
      <c r="CW8" s="154"/>
      <c r="CX8" s="156"/>
      <c r="CY8" s="158"/>
      <c r="CZ8" s="154"/>
      <c r="DA8" s="156"/>
      <c r="DB8" s="158"/>
      <c r="DC8" s="154"/>
      <c r="DD8" s="156"/>
      <c r="DE8" s="158"/>
      <c r="DF8" s="154"/>
      <c r="DG8" s="156"/>
      <c r="DH8" s="158"/>
      <c r="DI8" s="154"/>
      <c r="DJ8" s="156"/>
      <c r="DK8" s="158"/>
      <c r="DL8" s="154"/>
      <c r="DM8" s="156"/>
      <c r="DN8" s="158"/>
      <c r="DO8" s="154"/>
      <c r="DP8" s="156"/>
      <c r="DQ8" s="158"/>
      <c r="DR8" s="154"/>
      <c r="DS8" s="156"/>
      <c r="DT8" s="158"/>
      <c r="DU8" s="154"/>
      <c r="DV8" s="156"/>
      <c r="DW8" s="158"/>
      <c r="DX8" s="154"/>
      <c r="DY8" s="156"/>
      <c r="DZ8" s="158"/>
      <c r="EA8" s="154"/>
      <c r="EB8" s="156"/>
      <c r="EC8" s="158"/>
      <c r="ED8" s="154"/>
      <c r="EE8" s="156"/>
      <c r="EF8" s="158"/>
      <c r="EG8" s="154"/>
      <c r="EH8" s="156"/>
      <c r="EI8" s="158"/>
      <c r="EJ8" s="154"/>
      <c r="EK8" s="156"/>
      <c r="EL8" s="158"/>
      <c r="EM8" s="154"/>
      <c r="EN8" s="156"/>
      <c r="EO8" s="158"/>
      <c r="EP8" s="154"/>
      <c r="EQ8" s="156"/>
      <c r="ER8" s="158"/>
      <c r="ES8" s="154"/>
      <c r="ET8" s="156"/>
      <c r="EU8" s="158"/>
      <c r="EV8" s="154"/>
      <c r="EW8" s="156"/>
      <c r="EX8" s="158"/>
      <c r="EY8" s="154"/>
      <c r="EZ8" s="156"/>
      <c r="FA8" s="158"/>
      <c r="FB8" s="154"/>
      <c r="FC8" s="156"/>
      <c r="FD8" s="158"/>
      <c r="FE8" s="154"/>
      <c r="FF8" s="156"/>
      <c r="FG8" s="158"/>
      <c r="FH8" s="154"/>
      <c r="FI8" s="156"/>
      <c r="FJ8" s="158"/>
      <c r="FK8" s="154"/>
      <c r="FL8" s="156"/>
      <c r="FM8" s="158"/>
      <c r="FN8" s="154"/>
      <c r="FO8" s="156"/>
      <c r="FP8" s="158"/>
      <c r="FQ8" s="154"/>
      <c r="FR8" s="156"/>
      <c r="FS8" s="158"/>
      <c r="FT8" s="154"/>
      <c r="FU8" s="156"/>
      <c r="FV8" s="158"/>
      <c r="FW8" s="154"/>
      <c r="FX8" s="156"/>
      <c r="FY8" s="158"/>
      <c r="FZ8" s="154"/>
      <c r="GA8" s="156"/>
      <c r="GB8" s="158"/>
      <c r="GC8" s="154"/>
      <c r="GD8" s="156"/>
      <c r="GE8" s="158"/>
      <c r="GF8" s="154"/>
      <c r="GG8" s="156"/>
      <c r="GH8" s="158"/>
      <c r="GI8" s="154"/>
      <c r="GJ8" s="156"/>
      <c r="GK8" s="158"/>
      <c r="GL8" s="154"/>
      <c r="GM8" s="156"/>
      <c r="GN8" s="158"/>
      <c r="GO8" s="154"/>
      <c r="GP8" s="156"/>
      <c r="GQ8" s="158"/>
      <c r="GR8" s="154"/>
      <c r="GS8" s="156"/>
      <c r="GT8" s="158"/>
      <c r="GU8" s="154"/>
      <c r="GV8" s="156"/>
      <c r="GW8" s="158"/>
      <c r="GX8" s="154"/>
      <c r="GY8" s="156"/>
      <c r="GZ8" s="158"/>
      <c r="HA8" s="154"/>
      <c r="HB8" s="156"/>
      <c r="HC8" s="158"/>
      <c r="HD8" s="154"/>
      <c r="HE8" s="156"/>
      <c r="HF8" s="158"/>
      <c r="HG8" s="154"/>
      <c r="HH8" s="156"/>
      <c r="HI8" s="158"/>
      <c r="HJ8" s="154"/>
      <c r="HK8" s="156"/>
      <c r="HL8" s="158"/>
      <c r="HM8" s="154"/>
      <c r="HN8" s="156"/>
      <c r="HO8" s="158"/>
      <c r="HP8" s="154"/>
      <c r="HQ8" s="156"/>
      <c r="HR8" s="158"/>
      <c r="HS8" s="154"/>
      <c r="HT8" s="156"/>
      <c r="HU8" s="158"/>
      <c r="HV8" s="154"/>
      <c r="HW8" s="156"/>
      <c r="HX8" s="158"/>
      <c r="HY8" s="154"/>
      <c r="HZ8" s="156"/>
      <c r="IA8" s="158"/>
      <c r="IB8" s="154"/>
      <c r="IC8" s="156"/>
      <c r="ID8" s="158"/>
      <c r="IE8" s="154"/>
      <c r="IF8" s="156"/>
      <c r="IG8" s="158"/>
      <c r="IH8" s="154"/>
      <c r="II8" s="156"/>
      <c r="IJ8" s="158"/>
      <c r="IK8" s="154"/>
      <c r="IL8" s="156"/>
      <c r="IM8" s="158"/>
      <c r="IN8" s="154"/>
      <c r="IO8" s="156"/>
      <c r="IP8" s="158"/>
      <c r="IQ8" s="154"/>
      <c r="IR8" s="156"/>
      <c r="IS8" s="158"/>
      <c r="IT8" s="154"/>
      <c r="IU8" s="156"/>
      <c r="IV8" s="158"/>
      <c r="IW8" s="154"/>
      <c r="IX8" s="156"/>
      <c r="IY8" s="158"/>
      <c r="IZ8" s="154"/>
      <c r="JA8" s="156"/>
      <c r="JB8" s="158"/>
      <c r="JC8" s="154"/>
      <c r="JD8" s="156"/>
      <c r="JE8" s="158"/>
      <c r="JF8" s="154"/>
      <c r="JG8" s="156"/>
      <c r="JH8" s="158"/>
      <c r="JI8" s="154"/>
      <c r="JJ8" s="156"/>
      <c r="JK8" s="158"/>
      <c r="JL8" s="154"/>
      <c r="JM8" s="156"/>
      <c r="JN8" s="158"/>
      <c r="JO8" s="154"/>
      <c r="JP8" s="156"/>
      <c r="JQ8" s="158"/>
      <c r="JR8" s="154"/>
      <c r="JS8" s="156"/>
      <c r="JT8" s="158"/>
      <c r="JU8" s="154"/>
      <c r="JV8" s="156"/>
      <c r="JW8" s="158"/>
      <c r="JX8" s="154"/>
      <c r="JY8" s="156"/>
      <c r="JZ8" s="158"/>
      <c r="KA8" s="154"/>
      <c r="KB8" s="156"/>
      <c r="KC8" s="158"/>
      <c r="KD8" s="154"/>
      <c r="KE8" s="156"/>
      <c r="KF8" s="158"/>
      <c r="KG8" s="154"/>
      <c r="KH8" s="156"/>
      <c r="KI8" s="158"/>
      <c r="KJ8" s="154"/>
      <c r="KK8" s="156"/>
      <c r="KL8" s="158"/>
      <c r="KM8" s="154"/>
      <c r="KN8" s="156"/>
      <c r="KO8" s="158"/>
      <c r="KP8" s="154"/>
      <c r="KQ8" s="156"/>
      <c r="KR8" s="158"/>
      <c r="KS8" s="154"/>
      <c r="KT8" s="156"/>
      <c r="KU8" s="158"/>
      <c r="KV8" s="154"/>
      <c r="KW8" s="156"/>
      <c r="KX8" s="158"/>
      <c r="KY8" s="154"/>
      <c r="KZ8" s="156"/>
      <c r="LA8" s="158"/>
      <c r="LB8" s="154"/>
      <c r="LC8" s="156"/>
      <c r="LD8" s="158"/>
      <c r="LE8" s="154"/>
      <c r="LF8" s="156"/>
      <c r="LG8" s="158"/>
      <c r="LH8" s="154"/>
      <c r="LI8" s="156"/>
      <c r="LJ8" s="158"/>
      <c r="LK8" s="154"/>
      <c r="LL8" s="156"/>
      <c r="LM8" s="158"/>
      <c r="LN8" s="154"/>
      <c r="LO8" s="156"/>
      <c r="LP8" s="158"/>
      <c r="LQ8" s="154"/>
      <c r="LR8" s="156"/>
      <c r="LS8" s="158"/>
      <c r="LT8" s="154"/>
      <c r="LU8" s="156"/>
      <c r="LV8" s="158"/>
      <c r="LW8" s="154"/>
      <c r="LX8" s="156"/>
      <c r="LY8" s="158"/>
      <c r="LZ8" s="154"/>
      <c r="MA8" s="156"/>
      <c r="MB8" s="158"/>
      <c r="MC8" s="154"/>
      <c r="MD8" s="156"/>
      <c r="ME8" s="158"/>
      <c r="MF8" s="154"/>
      <c r="MG8" s="156"/>
      <c r="MH8" s="158"/>
      <c r="MI8" s="154"/>
      <c r="MJ8" s="156"/>
      <c r="MK8" s="158"/>
      <c r="ML8" s="154"/>
      <c r="MM8" s="156"/>
      <c r="MN8" s="158"/>
      <c r="MO8" s="154"/>
      <c r="MP8" s="156"/>
      <c r="MQ8" s="158"/>
      <c r="MR8" s="154"/>
      <c r="MS8" s="156"/>
      <c r="MT8" s="158"/>
      <c r="MU8" s="154"/>
      <c r="MV8" s="156"/>
      <c r="MW8" s="158"/>
      <c r="MX8" s="154"/>
      <c r="MY8" s="156"/>
      <c r="MZ8" s="158"/>
      <c r="NA8" s="154"/>
      <c r="NB8" s="156"/>
      <c r="NC8" s="158"/>
      <c r="ND8" s="154"/>
      <c r="NE8" s="156"/>
      <c r="NF8" s="158"/>
      <c r="NG8" s="154"/>
      <c r="NH8" s="156"/>
      <c r="NI8" s="158"/>
      <c r="NJ8" s="154"/>
      <c r="NK8" s="156"/>
    </row>
    <row r="9" spans="1:375" s="7" customFormat="1" ht="16.5" thickBot="1" x14ac:dyDescent="0.3">
      <c r="A9" s="9"/>
      <c r="B9" s="10"/>
      <c r="C9" s="11" t="s">
        <v>2</v>
      </c>
      <c r="D9" s="12">
        <v>1</v>
      </c>
      <c r="E9" s="13">
        <v>2</v>
      </c>
      <c r="F9" s="14">
        <v>3</v>
      </c>
      <c r="G9" s="15">
        <v>4</v>
      </c>
      <c r="H9" s="13">
        <v>5</v>
      </c>
      <c r="I9" s="14">
        <v>6</v>
      </c>
      <c r="J9" s="15">
        <v>7</v>
      </c>
      <c r="K9" s="13">
        <v>8</v>
      </c>
      <c r="L9" s="14">
        <v>9</v>
      </c>
      <c r="M9" s="16">
        <v>10</v>
      </c>
      <c r="N9" s="12">
        <v>11</v>
      </c>
      <c r="O9" s="17">
        <v>12</v>
      </c>
      <c r="P9" s="16">
        <v>13</v>
      </c>
      <c r="Q9" s="18">
        <v>14</v>
      </c>
      <c r="R9" s="14">
        <v>15</v>
      </c>
      <c r="S9" s="16">
        <v>16</v>
      </c>
      <c r="T9" s="12">
        <v>17</v>
      </c>
      <c r="U9" s="17">
        <v>18</v>
      </c>
      <c r="V9" s="15">
        <v>19</v>
      </c>
      <c r="W9" s="13">
        <v>20</v>
      </c>
      <c r="X9" s="14">
        <v>21</v>
      </c>
      <c r="Y9" s="16">
        <v>22</v>
      </c>
      <c r="Z9" s="12">
        <v>23</v>
      </c>
      <c r="AA9" s="17">
        <v>24</v>
      </c>
      <c r="AB9" s="15">
        <v>25</v>
      </c>
      <c r="AC9" s="13">
        <v>26</v>
      </c>
      <c r="AD9" s="14">
        <v>27</v>
      </c>
      <c r="AE9" s="15">
        <v>28</v>
      </c>
      <c r="AF9" s="13">
        <v>29</v>
      </c>
      <c r="AG9" s="14">
        <v>30</v>
      </c>
      <c r="AH9" s="15">
        <v>31</v>
      </c>
      <c r="AI9" s="19">
        <v>32</v>
      </c>
      <c r="AJ9" s="17">
        <v>33</v>
      </c>
      <c r="AK9" s="16">
        <v>34</v>
      </c>
      <c r="AL9" s="13">
        <v>35</v>
      </c>
      <c r="AM9" s="14">
        <v>36</v>
      </c>
      <c r="AN9" s="15">
        <v>37</v>
      </c>
      <c r="AO9" s="19">
        <v>38</v>
      </c>
      <c r="AP9" s="17">
        <v>39</v>
      </c>
      <c r="AQ9" s="12">
        <v>40</v>
      </c>
      <c r="AR9" s="19">
        <v>41</v>
      </c>
      <c r="AS9" s="17">
        <v>42</v>
      </c>
      <c r="AT9" s="12">
        <v>43</v>
      </c>
      <c r="AU9" s="19">
        <v>44</v>
      </c>
      <c r="AV9" s="17">
        <v>45</v>
      </c>
      <c r="AW9" s="12">
        <v>46</v>
      </c>
      <c r="AX9" s="19">
        <v>47</v>
      </c>
      <c r="AY9" s="17">
        <v>48</v>
      </c>
      <c r="AZ9" s="12">
        <v>49</v>
      </c>
      <c r="BA9" s="19">
        <v>50</v>
      </c>
      <c r="BB9" s="17">
        <v>51</v>
      </c>
      <c r="BC9" s="15">
        <v>52</v>
      </c>
      <c r="BD9" s="13">
        <v>53</v>
      </c>
      <c r="BE9" s="14">
        <v>54</v>
      </c>
      <c r="BF9" s="15">
        <v>55</v>
      </c>
      <c r="BG9" s="19">
        <v>56</v>
      </c>
      <c r="BH9" s="17">
        <v>57</v>
      </c>
      <c r="BI9" s="15">
        <v>58</v>
      </c>
      <c r="BJ9" s="19">
        <v>59</v>
      </c>
      <c r="BK9" s="17">
        <v>60</v>
      </c>
      <c r="BL9" s="16">
        <v>61</v>
      </c>
      <c r="BM9" s="12">
        <v>62</v>
      </c>
      <c r="BN9" s="17">
        <v>63</v>
      </c>
      <c r="BO9" s="15">
        <v>64</v>
      </c>
      <c r="BP9" s="19">
        <v>65</v>
      </c>
      <c r="BQ9" s="17">
        <v>66</v>
      </c>
      <c r="BR9" s="15">
        <v>67</v>
      </c>
      <c r="BS9" s="13">
        <v>68</v>
      </c>
      <c r="BT9" s="14">
        <v>69</v>
      </c>
      <c r="BU9" s="15">
        <v>70</v>
      </c>
      <c r="BV9" s="13">
        <v>71</v>
      </c>
      <c r="BW9" s="14">
        <v>72</v>
      </c>
      <c r="BX9" s="15">
        <v>73</v>
      </c>
      <c r="BY9" s="13">
        <v>74</v>
      </c>
      <c r="BZ9" s="14">
        <v>75</v>
      </c>
      <c r="CA9" s="15">
        <v>76</v>
      </c>
      <c r="CB9" s="13">
        <v>77</v>
      </c>
      <c r="CC9" s="14">
        <v>78</v>
      </c>
      <c r="CD9" s="16">
        <v>79</v>
      </c>
      <c r="CE9" s="12">
        <v>80</v>
      </c>
      <c r="CF9" s="17">
        <v>81</v>
      </c>
      <c r="CG9" s="15">
        <v>82</v>
      </c>
      <c r="CH9" s="13">
        <v>83</v>
      </c>
      <c r="CI9" s="14">
        <v>84</v>
      </c>
      <c r="CJ9" s="15">
        <v>85</v>
      </c>
      <c r="CK9" s="19">
        <v>86</v>
      </c>
      <c r="CL9" s="17">
        <v>87</v>
      </c>
      <c r="CM9" s="15">
        <v>88</v>
      </c>
      <c r="CN9" s="19">
        <v>89</v>
      </c>
      <c r="CO9" s="17">
        <v>90</v>
      </c>
      <c r="CP9" s="15">
        <v>91</v>
      </c>
      <c r="CQ9" s="19">
        <v>92</v>
      </c>
      <c r="CR9" s="17">
        <v>93</v>
      </c>
      <c r="CS9" s="15">
        <v>94</v>
      </c>
      <c r="CT9" s="13">
        <v>95</v>
      </c>
      <c r="CU9" s="14">
        <v>96</v>
      </c>
      <c r="CV9" s="16">
        <v>97</v>
      </c>
      <c r="CW9" s="12">
        <v>98</v>
      </c>
      <c r="CX9" s="17">
        <v>99</v>
      </c>
      <c r="CY9" s="15">
        <v>100</v>
      </c>
      <c r="CZ9" s="13">
        <v>101</v>
      </c>
      <c r="DA9" s="14">
        <v>102</v>
      </c>
      <c r="DB9" s="16">
        <v>103</v>
      </c>
      <c r="DC9" s="12">
        <v>104</v>
      </c>
      <c r="DD9" s="17">
        <v>105</v>
      </c>
      <c r="DE9" s="15">
        <v>106</v>
      </c>
      <c r="DF9" s="13">
        <v>107</v>
      </c>
      <c r="DG9" s="14">
        <v>108</v>
      </c>
      <c r="DH9" s="16">
        <v>109</v>
      </c>
      <c r="DI9" s="13">
        <v>110</v>
      </c>
      <c r="DJ9" s="14">
        <v>111</v>
      </c>
      <c r="DK9" s="16">
        <v>112</v>
      </c>
      <c r="DL9" s="13">
        <v>113</v>
      </c>
      <c r="DM9" s="14">
        <v>114</v>
      </c>
      <c r="DN9" s="16">
        <v>115</v>
      </c>
      <c r="DO9" s="13">
        <v>116</v>
      </c>
      <c r="DP9" s="14">
        <v>117</v>
      </c>
      <c r="DQ9" s="16">
        <v>118</v>
      </c>
      <c r="DR9" s="13">
        <v>119</v>
      </c>
      <c r="DS9" s="14">
        <v>120</v>
      </c>
      <c r="DT9" s="15">
        <v>121</v>
      </c>
      <c r="DU9" s="13">
        <v>122</v>
      </c>
      <c r="DV9" s="14">
        <v>123</v>
      </c>
      <c r="DW9" s="15">
        <v>124</v>
      </c>
      <c r="DX9" s="13">
        <v>125</v>
      </c>
      <c r="DY9" s="14">
        <v>126</v>
      </c>
      <c r="DZ9" s="16">
        <v>127</v>
      </c>
      <c r="EA9" s="18">
        <v>128</v>
      </c>
      <c r="EB9" s="14">
        <v>129</v>
      </c>
      <c r="EC9" s="16">
        <v>130</v>
      </c>
      <c r="ED9" s="18">
        <v>131</v>
      </c>
      <c r="EE9" s="14">
        <v>132</v>
      </c>
      <c r="EF9" s="15">
        <v>133</v>
      </c>
      <c r="EG9" s="13">
        <v>134</v>
      </c>
      <c r="EH9" s="14">
        <v>135</v>
      </c>
      <c r="EI9" s="15">
        <v>136</v>
      </c>
      <c r="EJ9" s="19">
        <v>137</v>
      </c>
      <c r="EK9" s="17">
        <v>138</v>
      </c>
      <c r="EL9" s="15">
        <v>139</v>
      </c>
      <c r="EM9" s="13">
        <v>140</v>
      </c>
      <c r="EN9" s="14">
        <v>141</v>
      </c>
      <c r="EO9" s="16">
        <v>142</v>
      </c>
      <c r="EP9" s="12">
        <v>143</v>
      </c>
      <c r="EQ9" s="17">
        <v>144</v>
      </c>
      <c r="ER9" s="15">
        <v>145</v>
      </c>
      <c r="ES9" s="13">
        <v>146</v>
      </c>
      <c r="ET9" s="14">
        <v>147</v>
      </c>
      <c r="EU9" s="15">
        <v>148</v>
      </c>
      <c r="EV9" s="13">
        <v>149</v>
      </c>
      <c r="EW9" s="14">
        <v>150</v>
      </c>
      <c r="EX9" s="15">
        <v>151</v>
      </c>
      <c r="EY9" s="13">
        <v>152</v>
      </c>
      <c r="EZ9" s="14">
        <v>153</v>
      </c>
      <c r="FA9" s="16">
        <v>154</v>
      </c>
      <c r="FB9" s="12">
        <v>155</v>
      </c>
      <c r="FC9" s="17">
        <v>156</v>
      </c>
      <c r="FD9" s="15">
        <v>157</v>
      </c>
      <c r="FE9" s="13">
        <v>158</v>
      </c>
      <c r="FF9" s="14">
        <v>159</v>
      </c>
      <c r="FG9" s="16">
        <v>160</v>
      </c>
      <c r="FH9" s="12">
        <v>161</v>
      </c>
      <c r="FI9" s="17">
        <v>162</v>
      </c>
      <c r="FJ9" s="15">
        <v>163</v>
      </c>
      <c r="FK9" s="19">
        <v>164</v>
      </c>
      <c r="FL9" s="17">
        <v>165</v>
      </c>
      <c r="FM9" s="16">
        <v>166</v>
      </c>
      <c r="FN9" s="12">
        <v>167</v>
      </c>
      <c r="FO9" s="17">
        <v>168</v>
      </c>
      <c r="FP9" s="16">
        <v>169</v>
      </c>
      <c r="FQ9" s="12">
        <v>170</v>
      </c>
      <c r="FR9" s="17">
        <v>171</v>
      </c>
      <c r="FS9" s="15">
        <v>172</v>
      </c>
      <c r="FT9" s="13">
        <v>173</v>
      </c>
      <c r="FU9" s="14">
        <v>174</v>
      </c>
      <c r="FV9" s="16">
        <v>175</v>
      </c>
      <c r="FW9" s="12">
        <v>176</v>
      </c>
      <c r="FX9" s="17">
        <v>177</v>
      </c>
      <c r="FY9" s="16">
        <v>178</v>
      </c>
      <c r="FZ9" s="12">
        <v>179</v>
      </c>
      <c r="GA9" s="17">
        <v>180</v>
      </c>
      <c r="GB9" s="15">
        <v>181</v>
      </c>
      <c r="GC9" s="13">
        <v>182</v>
      </c>
      <c r="GD9" s="14">
        <v>183</v>
      </c>
      <c r="GE9" s="15">
        <v>184</v>
      </c>
      <c r="GF9" s="19">
        <v>185</v>
      </c>
      <c r="GG9" s="17">
        <v>186</v>
      </c>
      <c r="GH9" s="15">
        <v>187</v>
      </c>
      <c r="GI9" s="19">
        <v>188</v>
      </c>
      <c r="GJ9" s="17">
        <v>189</v>
      </c>
      <c r="GK9" s="16">
        <v>190</v>
      </c>
      <c r="GL9" s="12">
        <v>191</v>
      </c>
      <c r="GM9" s="17">
        <v>192</v>
      </c>
      <c r="GN9" s="15">
        <v>193</v>
      </c>
      <c r="GO9" s="13">
        <v>194</v>
      </c>
      <c r="GP9" s="14">
        <v>195</v>
      </c>
      <c r="GQ9" s="15">
        <v>196</v>
      </c>
      <c r="GR9" s="13">
        <v>197</v>
      </c>
      <c r="GS9" s="14">
        <v>198</v>
      </c>
      <c r="GT9" s="15">
        <v>199</v>
      </c>
      <c r="GU9" s="13">
        <v>200</v>
      </c>
      <c r="GV9" s="14">
        <v>201</v>
      </c>
      <c r="GW9" s="15">
        <v>202</v>
      </c>
      <c r="GX9" s="13">
        <v>203</v>
      </c>
      <c r="GY9" s="14">
        <v>204</v>
      </c>
      <c r="GZ9" s="15">
        <v>205</v>
      </c>
      <c r="HA9" s="13">
        <v>206</v>
      </c>
      <c r="HB9" s="14">
        <v>207</v>
      </c>
      <c r="HC9" s="15">
        <v>208</v>
      </c>
      <c r="HD9" s="19">
        <v>209</v>
      </c>
      <c r="HE9" s="17">
        <v>210</v>
      </c>
      <c r="HF9" s="15">
        <v>211</v>
      </c>
      <c r="HG9" s="19">
        <v>212</v>
      </c>
      <c r="HH9" s="17">
        <v>213</v>
      </c>
      <c r="HI9" s="16">
        <v>214</v>
      </c>
      <c r="HJ9" s="18">
        <v>215</v>
      </c>
      <c r="HK9" s="14">
        <v>216</v>
      </c>
      <c r="HL9" s="15">
        <v>217</v>
      </c>
      <c r="HM9" s="19">
        <v>218</v>
      </c>
      <c r="HN9" s="17">
        <v>219</v>
      </c>
      <c r="HO9" s="16">
        <v>220</v>
      </c>
      <c r="HP9" s="13">
        <v>221</v>
      </c>
      <c r="HQ9" s="14">
        <v>222</v>
      </c>
      <c r="HR9" s="15">
        <v>223</v>
      </c>
      <c r="HS9" s="19">
        <v>224</v>
      </c>
      <c r="HT9" s="17">
        <v>225</v>
      </c>
      <c r="HU9" s="15">
        <v>226</v>
      </c>
      <c r="HV9" s="19">
        <v>227</v>
      </c>
      <c r="HW9" s="17">
        <v>228</v>
      </c>
      <c r="HX9" s="16">
        <v>229</v>
      </c>
      <c r="HY9" s="18">
        <v>230</v>
      </c>
      <c r="HZ9" s="14">
        <v>231</v>
      </c>
      <c r="IA9" s="15">
        <v>232</v>
      </c>
      <c r="IB9" s="19">
        <v>233</v>
      </c>
      <c r="IC9" s="17">
        <v>234</v>
      </c>
      <c r="ID9" s="15">
        <v>235</v>
      </c>
      <c r="IE9" s="19">
        <v>236</v>
      </c>
      <c r="IF9" s="17">
        <v>237</v>
      </c>
      <c r="IG9" s="15">
        <v>238</v>
      </c>
      <c r="IH9" s="13">
        <v>239</v>
      </c>
      <c r="II9" s="14">
        <v>240</v>
      </c>
      <c r="IJ9" s="15">
        <v>241</v>
      </c>
      <c r="IK9" s="19">
        <v>242</v>
      </c>
      <c r="IL9" s="17">
        <v>243</v>
      </c>
      <c r="IM9" s="15">
        <v>244</v>
      </c>
      <c r="IN9" s="19">
        <v>245</v>
      </c>
      <c r="IO9" s="17">
        <v>246</v>
      </c>
      <c r="IP9" s="16">
        <v>247</v>
      </c>
      <c r="IQ9" s="12">
        <v>248</v>
      </c>
      <c r="IR9" s="17">
        <v>249</v>
      </c>
      <c r="IS9" s="15">
        <v>250</v>
      </c>
      <c r="IT9" s="13">
        <v>251</v>
      </c>
      <c r="IU9" s="14">
        <v>252</v>
      </c>
      <c r="IV9" s="15">
        <v>253</v>
      </c>
      <c r="IW9" s="13">
        <v>254</v>
      </c>
      <c r="IX9" s="14">
        <v>255</v>
      </c>
      <c r="IY9" s="15">
        <v>256</v>
      </c>
      <c r="IZ9" s="19">
        <v>257</v>
      </c>
      <c r="JA9" s="17">
        <v>258</v>
      </c>
      <c r="JB9" s="15">
        <v>259</v>
      </c>
      <c r="JC9" s="19">
        <v>260</v>
      </c>
      <c r="JD9" s="17">
        <v>261</v>
      </c>
      <c r="JE9" s="16">
        <v>262</v>
      </c>
      <c r="JF9" s="12">
        <v>263</v>
      </c>
      <c r="JG9" s="17">
        <v>264</v>
      </c>
      <c r="JH9" s="15">
        <v>265</v>
      </c>
      <c r="JI9" s="20">
        <v>266</v>
      </c>
      <c r="JJ9" s="14">
        <v>267</v>
      </c>
      <c r="JK9" s="15">
        <v>268</v>
      </c>
      <c r="JL9" s="21">
        <v>269</v>
      </c>
      <c r="JM9" s="22">
        <v>270</v>
      </c>
      <c r="JN9" s="16">
        <v>271</v>
      </c>
      <c r="JO9" s="13">
        <v>272</v>
      </c>
      <c r="JP9" s="14">
        <v>273</v>
      </c>
      <c r="JQ9" s="15">
        <v>274</v>
      </c>
      <c r="JR9" s="13">
        <v>275</v>
      </c>
      <c r="JS9" s="14">
        <v>276</v>
      </c>
      <c r="JT9" s="15">
        <v>277</v>
      </c>
      <c r="JU9" s="13">
        <v>278</v>
      </c>
      <c r="JV9" s="14">
        <v>279</v>
      </c>
      <c r="JW9" s="16">
        <v>280</v>
      </c>
      <c r="JX9" s="12">
        <v>281</v>
      </c>
      <c r="JY9" s="17">
        <v>282</v>
      </c>
      <c r="JZ9" s="15">
        <v>283</v>
      </c>
      <c r="KA9" s="13">
        <v>284</v>
      </c>
      <c r="KB9" s="14">
        <v>285</v>
      </c>
      <c r="KC9" s="16">
        <v>286</v>
      </c>
      <c r="KD9" s="12">
        <v>287</v>
      </c>
      <c r="KE9" s="17">
        <v>288</v>
      </c>
      <c r="KF9" s="16">
        <v>289</v>
      </c>
      <c r="KG9" s="12">
        <v>290</v>
      </c>
      <c r="KH9" s="17">
        <v>291</v>
      </c>
      <c r="KI9" s="16">
        <v>292</v>
      </c>
      <c r="KJ9" s="12">
        <v>293</v>
      </c>
      <c r="KK9" s="17">
        <v>294</v>
      </c>
      <c r="KL9" s="16">
        <v>295</v>
      </c>
      <c r="KM9" s="12">
        <v>296</v>
      </c>
      <c r="KN9" s="17">
        <v>297</v>
      </c>
      <c r="KO9" s="15">
        <v>298</v>
      </c>
      <c r="KP9" s="13">
        <v>299</v>
      </c>
      <c r="KQ9" s="14">
        <v>300</v>
      </c>
      <c r="KR9" s="15">
        <v>301</v>
      </c>
      <c r="KS9" s="19">
        <v>302</v>
      </c>
      <c r="KT9" s="17">
        <v>303</v>
      </c>
      <c r="KU9" s="16">
        <v>304</v>
      </c>
      <c r="KV9" s="12">
        <v>305</v>
      </c>
      <c r="KW9" s="17">
        <v>306</v>
      </c>
      <c r="KX9" s="16">
        <v>307</v>
      </c>
      <c r="KY9" s="12">
        <v>308</v>
      </c>
      <c r="KZ9" s="17">
        <v>309</v>
      </c>
      <c r="LA9" s="15">
        <v>310</v>
      </c>
      <c r="LB9" s="13">
        <v>311</v>
      </c>
      <c r="LC9" s="14">
        <v>312</v>
      </c>
      <c r="LD9" s="16">
        <v>313</v>
      </c>
      <c r="LE9" s="12">
        <v>314</v>
      </c>
      <c r="LF9" s="17">
        <v>315</v>
      </c>
      <c r="LG9" s="16">
        <v>316</v>
      </c>
      <c r="LH9" s="12">
        <v>317</v>
      </c>
      <c r="LI9" s="17">
        <v>318</v>
      </c>
      <c r="LJ9" s="15">
        <v>319</v>
      </c>
      <c r="LK9" s="13">
        <v>320</v>
      </c>
      <c r="LL9" s="14">
        <v>321</v>
      </c>
      <c r="LM9" s="15">
        <v>322</v>
      </c>
      <c r="LN9" s="13">
        <v>323</v>
      </c>
      <c r="LO9" s="14">
        <v>324</v>
      </c>
      <c r="LP9" s="15">
        <v>325</v>
      </c>
      <c r="LQ9" s="13">
        <v>326</v>
      </c>
      <c r="LR9" s="14">
        <v>327</v>
      </c>
      <c r="LS9" s="15">
        <v>328</v>
      </c>
      <c r="LT9" s="13">
        <v>329</v>
      </c>
      <c r="LU9" s="14">
        <v>330</v>
      </c>
      <c r="LV9" s="15">
        <v>331</v>
      </c>
      <c r="LW9" s="13">
        <v>332</v>
      </c>
      <c r="LX9" s="14">
        <v>333</v>
      </c>
      <c r="LY9" s="15">
        <v>334</v>
      </c>
      <c r="LZ9" s="19">
        <v>335</v>
      </c>
      <c r="MA9" s="17">
        <v>336</v>
      </c>
      <c r="MB9" s="15">
        <v>337</v>
      </c>
      <c r="MC9" s="19">
        <v>338</v>
      </c>
      <c r="MD9" s="17">
        <v>339</v>
      </c>
      <c r="ME9" s="15">
        <v>340</v>
      </c>
      <c r="MF9" s="19">
        <v>341</v>
      </c>
      <c r="MG9" s="17">
        <v>342</v>
      </c>
      <c r="MH9" s="15">
        <v>343</v>
      </c>
      <c r="MI9" s="19">
        <v>344</v>
      </c>
      <c r="MJ9" s="17">
        <v>345</v>
      </c>
      <c r="MK9" s="16">
        <v>346</v>
      </c>
      <c r="ML9" s="12">
        <v>347</v>
      </c>
      <c r="MM9" s="17">
        <v>348</v>
      </c>
      <c r="MN9" s="15">
        <v>349</v>
      </c>
      <c r="MO9" s="13">
        <v>350</v>
      </c>
      <c r="MP9" s="14">
        <v>351</v>
      </c>
      <c r="MQ9" s="12">
        <v>352</v>
      </c>
      <c r="MR9" s="13">
        <v>353</v>
      </c>
      <c r="MS9" s="12">
        <v>354</v>
      </c>
      <c r="MT9" s="15">
        <v>355</v>
      </c>
      <c r="MU9" s="13">
        <v>356</v>
      </c>
      <c r="MV9" s="14">
        <v>357</v>
      </c>
      <c r="MW9" s="15">
        <v>358</v>
      </c>
      <c r="MX9" s="13">
        <v>359</v>
      </c>
      <c r="MY9" s="17">
        <v>360</v>
      </c>
      <c r="MZ9" s="15">
        <v>361</v>
      </c>
      <c r="NA9" s="19">
        <v>362</v>
      </c>
      <c r="NB9" s="17">
        <v>363</v>
      </c>
      <c r="NC9" s="15">
        <v>364</v>
      </c>
      <c r="ND9" s="19">
        <v>365</v>
      </c>
      <c r="NE9" s="17">
        <v>366</v>
      </c>
    </row>
    <row r="10" spans="1:375" s="26" customFormat="1" ht="16.5" thickBot="1" x14ac:dyDescent="0.3">
      <c r="A10" s="23">
        <v>1</v>
      </c>
      <c r="B10" s="24" t="s">
        <v>199</v>
      </c>
      <c r="C10" s="25" t="s">
        <v>168</v>
      </c>
      <c r="D10" s="26">
        <v>1359213</v>
      </c>
      <c r="E10" s="26">
        <v>1301641</v>
      </c>
      <c r="F10" s="27">
        <f>E10/D10</f>
        <v>0.95764313613833885</v>
      </c>
      <c r="G10" s="26">
        <f>125836+5683</f>
        <v>131519</v>
      </c>
      <c r="H10" s="26">
        <v>142987</v>
      </c>
      <c r="I10" s="27">
        <f>H10/G10</f>
        <v>1.0871965267375816</v>
      </c>
      <c r="J10" s="26">
        <f>108501+6496</f>
        <v>114997</v>
      </c>
      <c r="K10" s="26">
        <v>122288</v>
      </c>
      <c r="L10" s="27">
        <f>K10/J10</f>
        <v>1.0634016539561901</v>
      </c>
      <c r="M10" s="26">
        <f>66021+3248</f>
        <v>69269</v>
      </c>
      <c r="N10" s="26">
        <v>78717</v>
      </c>
      <c r="O10" s="27">
        <f>N10/M10</f>
        <v>1.1363957903246762</v>
      </c>
      <c r="P10" s="26">
        <f>83265+2165</f>
        <v>85430</v>
      </c>
      <c r="Q10" s="26">
        <v>95295</v>
      </c>
      <c r="R10" s="27">
        <f>Q10/P10</f>
        <v>1.1154746576144212</v>
      </c>
      <c r="S10" s="26">
        <f>115776+8384</f>
        <v>124160</v>
      </c>
      <c r="T10" s="26">
        <v>141986</v>
      </c>
      <c r="U10" s="27">
        <f>T10/S10</f>
        <v>1.1435728092783506</v>
      </c>
      <c r="V10" s="26">
        <f>83419+8662</f>
        <v>92081</v>
      </c>
      <c r="W10" s="26">
        <v>98803</v>
      </c>
      <c r="X10" s="27">
        <f>W10/V10</f>
        <v>1.0730009448203213</v>
      </c>
      <c r="Y10" s="26">
        <f>136936+8662</f>
        <v>145598</v>
      </c>
      <c r="Z10" s="26">
        <v>157711</v>
      </c>
      <c r="AA10" s="27">
        <f>Z10/Y10</f>
        <v>1.0831948241047267</v>
      </c>
      <c r="AB10" s="28">
        <f>SUM(G10,J10,M10,P10,S10,V10,Y10)</f>
        <v>763054</v>
      </c>
      <c r="AC10" s="26">
        <f>SUM(H10,K10,N10,Q10,T10,W10,Z10)</f>
        <v>837787</v>
      </c>
      <c r="AD10" s="27">
        <f>AC10/AB10</f>
        <v>1.0979393332581966</v>
      </c>
      <c r="AE10" s="26">
        <v>306035</v>
      </c>
      <c r="AF10" s="26">
        <v>382426</v>
      </c>
      <c r="AG10" s="27">
        <f>AF10/AE10</f>
        <v>1.2496152400869183</v>
      </c>
      <c r="AH10" s="28">
        <f>SUM(D10,AB10,AE10)</f>
        <v>2428302</v>
      </c>
      <c r="AI10" s="26">
        <f>SUM(E10,AC10,AF10)</f>
        <v>2521854</v>
      </c>
      <c r="AJ10" s="27">
        <f>AI10/AH10</f>
        <v>1.0385256858496184</v>
      </c>
      <c r="AK10" s="26">
        <f>1475974+27180</f>
        <v>1503154</v>
      </c>
      <c r="AL10" s="26">
        <v>1336208</v>
      </c>
      <c r="AM10" s="27">
        <f>AL10/AK10</f>
        <v>0.88893619682347913</v>
      </c>
      <c r="AP10" s="27"/>
      <c r="AQ10" s="26">
        <v>866</v>
      </c>
      <c r="AS10" s="27">
        <f>AR10/AQ10</f>
        <v>0</v>
      </c>
      <c r="AV10" s="27"/>
      <c r="AY10" s="27"/>
      <c r="AZ10" s="26">
        <f>SUM(AK10,AN10,AQ10,AT10,AW10)</f>
        <v>1504020</v>
      </c>
      <c r="BA10" s="26">
        <f t="shared" ref="BA10:BA40" si="0">SUM(AL10,AO10,AR10,AU10,AX10)</f>
        <v>1336208</v>
      </c>
      <c r="BB10" s="27">
        <f>BA10/AZ10</f>
        <v>0.88842435605909498</v>
      </c>
      <c r="BE10" s="27"/>
      <c r="BH10" s="27"/>
      <c r="BK10" s="27"/>
      <c r="BN10" s="27"/>
      <c r="BO10" s="26">
        <v>18000</v>
      </c>
      <c r="BP10" s="26">
        <v>10000</v>
      </c>
      <c r="BQ10" s="27">
        <f>BP10/BO10</f>
        <v>0.55555555555555558</v>
      </c>
      <c r="BR10" s="26">
        <v>0</v>
      </c>
      <c r="BT10" s="27"/>
      <c r="BW10" s="27"/>
      <c r="BZ10" s="27"/>
      <c r="CC10" s="27"/>
      <c r="CD10" s="28">
        <f>SUM(BC10,BF10,BI10,BL10,BO10,BR10,BU10,BX10,CA10)</f>
        <v>18000</v>
      </c>
      <c r="CE10" s="26">
        <f>SUM(BD10,BG10,BJ10,BM10,BP10,BS10,BV10,BY10,CB10)</f>
        <v>10000</v>
      </c>
      <c r="CF10" s="27">
        <f>CE10/CD10</f>
        <v>0.55555555555555558</v>
      </c>
      <c r="CI10" s="27"/>
      <c r="CJ10" s="28"/>
      <c r="CL10" s="27"/>
      <c r="CO10" s="27"/>
      <c r="CR10" s="27"/>
      <c r="CU10" s="27"/>
      <c r="CV10" s="28">
        <f>SUM(CG10,CJ10,CM10,CP10,CS10)</f>
        <v>0</v>
      </c>
      <c r="CW10" s="26">
        <f>SUM(CH10,CK10,CN10,CQ10,CT10)</f>
        <v>0</v>
      </c>
      <c r="CX10" s="27"/>
      <c r="DA10" s="27"/>
      <c r="DD10" s="27"/>
      <c r="DG10" s="27"/>
      <c r="DJ10" s="27"/>
      <c r="DM10" s="27"/>
      <c r="DN10" s="28"/>
      <c r="DP10" s="27"/>
      <c r="DQ10" s="28"/>
      <c r="DS10" s="27"/>
      <c r="DT10" s="28">
        <f>SUM(CY10,DB10,DE10,DH10,DK10,DN10,DQ10)</f>
        <v>0</v>
      </c>
      <c r="DU10" s="26">
        <f>SUM(CZ10,DC10,DF10,DI10,DL10,DO10,DR10)</f>
        <v>0</v>
      </c>
      <c r="DV10" s="27"/>
      <c r="DW10" s="28"/>
      <c r="DY10" s="27"/>
      <c r="DZ10" s="26">
        <v>144163</v>
      </c>
      <c r="EA10" s="26">
        <v>144631</v>
      </c>
      <c r="EB10" s="27">
        <f>EA10/DZ10</f>
        <v>1.0032463253400665</v>
      </c>
      <c r="ED10" s="26">
        <v>7295</v>
      </c>
      <c r="EE10" s="27"/>
      <c r="EF10" s="26">
        <f>SUM(DW10,DZ10,EC10)</f>
        <v>144163</v>
      </c>
      <c r="EG10" s="26">
        <f t="shared" ref="EG10:EG40" si="1">SUM(DX10,EA10,ED10)</f>
        <v>151926</v>
      </c>
      <c r="EH10" s="27">
        <f>EG10/EF10</f>
        <v>1.0538487684079827</v>
      </c>
      <c r="EK10" s="27"/>
      <c r="EN10" s="27"/>
      <c r="EQ10" s="27"/>
      <c r="ET10" s="27"/>
      <c r="EW10" s="27"/>
      <c r="EX10" s="28">
        <f>SUM(EI10,EL10,EO10,ER10,EU10)</f>
        <v>0</v>
      </c>
      <c r="EY10" s="26">
        <f>SUM(EJ10,EM10,EP10,ES10,EV10)</f>
        <v>0</v>
      </c>
      <c r="EZ10" s="27"/>
      <c r="FA10" s="26">
        <v>837</v>
      </c>
      <c r="FB10" s="26">
        <v>837</v>
      </c>
      <c r="FC10" s="27">
        <f t="shared" ref="FC10:FC40" si="2">FB10/FA10</f>
        <v>1</v>
      </c>
      <c r="FD10" s="26">
        <v>518</v>
      </c>
      <c r="FE10" s="26">
        <v>0</v>
      </c>
      <c r="FF10" s="27">
        <f t="shared" ref="FF10:FF40" si="3">FE10/FD10</f>
        <v>0</v>
      </c>
      <c r="FG10" s="26">
        <v>8826</v>
      </c>
      <c r="FH10" s="26">
        <v>8400</v>
      </c>
      <c r="FI10" s="27">
        <f>FH10/FG10</f>
        <v>0.95173351461590749</v>
      </c>
      <c r="FJ10" s="26">
        <v>5670</v>
      </c>
      <c r="FK10" s="26">
        <v>4170</v>
      </c>
      <c r="FL10" s="27">
        <f t="shared" ref="FL10:FL40" si="4">FK10/FJ10</f>
        <v>0.73544973544973546</v>
      </c>
      <c r="FM10" s="28">
        <f>SUM(FA10,FD10,FG10,FJ10)</f>
        <v>15851</v>
      </c>
      <c r="FN10" s="26">
        <f>SUM(FB10,FE10,FH10,FK10)</f>
        <v>13407</v>
      </c>
      <c r="FO10" s="27">
        <f>FN10/FM10</f>
        <v>0.84581414421803036</v>
      </c>
      <c r="FP10" s="26">
        <v>7005</v>
      </c>
      <c r="FQ10" s="26">
        <v>7005</v>
      </c>
      <c r="FR10" s="27">
        <f>FQ10/FP10</f>
        <v>1</v>
      </c>
      <c r="FS10" s="26">
        <f>SUM(FP10)</f>
        <v>7005</v>
      </c>
      <c r="FT10" s="26">
        <f>SUM(FQ10)</f>
        <v>7005</v>
      </c>
      <c r="FU10" s="27">
        <f>FT10/FS10</f>
        <v>1</v>
      </c>
      <c r="FX10" s="27"/>
      <c r="FY10" s="28">
        <f>SUM(,FV10)</f>
        <v>0</v>
      </c>
      <c r="FZ10" s="26">
        <f>SUM(,FW10)</f>
        <v>0</v>
      </c>
      <c r="GA10" s="27"/>
      <c r="GB10" s="28">
        <f t="shared" ref="GB10:GC16" si="5">SUM(CD10,CV10,DT10,EF10,EX10,FM10,FS10,FY10)</f>
        <v>185019</v>
      </c>
      <c r="GC10" s="26">
        <f t="shared" si="5"/>
        <v>182338</v>
      </c>
      <c r="GD10" s="27">
        <f>GC10/GB10</f>
        <v>0.98550959631173018</v>
      </c>
      <c r="GG10" s="27"/>
      <c r="GJ10" s="27"/>
      <c r="GM10" s="27"/>
      <c r="GP10" s="27"/>
      <c r="GS10" s="27"/>
      <c r="GV10" s="27"/>
      <c r="GY10" s="27"/>
      <c r="HB10" s="27"/>
      <c r="HC10" s="28">
        <f>SUM(GE10,GH10,GK10,GN10,GQ10,GT10,GW10,GZ10)</f>
        <v>0</v>
      </c>
      <c r="HD10" s="26">
        <f>SUM(GF10,GI10,GL10,GO10,GR10,GU10,GX10,HA10)</f>
        <v>0</v>
      </c>
      <c r="HE10" s="27"/>
      <c r="HH10" s="27"/>
      <c r="HI10" s="28">
        <f>HF10</f>
        <v>0</v>
      </c>
      <c r="HJ10" s="26">
        <f>HG10</f>
        <v>0</v>
      </c>
      <c r="HK10" s="27"/>
      <c r="HN10" s="27"/>
      <c r="HQ10" s="27"/>
      <c r="HR10" s="28">
        <f>SUM(HL10,HO10)</f>
        <v>0</v>
      </c>
      <c r="HS10" s="26">
        <f>SUM(HM10,HP10)</f>
        <v>0</v>
      </c>
      <c r="HT10" s="27"/>
      <c r="HW10" s="27"/>
      <c r="HZ10" s="27"/>
      <c r="IA10" s="28">
        <f>SUM(HU10,HX10)</f>
        <v>0</v>
      </c>
      <c r="IB10" s="26">
        <f>SUM(HV10,HY10)</f>
        <v>0</v>
      </c>
      <c r="IC10" s="27"/>
      <c r="IF10" s="27"/>
      <c r="II10" s="27"/>
      <c r="IJ10" s="28">
        <f>SUM(ID10,IG10)</f>
        <v>0</v>
      </c>
      <c r="IK10" s="26">
        <f>SUM(IE10,IH10)</f>
        <v>0</v>
      </c>
      <c r="IL10" s="27"/>
      <c r="IO10" s="27"/>
      <c r="IP10" s="28">
        <f>IM10</f>
        <v>0</v>
      </c>
      <c r="IQ10" s="26">
        <f>IN10</f>
        <v>0</v>
      </c>
      <c r="IR10" s="27"/>
      <c r="IU10" s="27"/>
      <c r="IV10" s="26">
        <f>IS10</f>
        <v>0</v>
      </c>
      <c r="IW10" s="26">
        <f>IT10</f>
        <v>0</v>
      </c>
      <c r="IX10" s="27"/>
      <c r="IY10" s="28">
        <f t="shared" ref="IY10:IY40" si="6">SUM(HC10,HI10,HR10,,IA10,IJ10,IP10,IV10)</f>
        <v>0</v>
      </c>
      <c r="IZ10" s="26">
        <f t="shared" ref="IZ10:IZ40" si="7">SUM(HD10,HJ10,HS10,,IB10,IK10,IQ10,IW10)</f>
        <v>0</v>
      </c>
      <c r="JA10" s="27"/>
      <c r="JD10" s="27"/>
      <c r="JG10" s="27"/>
      <c r="JJ10" s="27"/>
      <c r="JK10" s="28">
        <f>SUM(JE10,JH10)</f>
        <v>0</v>
      </c>
      <c r="JL10" s="26">
        <f>SUM(JF10,JI10)</f>
        <v>0</v>
      </c>
      <c r="JM10" s="27"/>
      <c r="JP10" s="27"/>
      <c r="JS10" s="27"/>
      <c r="JV10" s="27"/>
      <c r="JY10" s="27"/>
      <c r="JZ10" s="28">
        <f>SUM(JN10,JQ10,JT10,JW10)</f>
        <v>0</v>
      </c>
      <c r="KA10" s="26">
        <f>SUM(JO10,JR10,JU10,JX10)</f>
        <v>0</v>
      </c>
      <c r="KB10" s="27"/>
      <c r="KE10" s="27"/>
      <c r="KH10" s="27"/>
      <c r="KK10" s="27"/>
      <c r="KL10" s="26">
        <f>KC10+KF10+KI10</f>
        <v>0</v>
      </c>
      <c r="KM10" s="26">
        <f>KD10+KG10+KJ10</f>
        <v>0</v>
      </c>
      <c r="KN10" s="27"/>
      <c r="KO10" s="28">
        <f>SUM(JB10,JK10,JZ10,KL10)</f>
        <v>0</v>
      </c>
      <c r="KP10" s="26">
        <f>SUM(JC10,JL10,KA10,KM10)</f>
        <v>0</v>
      </c>
      <c r="KQ10" s="27"/>
      <c r="KT10" s="27"/>
      <c r="KW10" s="27"/>
      <c r="KZ10" s="27"/>
      <c r="LA10" s="28"/>
      <c r="LC10" s="27"/>
      <c r="LD10" s="28"/>
      <c r="LF10" s="27"/>
      <c r="LG10" s="28">
        <f>SUM(KR10,KU10,KX10,LA10,LD10)</f>
        <v>0</v>
      </c>
      <c r="LH10" s="26">
        <f>SUM(KS10,KV10,KY10,LB10,LE10)</f>
        <v>0</v>
      </c>
      <c r="LI10" s="27"/>
      <c r="LL10" s="27"/>
      <c r="LO10" s="27"/>
      <c r="LR10" s="27"/>
      <c r="LS10" s="28">
        <f>SUM(LJ10,LM10,LP10)</f>
        <v>0</v>
      </c>
      <c r="LT10" s="26">
        <f>SUM(LK10,LN10,LQ10)</f>
        <v>0</v>
      </c>
      <c r="LU10" s="27"/>
      <c r="LV10" s="28">
        <f t="shared" ref="LV10:LV34" si="8">SUM(LG10,LS10)</f>
        <v>0</v>
      </c>
      <c r="LW10" s="26">
        <f t="shared" ref="LW10:LW34" si="9">SUM(LH10,LT10)</f>
        <v>0</v>
      </c>
      <c r="LX10" s="27"/>
      <c r="LY10" s="26">
        <v>9480</v>
      </c>
      <c r="LZ10" s="26">
        <v>10800</v>
      </c>
      <c r="MA10" s="27">
        <f>LZ10/LY10</f>
        <v>1.139240506329114</v>
      </c>
      <c r="MB10" s="26">
        <v>9480</v>
      </c>
      <c r="MC10" s="26">
        <v>10800</v>
      </c>
      <c r="MD10" s="27">
        <f>MC10/MB10</f>
        <v>1.139240506329114</v>
      </c>
      <c r="ME10" s="29">
        <v>420</v>
      </c>
      <c r="MF10" s="29">
        <v>433</v>
      </c>
      <c r="MG10" s="27">
        <f t="shared" ref="MG10:MG12" si="10">MF10/ME10</f>
        <v>1.0309523809523808</v>
      </c>
      <c r="MH10" s="29"/>
      <c r="MI10" s="29"/>
      <c r="MJ10" s="27"/>
      <c r="MK10" s="28">
        <f>SUM(LY10,MB10,ME10,MH10)</f>
        <v>19380</v>
      </c>
      <c r="ML10" s="26">
        <f t="shared" ref="ML10:ML40" si="11">SUM(LZ10,MC10,MF10,MI10)</f>
        <v>22033</v>
      </c>
      <c r="MM10" s="27">
        <f>ML10/MK10</f>
        <v>1.1368937048503611</v>
      </c>
      <c r="MP10" s="27"/>
      <c r="MQ10" s="30"/>
      <c r="MR10" s="30"/>
      <c r="MS10" s="31"/>
      <c r="MT10" s="28">
        <f>SUM(MN10,MQ10)</f>
        <v>0</v>
      </c>
      <c r="MU10" s="26">
        <f>SUM(MO10,MR10)</f>
        <v>0</v>
      </c>
      <c r="MV10" s="27"/>
      <c r="MW10" s="28">
        <f>SUM(MK10,MT10)</f>
        <v>19380</v>
      </c>
      <c r="MX10" s="26">
        <f t="shared" ref="MX10:MX40" si="12">SUM(ML10,MU10)</f>
        <v>22033</v>
      </c>
      <c r="MY10" s="27">
        <f t="shared" ref="MY10:MY11" si="13">MX10/MW10</f>
        <v>1.1368937048503611</v>
      </c>
      <c r="MZ10" s="28">
        <f t="shared" ref="MZ10:MZ40" si="14">SUM(GB10,IY10,KO10,LV10,MW10)</f>
        <v>204399</v>
      </c>
      <c r="NA10" s="26">
        <f t="shared" ref="NA10:NA40" si="15">SUM(GC10,IZ10,KP10,LW10,MX10)</f>
        <v>204371</v>
      </c>
      <c r="NB10" s="27">
        <f>NA10/MZ10</f>
        <v>0.9998630130284395</v>
      </c>
      <c r="NC10" s="28">
        <f t="shared" ref="NC10:NC40" si="16">SUM(AH10,AZ10,MZ10)</f>
        <v>4136721</v>
      </c>
      <c r="ND10" s="26">
        <f t="shared" ref="ND10:ND40" si="17">SUM(AI10,BA10,NA10)</f>
        <v>4062433</v>
      </c>
      <c r="NE10" s="27">
        <f>ND10/NC10</f>
        <v>0.98204181524448952</v>
      </c>
      <c r="NF10" s="32"/>
      <c r="NH10" s="33"/>
      <c r="NI10" s="34"/>
    </row>
    <row r="11" spans="1:375" s="26" customFormat="1" ht="16.5" thickBot="1" x14ac:dyDescent="0.3">
      <c r="A11" s="23">
        <v>2</v>
      </c>
      <c r="B11" s="24" t="s">
        <v>200</v>
      </c>
      <c r="C11" s="25" t="s">
        <v>3</v>
      </c>
      <c r="D11" s="26">
        <v>276701</v>
      </c>
      <c r="E11" s="26">
        <v>264544</v>
      </c>
      <c r="F11" s="27">
        <f t="shared" ref="F11:F76" si="18">E11/D11</f>
        <v>0.95606448838276692</v>
      </c>
      <c r="G11" s="26">
        <f>22612+995</f>
        <v>23607</v>
      </c>
      <c r="H11" s="26">
        <v>25341</v>
      </c>
      <c r="I11" s="27">
        <f t="shared" ref="I11:I76" si="19">H11/G11</f>
        <v>1.0734527894268648</v>
      </c>
      <c r="J11" s="26">
        <f>19959+1137</f>
        <v>21096</v>
      </c>
      <c r="K11" s="26">
        <v>22082</v>
      </c>
      <c r="L11" s="27">
        <f t="shared" ref="L11:L76" si="20">K11/J11</f>
        <v>1.0467387182404246</v>
      </c>
      <c r="M11" s="26">
        <f>12536+569</f>
        <v>13105</v>
      </c>
      <c r="N11" s="26">
        <v>14506</v>
      </c>
      <c r="O11" s="27">
        <f t="shared" ref="O11:O76" si="21">N11/M11</f>
        <v>1.1069057611598627</v>
      </c>
      <c r="P11" s="26">
        <f>15163+379</f>
        <v>15542</v>
      </c>
      <c r="Q11" s="26">
        <v>16972</v>
      </c>
      <c r="R11" s="27">
        <f t="shared" ref="R11:R76" si="22">Q11/P11</f>
        <v>1.0920087504825633</v>
      </c>
      <c r="S11" s="26">
        <f>21112+1467</f>
        <v>22579</v>
      </c>
      <c r="T11" s="26">
        <v>25149</v>
      </c>
      <c r="U11" s="27">
        <f t="shared" ref="U11:U76" si="23">T11/S11</f>
        <v>1.1138225785021481</v>
      </c>
      <c r="V11" s="26">
        <f>15295+1515</f>
        <v>16810</v>
      </c>
      <c r="W11" s="26">
        <v>17742</v>
      </c>
      <c r="X11" s="27">
        <f t="shared" ref="X11:X76" si="24">W11/V11</f>
        <v>1.0554431885782272</v>
      </c>
      <c r="Y11" s="26">
        <f>24575+1515</f>
        <v>26090</v>
      </c>
      <c r="Z11" s="26">
        <v>27774</v>
      </c>
      <c r="AA11" s="27">
        <f t="shared" ref="AA11:AA76" si="25">Z11/Y11</f>
        <v>1.0645458029896513</v>
      </c>
      <c r="AB11" s="28">
        <f t="shared" ref="AB11:AB77" si="26">SUM(G11,J11,M11,P11,S11,V11,Y11)</f>
        <v>138829</v>
      </c>
      <c r="AC11" s="26">
        <f t="shared" ref="AC11:AC77" si="27">SUM(H11,K11,N11,Q11,T11,W11,Z11)</f>
        <v>149566</v>
      </c>
      <c r="AD11" s="27">
        <f t="shared" ref="AD11:AD76" si="28">AC11/AB11</f>
        <v>1.0773397488997256</v>
      </c>
      <c r="AE11" s="26">
        <v>70844</v>
      </c>
      <c r="AF11" s="26">
        <v>61883</v>
      </c>
      <c r="AG11" s="27">
        <f t="shared" ref="AG11:AG76" si="29">AF11/AE11</f>
        <v>0.87351081248941331</v>
      </c>
      <c r="AH11" s="28">
        <f t="shared" ref="AH11:AH77" si="30">SUM(D11,AB11,AE11)</f>
        <v>486374</v>
      </c>
      <c r="AI11" s="26">
        <f t="shared" ref="AI11:AI77" si="31">SUM(E11,AC11,AF11)</f>
        <v>475993</v>
      </c>
      <c r="AJ11" s="27">
        <f t="shared" ref="AJ11:AJ76" si="32">AI11/AH11</f>
        <v>0.97865634264989498</v>
      </c>
      <c r="AK11" s="26">
        <f>287606+4756</f>
        <v>292362</v>
      </c>
      <c r="AL11" s="26">
        <v>241350</v>
      </c>
      <c r="AM11" s="27">
        <f t="shared" ref="AM11:AM76" si="33">AL11/AK11</f>
        <v>0.82551768013626947</v>
      </c>
      <c r="AP11" s="27"/>
      <c r="AQ11" s="26">
        <v>85</v>
      </c>
      <c r="AS11" s="27">
        <f>AR11/AQ11</f>
        <v>0</v>
      </c>
      <c r="AV11" s="27"/>
      <c r="AY11" s="27"/>
      <c r="AZ11" s="26">
        <f t="shared" ref="AZ11:AZ40" si="34">SUM(AK11,AN11,AQ11,AT11,AW11)</f>
        <v>292447</v>
      </c>
      <c r="BA11" s="26">
        <f t="shared" si="0"/>
        <v>241350</v>
      </c>
      <c r="BB11" s="27">
        <f t="shared" ref="BB11:BB76" si="35">BA11/AZ11</f>
        <v>0.82527774263370801</v>
      </c>
      <c r="BE11" s="27"/>
      <c r="BH11" s="27"/>
      <c r="BK11" s="27"/>
      <c r="BN11" s="27"/>
      <c r="BO11" s="26">
        <v>2835</v>
      </c>
      <c r="BP11" s="26">
        <v>1395</v>
      </c>
      <c r="BQ11" s="27">
        <f t="shared" ref="BQ11:BQ40" si="36">BP11/BO11</f>
        <v>0.49206349206349204</v>
      </c>
      <c r="BR11" s="26">
        <v>0</v>
      </c>
      <c r="BT11" s="27"/>
      <c r="BW11" s="27"/>
      <c r="BZ11" s="27"/>
      <c r="CC11" s="27"/>
      <c r="CD11" s="28">
        <f t="shared" ref="CD11:CD40" si="37">SUM(BC11,BF11,BI11,BL11,BO11,BR11,BU11,BX11,CA11)</f>
        <v>2835</v>
      </c>
      <c r="CE11" s="26">
        <f t="shared" ref="CE11:CE40" si="38">SUM(BD11,BG11,BJ11,BM11,BP11,BS11,BV11,BY11,CB11)</f>
        <v>1395</v>
      </c>
      <c r="CF11" s="27">
        <f t="shared" ref="CF11:CF40" si="39">CE11/CD11</f>
        <v>0.49206349206349204</v>
      </c>
      <c r="CI11" s="27"/>
      <c r="CJ11" s="28"/>
      <c r="CL11" s="27"/>
      <c r="CO11" s="27"/>
      <c r="CR11" s="27"/>
      <c r="CU11" s="27"/>
      <c r="CV11" s="28">
        <f t="shared" ref="CV11:CV77" si="40">SUM(CG11,CJ11,CM11,CP11,CS11)</f>
        <v>0</v>
      </c>
      <c r="CW11" s="26">
        <f t="shared" ref="CW11:CW77" si="41">SUM(CH11,CK11,CN11,CQ11,CT11)</f>
        <v>0</v>
      </c>
      <c r="CX11" s="27"/>
      <c r="DA11" s="27"/>
      <c r="DD11" s="27"/>
      <c r="DG11" s="27"/>
      <c r="DJ11" s="27"/>
      <c r="DM11" s="27"/>
      <c r="DN11" s="28"/>
      <c r="DP11" s="27"/>
      <c r="DQ11" s="28"/>
      <c r="DS11" s="27"/>
      <c r="DT11" s="28">
        <f t="shared" ref="DT11:DT77" si="42">SUM(CY11,DB11,DE11,DH11,DK11,DN11,DQ11)</f>
        <v>0</v>
      </c>
      <c r="DU11" s="26">
        <f t="shared" ref="DU11:DU77" si="43">SUM(CZ11,DC11,DF11,DI11,DL11,DO11,DR11)</f>
        <v>0</v>
      </c>
      <c r="DV11" s="27"/>
      <c r="DW11" s="28"/>
      <c r="DY11" s="27"/>
      <c r="DZ11" s="26">
        <v>25664</v>
      </c>
      <c r="EA11" s="26">
        <v>25546</v>
      </c>
      <c r="EB11" s="27">
        <f t="shared" ref="EB11:EB75" si="44">EA11/DZ11</f>
        <v>0.9954021197007481</v>
      </c>
      <c r="ED11" s="26">
        <v>1131</v>
      </c>
      <c r="EE11" s="27"/>
      <c r="EF11" s="26">
        <f t="shared" ref="EF11:EF40" si="45">SUM(DW11,DZ11,EC11)</f>
        <v>25664</v>
      </c>
      <c r="EG11" s="26">
        <f t="shared" si="1"/>
        <v>26677</v>
      </c>
      <c r="EH11" s="27">
        <f t="shared" ref="EH11:EH75" si="46">EG11/EF11</f>
        <v>1.0394716334164589</v>
      </c>
      <c r="EK11" s="27"/>
      <c r="EN11" s="27"/>
      <c r="EQ11" s="27"/>
      <c r="ET11" s="27"/>
      <c r="EW11" s="27"/>
      <c r="EX11" s="28">
        <f t="shared" ref="EX11:EX40" si="47">SUM(EI11,EL11,EO11,ER11,EU11)</f>
        <v>0</v>
      </c>
      <c r="EY11" s="26">
        <f t="shared" ref="EY11:EY40" si="48">SUM(EJ11,EM11,EP11,ES11,EV11)</f>
        <v>0</v>
      </c>
      <c r="EZ11" s="27"/>
      <c r="FA11" s="26">
        <v>163</v>
      </c>
      <c r="FB11" s="26">
        <v>163</v>
      </c>
      <c r="FC11" s="27">
        <f t="shared" si="2"/>
        <v>1</v>
      </c>
      <c r="FD11" s="26">
        <v>82</v>
      </c>
      <c r="FE11" s="26">
        <v>0</v>
      </c>
      <c r="FF11" s="27">
        <f t="shared" si="3"/>
        <v>0</v>
      </c>
      <c r="FG11" s="26">
        <v>1324</v>
      </c>
      <c r="FH11" s="26">
        <v>1172</v>
      </c>
      <c r="FI11" s="27">
        <f t="shared" ref="FI11:FI75" si="49">FH11/FG11</f>
        <v>0.88519637462235645</v>
      </c>
      <c r="FJ11" s="26">
        <v>2175</v>
      </c>
      <c r="FK11" s="26">
        <v>2175</v>
      </c>
      <c r="FL11" s="27">
        <f t="shared" si="4"/>
        <v>1</v>
      </c>
      <c r="FM11" s="28">
        <f t="shared" ref="FM11:FM40" si="50">SUM(FA11,FD11,FG11,FJ11)</f>
        <v>3744</v>
      </c>
      <c r="FN11" s="26">
        <f t="shared" ref="FN11:FN40" si="51">SUM(FB11,FE11,FH11,FK11)</f>
        <v>3510</v>
      </c>
      <c r="FO11" s="27">
        <f t="shared" ref="FO11:FO75" si="52">FN11/FM11</f>
        <v>0.9375</v>
      </c>
      <c r="FP11" s="26">
        <v>1228</v>
      </c>
      <c r="FQ11" s="26">
        <v>1089</v>
      </c>
      <c r="FR11" s="27">
        <f t="shared" ref="FR11:FR40" si="53">FQ11/FP11</f>
        <v>0.8868078175895765</v>
      </c>
      <c r="FS11" s="26">
        <f t="shared" ref="FS11:FT77" si="54">SUM(FP11)</f>
        <v>1228</v>
      </c>
      <c r="FT11" s="26">
        <f t="shared" si="54"/>
        <v>1089</v>
      </c>
      <c r="FU11" s="27">
        <f t="shared" ref="FU11:FU40" si="55">FT11/FS11</f>
        <v>0.8868078175895765</v>
      </c>
      <c r="FX11" s="27"/>
      <c r="FY11" s="28">
        <f t="shared" ref="FY11:FY40" si="56">SUM(,FV11)</f>
        <v>0</v>
      </c>
      <c r="FZ11" s="26">
        <f t="shared" ref="FZ11:FZ40" si="57">SUM(,FW11)</f>
        <v>0</v>
      </c>
      <c r="GA11" s="27"/>
      <c r="GB11" s="28">
        <f t="shared" si="5"/>
        <v>33471</v>
      </c>
      <c r="GC11" s="26">
        <f t="shared" si="5"/>
        <v>32671</v>
      </c>
      <c r="GD11" s="27">
        <f t="shared" ref="GD11:GD75" si="58">GC11/GB11</f>
        <v>0.97609871231812617</v>
      </c>
      <c r="GG11" s="27"/>
      <c r="GH11" s="26">
        <v>15340</v>
      </c>
      <c r="GI11" s="26">
        <v>7300</v>
      </c>
      <c r="GJ11" s="27">
        <f t="shared" ref="GJ11:GJ40" si="59">GI11/GH11</f>
        <v>0.47588005215123858</v>
      </c>
      <c r="GM11" s="27"/>
      <c r="GP11" s="27"/>
      <c r="GS11" s="27"/>
      <c r="GV11" s="27"/>
      <c r="GY11" s="27"/>
      <c r="HB11" s="27"/>
      <c r="HC11" s="28">
        <f t="shared" ref="HC11:HC40" si="60">SUM(GE11,GH11,GK11,GN11,GQ11,GT11,GW11,GZ11)</f>
        <v>15340</v>
      </c>
      <c r="HD11" s="26">
        <f t="shared" ref="HD11:HD40" si="61">SUM(GF11,GI11,GL11,GO11,GR11,GU11,GX11,HA11)</f>
        <v>7300</v>
      </c>
      <c r="HE11" s="27">
        <f t="shared" ref="HE11:HE40" si="62">HD11/HC11</f>
        <v>0.47588005215123858</v>
      </c>
      <c r="HH11" s="27"/>
      <c r="HI11" s="28">
        <f t="shared" ref="HI11:HI77" si="63">HF11</f>
        <v>0</v>
      </c>
      <c r="HJ11" s="26">
        <f t="shared" ref="HJ11:HJ77" si="64">HG11</f>
        <v>0</v>
      </c>
      <c r="HK11" s="27"/>
      <c r="HN11" s="27"/>
      <c r="HQ11" s="27"/>
      <c r="HR11" s="28">
        <f t="shared" ref="HR11:HR77" si="65">SUM(HL11,HO11)</f>
        <v>0</v>
      </c>
      <c r="HS11" s="26">
        <f t="shared" ref="HS11:HS77" si="66">SUM(HM11,HP11)</f>
        <v>0</v>
      </c>
      <c r="HT11" s="27"/>
      <c r="HW11" s="27"/>
      <c r="HZ11" s="27"/>
      <c r="IA11" s="28">
        <f t="shared" ref="IA11:IA77" si="67">SUM(HU11,HX11)</f>
        <v>0</v>
      </c>
      <c r="IB11" s="26">
        <f t="shared" ref="IB11:IB77" si="68">SUM(HV11,HY11)</f>
        <v>0</v>
      </c>
      <c r="IC11" s="27"/>
      <c r="IF11" s="27"/>
      <c r="II11" s="27"/>
      <c r="IJ11" s="28">
        <f t="shared" ref="IJ11:IJ77" si="69">SUM(ID11,IG11)</f>
        <v>0</v>
      </c>
      <c r="IK11" s="26">
        <f t="shared" ref="IK11:IK77" si="70">SUM(IE11,IH11)</f>
        <v>0</v>
      </c>
      <c r="IL11" s="27"/>
      <c r="IO11" s="27"/>
      <c r="IP11" s="28">
        <f t="shared" ref="IP11:IP40" si="71">IM11</f>
        <v>0</v>
      </c>
      <c r="IQ11" s="26">
        <f t="shared" ref="IQ11:IQ40" si="72">IN11</f>
        <v>0</v>
      </c>
      <c r="IR11" s="27"/>
      <c r="IU11" s="27"/>
      <c r="IV11" s="26">
        <f t="shared" ref="IV11:IV74" si="73">IS11</f>
        <v>0</v>
      </c>
      <c r="IW11" s="26">
        <f t="shared" ref="IW11:IW74" si="74">IT11</f>
        <v>0</v>
      </c>
      <c r="IX11" s="27"/>
      <c r="IY11" s="28">
        <f t="shared" si="6"/>
        <v>15340</v>
      </c>
      <c r="IZ11" s="26">
        <f t="shared" si="7"/>
        <v>7300</v>
      </c>
      <c r="JA11" s="27">
        <f t="shared" ref="JA11:JA75" si="75">IZ11/IY11</f>
        <v>0.47588005215123858</v>
      </c>
      <c r="JD11" s="27"/>
      <c r="JG11" s="27"/>
      <c r="JJ11" s="27"/>
      <c r="JK11" s="28">
        <f t="shared" ref="JK11:JK77" si="76">SUM(JE11,JH11)</f>
        <v>0</v>
      </c>
      <c r="JL11" s="26">
        <f t="shared" ref="JL11:JL77" si="77">SUM(JF11,JI11)</f>
        <v>0</v>
      </c>
      <c r="JM11" s="27"/>
      <c r="JP11" s="27"/>
      <c r="JS11" s="27"/>
      <c r="JV11" s="27"/>
      <c r="JY11" s="27"/>
      <c r="JZ11" s="28">
        <f t="shared" ref="JZ11:JZ77" si="78">SUM(JN11,JQ11,JT11,JW11)</f>
        <v>0</v>
      </c>
      <c r="KA11" s="26">
        <f t="shared" ref="KA11:KA77" si="79">SUM(JO11,JR11,JU11,JX11)</f>
        <v>0</v>
      </c>
      <c r="KB11" s="27"/>
      <c r="KE11" s="27"/>
      <c r="KH11" s="27"/>
      <c r="KK11" s="27"/>
      <c r="KL11" s="26">
        <f t="shared" ref="KL11:KL40" si="80">KC11+KF11+KI11</f>
        <v>0</v>
      </c>
      <c r="KM11" s="26">
        <f t="shared" ref="KM11:KM40" si="81">KD11+KG11+KJ11</f>
        <v>0</v>
      </c>
      <c r="KN11" s="27"/>
      <c r="KO11" s="28">
        <f t="shared" ref="KO11:KO40" si="82">SUM(JB11,JK11,JZ11,KL11)</f>
        <v>0</v>
      </c>
      <c r="KP11" s="26">
        <f t="shared" ref="KP11:KP40" si="83">SUM(JC11,JL11,KA11,KM11)</f>
        <v>0</v>
      </c>
      <c r="KQ11" s="27"/>
      <c r="KT11" s="27"/>
      <c r="KW11" s="27"/>
      <c r="KZ11" s="27"/>
      <c r="LA11" s="28"/>
      <c r="LC11" s="27"/>
      <c r="LD11" s="28"/>
      <c r="LF11" s="27"/>
      <c r="LG11" s="28">
        <f t="shared" ref="LG11:LG77" si="84">SUM(KR11,KU11,KX11,LA11,LD11)</f>
        <v>0</v>
      </c>
      <c r="LH11" s="26">
        <f t="shared" ref="LH11:LH77" si="85">SUM(KS11,KV11,KY11,LB11,LE11)</f>
        <v>0</v>
      </c>
      <c r="LI11" s="27"/>
      <c r="LL11" s="27"/>
      <c r="LO11" s="27"/>
      <c r="LR11" s="27"/>
      <c r="LS11" s="28">
        <f t="shared" ref="LS11:LS40" si="86">SUM(LJ11,LM11,LP11)</f>
        <v>0</v>
      </c>
      <c r="LT11" s="26">
        <f t="shared" ref="LT11:LT40" si="87">SUM(LK11,LN11,LQ11)</f>
        <v>0</v>
      </c>
      <c r="LU11" s="27"/>
      <c r="LV11" s="28">
        <f t="shared" si="8"/>
        <v>0</v>
      </c>
      <c r="LW11" s="26">
        <f t="shared" si="9"/>
        <v>0</v>
      </c>
      <c r="LX11" s="27"/>
      <c r="LY11" s="26">
        <v>2114</v>
      </c>
      <c r="LZ11" s="26">
        <v>2916</v>
      </c>
      <c r="MA11" s="27">
        <f t="shared" ref="MA11:MA12" si="88">LZ11/LY11</f>
        <v>1.3793755912961212</v>
      </c>
      <c r="MB11" s="26">
        <v>1898</v>
      </c>
      <c r="MC11" s="26">
        <v>2376</v>
      </c>
      <c r="MD11" s="27">
        <f t="shared" ref="MD11:MD12" si="89">MC11/MB11</f>
        <v>1.2518440463645943</v>
      </c>
      <c r="ME11" s="29">
        <v>80</v>
      </c>
      <c r="MF11" s="29">
        <v>67</v>
      </c>
      <c r="MG11" s="27">
        <f t="shared" si="10"/>
        <v>0.83750000000000002</v>
      </c>
      <c r="MH11" s="29"/>
      <c r="MI11" s="29"/>
      <c r="MJ11" s="27"/>
      <c r="MK11" s="28">
        <f t="shared" ref="MK11:MK40" si="90">SUM(LY11,MB11,ME11,MH11)</f>
        <v>4092</v>
      </c>
      <c r="ML11" s="26">
        <f t="shared" si="11"/>
        <v>5359</v>
      </c>
      <c r="MM11" s="27">
        <f t="shared" ref="MM11:MM12" si="91">ML11/MK11</f>
        <v>1.3096285434995112</v>
      </c>
      <c r="MP11" s="27"/>
      <c r="MQ11" s="30"/>
      <c r="MR11" s="30"/>
      <c r="MS11" s="31"/>
      <c r="MT11" s="28">
        <f t="shared" ref="MT11:MT40" si="92">SUM(MN11,MQ11)</f>
        <v>0</v>
      </c>
      <c r="MU11" s="26">
        <f t="shared" ref="MU11:MU40" si="93">SUM(MO11,MR11)</f>
        <v>0</v>
      </c>
      <c r="MV11" s="27"/>
      <c r="MW11" s="28">
        <f t="shared" ref="MW11:MW40" si="94">SUM(MK11,MT11)</f>
        <v>4092</v>
      </c>
      <c r="MX11" s="26">
        <f t="shared" si="12"/>
        <v>5359</v>
      </c>
      <c r="MY11" s="27">
        <f t="shared" si="13"/>
        <v>1.3096285434995112</v>
      </c>
      <c r="MZ11" s="28">
        <f t="shared" si="14"/>
        <v>52903</v>
      </c>
      <c r="NA11" s="26">
        <f t="shared" si="15"/>
        <v>45330</v>
      </c>
      <c r="NB11" s="27">
        <f t="shared" ref="NB11:NB75" si="95">NA11/MZ11</f>
        <v>0.85685121826739508</v>
      </c>
      <c r="NC11" s="28">
        <f t="shared" si="16"/>
        <v>831724</v>
      </c>
      <c r="ND11" s="26">
        <f t="shared" si="17"/>
        <v>762673</v>
      </c>
      <c r="NE11" s="27">
        <f t="shared" ref="NE11:NE76" si="96">ND11/NC11</f>
        <v>0.91697846881898326</v>
      </c>
      <c r="NF11" s="32"/>
    </row>
    <row r="12" spans="1:375" s="26" customFormat="1" ht="16.5" thickBot="1" x14ac:dyDescent="0.3">
      <c r="A12" s="23">
        <v>3</v>
      </c>
      <c r="B12" s="24" t="s">
        <v>201</v>
      </c>
      <c r="C12" s="25" t="s">
        <v>136</v>
      </c>
      <c r="D12" s="26">
        <v>1018642</v>
      </c>
      <c r="E12" s="26">
        <v>1033159</v>
      </c>
      <c r="F12" s="27">
        <f t="shared" si="18"/>
        <v>1.0142513267664204</v>
      </c>
      <c r="G12" s="26">
        <f>92173+3262-6678</f>
        <v>88757</v>
      </c>
      <c r="H12" s="26">
        <v>57878</v>
      </c>
      <c r="I12" s="27">
        <f t="shared" si="19"/>
        <v>0.65209504602453894</v>
      </c>
      <c r="J12" s="26">
        <f>64320+2190-7633</f>
        <v>58877</v>
      </c>
      <c r="K12" s="26">
        <v>44480</v>
      </c>
      <c r="L12" s="27">
        <f t="shared" si="20"/>
        <v>0.75547327479321302</v>
      </c>
      <c r="M12" s="26">
        <f>43197+1301-3817</f>
        <v>40681</v>
      </c>
      <c r="N12" s="26">
        <v>31529</v>
      </c>
      <c r="O12" s="27">
        <f t="shared" si="21"/>
        <v>0.77503011233745478</v>
      </c>
      <c r="P12" s="26">
        <f>48326+1052-2544</f>
        <v>46834</v>
      </c>
      <c r="Q12" s="26">
        <v>33790</v>
      </c>
      <c r="R12" s="27">
        <f t="shared" si="22"/>
        <v>0.72148439168125722</v>
      </c>
      <c r="S12" s="26">
        <f>71708+998-9851</f>
        <v>62855</v>
      </c>
      <c r="T12" s="26">
        <v>58378</v>
      </c>
      <c r="U12" s="27">
        <f t="shared" si="23"/>
        <v>0.92877257179222017</v>
      </c>
      <c r="V12" s="26">
        <f>62845+2103-10177</f>
        <v>54771</v>
      </c>
      <c r="W12" s="26">
        <v>38014</v>
      </c>
      <c r="X12" s="27">
        <f t="shared" si="24"/>
        <v>0.69405342243157875</v>
      </c>
      <c r="Y12" s="26">
        <f>97427+3818-10177</f>
        <v>91068</v>
      </c>
      <c r="Z12" s="26">
        <v>55909</v>
      </c>
      <c r="AA12" s="27">
        <f t="shared" si="25"/>
        <v>0.61392585760091356</v>
      </c>
      <c r="AB12" s="28">
        <f t="shared" si="26"/>
        <v>443843</v>
      </c>
      <c r="AC12" s="26">
        <f t="shared" si="27"/>
        <v>319978</v>
      </c>
      <c r="AD12" s="27">
        <f t="shared" si="28"/>
        <v>0.72092609323567114</v>
      </c>
      <c r="AE12" s="26">
        <v>139749</v>
      </c>
      <c r="AF12" s="26">
        <v>110992</v>
      </c>
      <c r="AG12" s="27">
        <f t="shared" si="29"/>
        <v>0.79422393004601111</v>
      </c>
      <c r="AH12" s="28">
        <f t="shared" si="30"/>
        <v>1602234</v>
      </c>
      <c r="AI12" s="26">
        <f t="shared" si="31"/>
        <v>1464129</v>
      </c>
      <c r="AJ12" s="27">
        <f t="shared" si="32"/>
        <v>0.91380472515250577</v>
      </c>
      <c r="AK12" s="26">
        <f>446388+5000+14760</f>
        <v>466148</v>
      </c>
      <c r="AL12" s="26">
        <f>330341-10000</f>
        <v>320341</v>
      </c>
      <c r="AM12" s="27">
        <f t="shared" si="33"/>
        <v>0.68720878347649239</v>
      </c>
      <c r="AN12" s="26">
        <v>90689</v>
      </c>
      <c r="AO12" s="26">
        <v>153870</v>
      </c>
      <c r="AP12" s="27">
        <f t="shared" ref="AP12:AP40" si="97">AO12/AN12</f>
        <v>1.6966776566066446</v>
      </c>
      <c r="AS12" s="27"/>
      <c r="AT12" s="26">
        <v>2400</v>
      </c>
      <c r="AU12" s="26">
        <v>2400</v>
      </c>
      <c r="AV12" s="27">
        <f t="shared" ref="AV12:AV40" si="98">AU12/AT12</f>
        <v>1</v>
      </c>
      <c r="AW12" s="26">
        <v>7635</v>
      </c>
      <c r="AX12" s="26">
        <v>5080</v>
      </c>
      <c r="AY12" s="27">
        <f t="shared" ref="AY12:AY40" si="99">AX12/AW12</f>
        <v>0.66535690897184019</v>
      </c>
      <c r="AZ12" s="26">
        <f t="shared" si="34"/>
        <v>566872</v>
      </c>
      <c r="BA12" s="26">
        <f t="shared" si="0"/>
        <v>481691</v>
      </c>
      <c r="BB12" s="27">
        <f t="shared" si="35"/>
        <v>0.84973503718652532</v>
      </c>
      <c r="BC12" s="26">
        <v>226824</v>
      </c>
      <c r="BD12" s="26">
        <f>122170+87990</f>
        <v>210160</v>
      </c>
      <c r="BE12" s="27">
        <f t="shared" ref="BE12:BE40" si="100">BD12/BC12</f>
        <v>0.92653334744118787</v>
      </c>
      <c r="BF12" s="26">
        <v>38926</v>
      </c>
      <c r="BG12" s="26">
        <v>38744</v>
      </c>
      <c r="BH12" s="27">
        <f t="shared" ref="BH12:BH40" si="101">BG12/BF12</f>
        <v>0.99532446179931156</v>
      </c>
      <c r="BI12" s="26">
        <v>781061</v>
      </c>
      <c r="BJ12" s="26">
        <f>592795+96198</f>
        <v>688993</v>
      </c>
      <c r="BK12" s="27">
        <f t="shared" ref="BK12:BK40" si="102">BJ12/BI12</f>
        <v>0.88212444354538255</v>
      </c>
      <c r="BL12" s="26">
        <v>124589</v>
      </c>
      <c r="BM12" s="26">
        <v>28022</v>
      </c>
      <c r="BN12" s="27">
        <f t="shared" ref="BN12:BN40" si="103">BM12/BL12</f>
        <v>0.22491552223711564</v>
      </c>
      <c r="BO12" s="26">
        <v>64800</v>
      </c>
      <c r="BP12" s="26">
        <v>56000</v>
      </c>
      <c r="BQ12" s="27">
        <f t="shared" si="36"/>
        <v>0.86419753086419748</v>
      </c>
      <c r="BR12" s="26">
        <v>179263</v>
      </c>
      <c r="BS12" s="26">
        <v>38727</v>
      </c>
      <c r="BT12" s="27">
        <f t="shared" ref="BT12:BT40" si="104">BS12/BR12</f>
        <v>0.2160345414279578</v>
      </c>
      <c r="BU12" s="26">
        <v>146390</v>
      </c>
      <c r="BV12" s="26">
        <v>182896</v>
      </c>
      <c r="BW12" s="27">
        <f t="shared" ref="BW12:BW40" si="105">BV12/BU12</f>
        <v>1.2493749573058268</v>
      </c>
      <c r="BX12" s="26">
        <v>122534</v>
      </c>
      <c r="BY12" s="26">
        <v>28403</v>
      </c>
      <c r="BZ12" s="27">
        <f t="shared" ref="BZ12" si="106">BY12/BX12</f>
        <v>0.23179688902671911</v>
      </c>
      <c r="CA12" s="26">
        <v>177159</v>
      </c>
      <c r="CB12" s="26">
        <f>900037-130000</f>
        <v>770037</v>
      </c>
      <c r="CC12" s="27">
        <f t="shared" ref="CC12" si="107">CB12/CA12</f>
        <v>4.3465869642524515</v>
      </c>
      <c r="CD12" s="28">
        <f t="shared" si="37"/>
        <v>1861546</v>
      </c>
      <c r="CE12" s="26">
        <f t="shared" si="38"/>
        <v>2041982</v>
      </c>
      <c r="CF12" s="27">
        <f t="shared" si="39"/>
        <v>1.0969280372335681</v>
      </c>
      <c r="CG12" s="26">
        <v>827271</v>
      </c>
      <c r="CH12" s="26">
        <f>674122-65000</f>
        <v>609122</v>
      </c>
      <c r="CI12" s="27">
        <f t="shared" ref="CI12:CI40" si="108">CH12/CG12</f>
        <v>0.73630285601695211</v>
      </c>
      <c r="CJ12" s="28">
        <v>793726</v>
      </c>
      <c r="CK12" s="26">
        <v>667506</v>
      </c>
      <c r="CL12" s="27">
        <f t="shared" ref="CL12:CL40" si="109">CK12/CJ12</f>
        <v>0.84097786893713955</v>
      </c>
      <c r="CO12" s="27"/>
      <c r="CP12" s="26">
        <v>67616</v>
      </c>
      <c r="CQ12" s="26">
        <v>6000</v>
      </c>
      <c r="CR12" s="27">
        <f t="shared" ref="CR12:CR40" si="110">CQ12/CP12</f>
        <v>8.8736393752957873E-2</v>
      </c>
      <c r="CS12" s="26">
        <v>18050</v>
      </c>
      <c r="CT12" s="26">
        <v>15400</v>
      </c>
      <c r="CU12" s="27">
        <f t="shared" ref="CU12" si="111">CT12/CS12</f>
        <v>0.85318559556786699</v>
      </c>
      <c r="CV12" s="28">
        <f t="shared" si="40"/>
        <v>1706663</v>
      </c>
      <c r="CW12" s="26">
        <f t="shared" si="41"/>
        <v>1298028</v>
      </c>
      <c r="CX12" s="27">
        <f t="shared" ref="CX12:CX40" si="112">CW12/CV12</f>
        <v>0.76056491527618519</v>
      </c>
      <c r="CY12" s="26">
        <v>139559</v>
      </c>
      <c r="CZ12" s="26">
        <f>134161-8323</f>
        <v>125838</v>
      </c>
      <c r="DA12" s="27">
        <f t="shared" ref="DA12:DA40" si="113">CZ12/CY12</f>
        <v>0.90168315909400321</v>
      </c>
      <c r="DB12" s="26">
        <v>107291</v>
      </c>
      <c r="DC12" s="26">
        <v>96744</v>
      </c>
      <c r="DD12" s="27">
        <f t="shared" ref="DD12:DD40" si="114">DC12/DB12</f>
        <v>0.90169725326448635</v>
      </c>
      <c r="DE12" s="26">
        <v>108944</v>
      </c>
      <c r="DF12" s="26">
        <v>70518</v>
      </c>
      <c r="DG12" s="27">
        <f t="shared" ref="DG12:DG75" si="115">DF12/DE12</f>
        <v>0.64728667939491846</v>
      </c>
      <c r="DH12" s="26">
        <v>87292</v>
      </c>
      <c r="DI12" s="26">
        <v>78711</v>
      </c>
      <c r="DJ12" s="27">
        <f t="shared" ref="DJ12:DJ40" si="116">DI12/DH12</f>
        <v>0.9016977500801906</v>
      </c>
      <c r="DK12" s="26">
        <v>123437</v>
      </c>
      <c r="DL12" s="26">
        <v>102442</v>
      </c>
      <c r="DM12" s="27">
        <f t="shared" ref="DM12:DM40" si="117">DL12/DK12</f>
        <v>0.82991323509158521</v>
      </c>
      <c r="DN12" s="26">
        <v>184200</v>
      </c>
      <c r="DO12" s="26">
        <f>174415-8324</f>
        <v>166091</v>
      </c>
      <c r="DP12" s="27">
        <f>DO12/DN12</f>
        <v>0.90168838219326819</v>
      </c>
      <c r="DQ12" s="26">
        <v>110555</v>
      </c>
      <c r="DR12" s="26">
        <f>93000+235000</f>
        <v>328000</v>
      </c>
      <c r="DS12" s="27">
        <f>DR12/DQ12</f>
        <v>2.9668490796436164</v>
      </c>
      <c r="DT12" s="28">
        <f t="shared" si="42"/>
        <v>861278</v>
      </c>
      <c r="DU12" s="26">
        <f t="shared" si="43"/>
        <v>968344</v>
      </c>
      <c r="DV12" s="27">
        <f t="shared" ref="DV12:DV75" si="118">DU12/DT12</f>
        <v>1.1243106174777482</v>
      </c>
      <c r="DW12" s="26">
        <v>59050</v>
      </c>
      <c r="DX12" s="26">
        <v>10000</v>
      </c>
      <c r="DY12" s="27">
        <f t="shared" ref="DY12:DY40" si="119">DX12/DW12</f>
        <v>0.16934801016088061</v>
      </c>
      <c r="DZ12" s="26">
        <v>243424</v>
      </c>
      <c r="EA12" s="26">
        <v>340974</v>
      </c>
      <c r="EB12" s="27">
        <f t="shared" si="44"/>
        <v>1.4007410937294598</v>
      </c>
      <c r="EE12" s="27"/>
      <c r="EF12" s="26">
        <f t="shared" si="45"/>
        <v>302474</v>
      </c>
      <c r="EG12" s="26">
        <f t="shared" si="1"/>
        <v>350974</v>
      </c>
      <c r="EH12" s="27">
        <f t="shared" si="46"/>
        <v>1.1603443601764118</v>
      </c>
      <c r="EK12" s="27"/>
      <c r="EN12" s="27"/>
      <c r="EQ12" s="27"/>
      <c r="ER12" s="26">
        <v>42183</v>
      </c>
      <c r="ES12" s="26">
        <v>10230</v>
      </c>
      <c r="ET12" s="27">
        <f t="shared" ref="ET12:ET40" si="120">ES12/ER12</f>
        <v>0.24251475712964937</v>
      </c>
      <c r="EW12" s="27"/>
      <c r="EX12" s="28">
        <f t="shared" si="47"/>
        <v>42183</v>
      </c>
      <c r="EY12" s="26">
        <f t="shared" si="48"/>
        <v>10230</v>
      </c>
      <c r="EZ12" s="27">
        <f t="shared" ref="EZ12:EZ40" si="121">EY12/EX12</f>
        <v>0.24251475712964937</v>
      </c>
      <c r="FA12" s="26">
        <f>49300+22900</f>
        <v>72200</v>
      </c>
      <c r="FB12" s="26">
        <f>20800+1500</f>
        <v>22300</v>
      </c>
      <c r="FC12" s="27">
        <f t="shared" si="2"/>
        <v>0.30886426592797783</v>
      </c>
      <c r="FD12" s="26">
        <f>34963-11307+10000</f>
        <v>33656</v>
      </c>
      <c r="FE12" s="26">
        <v>0</v>
      </c>
      <c r="FF12" s="27">
        <f t="shared" si="3"/>
        <v>0</v>
      </c>
      <c r="FG12" s="26">
        <v>57877</v>
      </c>
      <c r="FH12" s="26">
        <v>50557</v>
      </c>
      <c r="FI12" s="27">
        <f t="shared" si="49"/>
        <v>0.8735248889887175</v>
      </c>
      <c r="FJ12" s="26">
        <f>145420-39600+20000+18000+20000+20000</f>
        <v>183820</v>
      </c>
      <c r="FK12" s="26">
        <f>77573+40000</f>
        <v>117573</v>
      </c>
      <c r="FL12" s="27">
        <f t="shared" si="4"/>
        <v>0.63960940050048964</v>
      </c>
      <c r="FM12" s="28">
        <f t="shared" si="50"/>
        <v>347553</v>
      </c>
      <c r="FN12" s="26">
        <f t="shared" si="51"/>
        <v>190430</v>
      </c>
      <c r="FO12" s="27">
        <f t="shared" si="52"/>
        <v>0.54791643288937231</v>
      </c>
      <c r="FP12" s="26">
        <v>1400</v>
      </c>
      <c r="FQ12" s="26">
        <v>4000</v>
      </c>
      <c r="FR12" s="27">
        <f t="shared" si="53"/>
        <v>2.8571428571428572</v>
      </c>
      <c r="FS12" s="26">
        <f t="shared" si="54"/>
        <v>1400</v>
      </c>
      <c r="FT12" s="26">
        <f t="shared" si="54"/>
        <v>4000</v>
      </c>
      <c r="FU12" s="27">
        <f t="shared" si="55"/>
        <v>2.8571428571428572</v>
      </c>
      <c r="FV12" s="26">
        <v>341705</v>
      </c>
      <c r="FW12" s="26">
        <v>500000</v>
      </c>
      <c r="FX12" s="27">
        <f>FW12/FV12</f>
        <v>1.4632504645820226</v>
      </c>
      <c r="FY12" s="28">
        <f t="shared" si="56"/>
        <v>341705</v>
      </c>
      <c r="FZ12" s="26">
        <f t="shared" si="57"/>
        <v>500000</v>
      </c>
      <c r="GA12" s="27">
        <f>FZ12/FY12</f>
        <v>1.4632504645820226</v>
      </c>
      <c r="GB12" s="28">
        <f t="shared" si="5"/>
        <v>5464802</v>
      </c>
      <c r="GC12" s="26">
        <f t="shared" si="5"/>
        <v>5363988</v>
      </c>
      <c r="GD12" s="27">
        <f t="shared" si="58"/>
        <v>0.98155212210799225</v>
      </c>
      <c r="GG12" s="27"/>
      <c r="GH12" s="26">
        <v>22161</v>
      </c>
      <c r="GI12" s="26">
        <v>28603</v>
      </c>
      <c r="GJ12" s="27">
        <f t="shared" si="59"/>
        <v>1.2906908533008439</v>
      </c>
      <c r="GM12" s="27"/>
      <c r="GP12" s="27"/>
      <c r="GQ12" s="26">
        <v>406761</v>
      </c>
      <c r="GR12" s="26">
        <v>301579</v>
      </c>
      <c r="GS12" s="27">
        <f t="shared" ref="GS12" si="122">GR12/GQ12</f>
        <v>0.74141572077952411</v>
      </c>
      <c r="GV12" s="27"/>
      <c r="GY12" s="27"/>
      <c r="HB12" s="27"/>
      <c r="HC12" s="28">
        <f t="shared" si="60"/>
        <v>428922</v>
      </c>
      <c r="HD12" s="26">
        <f t="shared" si="61"/>
        <v>330182</v>
      </c>
      <c r="HE12" s="27">
        <f t="shared" si="62"/>
        <v>0.76979497437762578</v>
      </c>
      <c r="HH12" s="27"/>
      <c r="HI12" s="28">
        <f t="shared" si="63"/>
        <v>0</v>
      </c>
      <c r="HJ12" s="26">
        <f t="shared" si="64"/>
        <v>0</v>
      </c>
      <c r="HK12" s="27"/>
      <c r="HN12" s="27"/>
      <c r="HQ12" s="27"/>
      <c r="HR12" s="28">
        <f t="shared" si="65"/>
        <v>0</v>
      </c>
      <c r="HS12" s="26">
        <f t="shared" si="66"/>
        <v>0</v>
      </c>
      <c r="HT12" s="27"/>
      <c r="HW12" s="27"/>
      <c r="HZ12" s="27"/>
      <c r="IA12" s="28">
        <f t="shared" si="67"/>
        <v>0</v>
      </c>
      <c r="IB12" s="26">
        <f t="shared" si="68"/>
        <v>0</v>
      </c>
      <c r="IC12" s="27"/>
      <c r="IF12" s="27"/>
      <c r="II12" s="27"/>
      <c r="IJ12" s="28">
        <f t="shared" si="69"/>
        <v>0</v>
      </c>
      <c r="IK12" s="26">
        <f t="shared" si="70"/>
        <v>0</v>
      </c>
      <c r="IL12" s="27"/>
      <c r="IO12" s="27"/>
      <c r="IP12" s="28">
        <f t="shared" si="71"/>
        <v>0</v>
      </c>
      <c r="IQ12" s="26">
        <f t="shared" si="72"/>
        <v>0</v>
      </c>
      <c r="IR12" s="27"/>
      <c r="IS12" s="26">
        <v>106500</v>
      </c>
      <c r="IT12" s="26">
        <v>0</v>
      </c>
      <c r="IU12" s="27">
        <f t="shared" ref="IU12" si="123">IT12/IS12</f>
        <v>0</v>
      </c>
      <c r="IV12" s="26">
        <f t="shared" si="73"/>
        <v>106500</v>
      </c>
      <c r="IW12" s="26">
        <f t="shared" si="74"/>
        <v>0</v>
      </c>
      <c r="IX12" s="27">
        <f t="shared" ref="IX12" si="124">IW12/IV12</f>
        <v>0</v>
      </c>
      <c r="IY12" s="28">
        <f t="shared" si="6"/>
        <v>535422</v>
      </c>
      <c r="IZ12" s="26">
        <f t="shared" si="7"/>
        <v>330182</v>
      </c>
      <c r="JA12" s="27">
        <f t="shared" si="75"/>
        <v>0.61667619186361411</v>
      </c>
      <c r="JD12" s="27"/>
      <c r="JG12" s="27"/>
      <c r="JJ12" s="27"/>
      <c r="JK12" s="28">
        <f t="shared" si="76"/>
        <v>0</v>
      </c>
      <c r="JL12" s="26">
        <f t="shared" si="77"/>
        <v>0</v>
      </c>
      <c r="JM12" s="27"/>
      <c r="JP12" s="27"/>
      <c r="JS12" s="27"/>
      <c r="JV12" s="27"/>
      <c r="JY12" s="27"/>
      <c r="JZ12" s="28">
        <f t="shared" si="78"/>
        <v>0</v>
      </c>
      <c r="KA12" s="26">
        <f t="shared" si="79"/>
        <v>0</v>
      </c>
      <c r="KB12" s="27"/>
      <c r="KE12" s="27"/>
      <c r="KH12" s="27"/>
      <c r="KK12" s="27"/>
      <c r="KL12" s="26">
        <f t="shared" si="80"/>
        <v>0</v>
      </c>
      <c r="KM12" s="26">
        <f t="shared" si="81"/>
        <v>0</v>
      </c>
      <c r="KN12" s="27"/>
      <c r="KO12" s="28">
        <f t="shared" si="82"/>
        <v>0</v>
      </c>
      <c r="KP12" s="26">
        <f t="shared" si="83"/>
        <v>0</v>
      </c>
      <c r="KQ12" s="27"/>
      <c r="KT12" s="27"/>
      <c r="KW12" s="27"/>
      <c r="KZ12" s="27"/>
      <c r="LA12" s="28"/>
      <c r="LC12" s="27"/>
      <c r="LD12" s="28"/>
      <c r="LF12" s="27"/>
      <c r="LG12" s="28">
        <f t="shared" si="84"/>
        <v>0</v>
      </c>
      <c r="LH12" s="26">
        <f t="shared" si="85"/>
        <v>0</v>
      </c>
      <c r="LI12" s="27"/>
      <c r="LL12" s="27"/>
      <c r="LO12" s="27"/>
      <c r="LR12" s="27"/>
      <c r="LS12" s="28">
        <f t="shared" si="86"/>
        <v>0</v>
      </c>
      <c r="LT12" s="26">
        <f t="shared" si="87"/>
        <v>0</v>
      </c>
      <c r="LU12" s="27"/>
      <c r="LV12" s="28">
        <f t="shared" si="8"/>
        <v>0</v>
      </c>
      <c r="LW12" s="26">
        <f t="shared" si="9"/>
        <v>0</v>
      </c>
      <c r="LX12" s="27"/>
      <c r="LY12" s="26">
        <v>71757</v>
      </c>
      <c r="LZ12" s="26">
        <v>90008</v>
      </c>
      <c r="MA12" s="27">
        <f t="shared" si="88"/>
        <v>1.2543445238792035</v>
      </c>
      <c r="MB12" s="26">
        <v>165036</v>
      </c>
      <c r="MC12" s="26">
        <v>196830</v>
      </c>
      <c r="MD12" s="27">
        <f t="shared" si="89"/>
        <v>1.19264887660874</v>
      </c>
      <c r="ME12" s="29">
        <v>16500</v>
      </c>
      <c r="MF12" s="29">
        <v>14550</v>
      </c>
      <c r="MG12" s="27">
        <f t="shared" si="10"/>
        <v>0.88181818181818183</v>
      </c>
      <c r="MH12" s="29">
        <v>344792</v>
      </c>
      <c r="MI12" s="29"/>
      <c r="MJ12" s="27">
        <f t="shared" ref="MJ12" si="125">MI12/MH12</f>
        <v>0</v>
      </c>
      <c r="MK12" s="28">
        <f t="shared" si="90"/>
        <v>598085</v>
      </c>
      <c r="ML12" s="26">
        <f t="shared" si="11"/>
        <v>301388</v>
      </c>
      <c r="MM12" s="27">
        <f t="shared" si="91"/>
        <v>0.50392168337276477</v>
      </c>
      <c r="MN12" s="26">
        <v>35744</v>
      </c>
      <c r="MO12" s="26">
        <v>7688</v>
      </c>
      <c r="MP12" s="27">
        <f t="shared" ref="MP12:MP75" si="126">MO12/MN12</f>
        <v>0.21508504923903313</v>
      </c>
      <c r="MQ12" s="30">
        <v>17986</v>
      </c>
      <c r="MR12" s="30">
        <v>12652</v>
      </c>
      <c r="MS12" s="31">
        <f>MR12/MQ12</f>
        <v>0.70343600578227505</v>
      </c>
      <c r="MT12" s="28">
        <f t="shared" si="92"/>
        <v>53730</v>
      </c>
      <c r="MU12" s="26">
        <f t="shared" si="93"/>
        <v>20340</v>
      </c>
      <c r="MV12" s="27">
        <f t="shared" ref="MV12:MV75" si="127">MU12/MT12</f>
        <v>0.37855946398659968</v>
      </c>
      <c r="MW12" s="28">
        <f t="shared" si="94"/>
        <v>651815</v>
      </c>
      <c r="MX12" s="26">
        <f t="shared" si="12"/>
        <v>321728</v>
      </c>
      <c r="MY12" s="27">
        <f t="shared" ref="MY12:MY75" si="128">MX12/MW12</f>
        <v>0.49358790454346707</v>
      </c>
      <c r="MZ12" s="28">
        <f t="shared" si="14"/>
        <v>6652039</v>
      </c>
      <c r="NA12" s="26">
        <f t="shared" si="15"/>
        <v>6015898</v>
      </c>
      <c r="NB12" s="27">
        <f t="shared" si="95"/>
        <v>0.90436902128805918</v>
      </c>
      <c r="NC12" s="28">
        <f t="shared" si="16"/>
        <v>8821145</v>
      </c>
      <c r="ND12" s="26">
        <f t="shared" si="17"/>
        <v>7961718</v>
      </c>
      <c r="NE12" s="27">
        <f t="shared" si="96"/>
        <v>0.90257194502527738</v>
      </c>
      <c r="NF12" s="32"/>
    </row>
    <row r="13" spans="1:375" s="26" customFormat="1" ht="16.5" thickBot="1" x14ac:dyDescent="0.3">
      <c r="A13" s="23">
        <v>4</v>
      </c>
      <c r="B13" s="24" t="s">
        <v>202</v>
      </c>
      <c r="C13" s="25" t="s">
        <v>169</v>
      </c>
      <c r="D13" s="26">
        <v>11000</v>
      </c>
      <c r="E13" s="26">
        <v>11000</v>
      </c>
      <c r="F13" s="27">
        <f t="shared" si="18"/>
        <v>1</v>
      </c>
      <c r="I13" s="27"/>
      <c r="L13" s="27"/>
      <c r="O13" s="27"/>
      <c r="R13" s="27"/>
      <c r="U13" s="27"/>
      <c r="X13" s="27"/>
      <c r="AA13" s="27"/>
      <c r="AB13" s="28">
        <f t="shared" si="26"/>
        <v>0</v>
      </c>
      <c r="AC13" s="26">
        <f t="shared" si="27"/>
        <v>0</v>
      </c>
      <c r="AD13" s="27"/>
      <c r="AG13" s="27"/>
      <c r="AH13" s="28">
        <f t="shared" si="30"/>
        <v>11000</v>
      </c>
      <c r="AI13" s="26">
        <f t="shared" si="31"/>
        <v>11000</v>
      </c>
      <c r="AJ13" s="27">
        <f t="shared" si="32"/>
        <v>1</v>
      </c>
      <c r="AM13" s="27"/>
      <c r="AP13" s="27"/>
      <c r="AS13" s="27"/>
      <c r="AV13" s="27"/>
      <c r="AY13" s="27"/>
      <c r="AZ13" s="26">
        <f t="shared" si="34"/>
        <v>0</v>
      </c>
      <c r="BA13" s="26">
        <f t="shared" si="0"/>
        <v>0</v>
      </c>
      <c r="BB13" s="27"/>
      <c r="BE13" s="27"/>
      <c r="BH13" s="27"/>
      <c r="BK13" s="27"/>
      <c r="BN13" s="27"/>
      <c r="BQ13" s="27"/>
      <c r="BT13" s="27"/>
      <c r="BW13" s="27"/>
      <c r="BZ13" s="27"/>
      <c r="CC13" s="27"/>
      <c r="CD13" s="28">
        <f t="shared" si="37"/>
        <v>0</v>
      </c>
      <c r="CE13" s="26">
        <f t="shared" si="38"/>
        <v>0</v>
      </c>
      <c r="CF13" s="27"/>
      <c r="CI13" s="27"/>
      <c r="CJ13" s="28"/>
      <c r="CL13" s="27"/>
      <c r="CO13" s="27"/>
      <c r="CR13" s="27"/>
      <c r="CU13" s="27"/>
      <c r="CV13" s="28">
        <f t="shared" si="40"/>
        <v>0</v>
      </c>
      <c r="CW13" s="26">
        <f t="shared" si="41"/>
        <v>0</v>
      </c>
      <c r="CX13" s="27"/>
      <c r="DA13" s="27"/>
      <c r="DD13" s="27"/>
      <c r="DG13" s="27"/>
      <c r="DJ13" s="27"/>
      <c r="DM13" s="27"/>
      <c r="DP13" s="27"/>
      <c r="DS13" s="27"/>
      <c r="DT13" s="28">
        <f t="shared" si="42"/>
        <v>0</v>
      </c>
      <c r="DU13" s="26">
        <f t="shared" si="43"/>
        <v>0</v>
      </c>
      <c r="DV13" s="27"/>
      <c r="DY13" s="27"/>
      <c r="EB13" s="27"/>
      <c r="EE13" s="27"/>
      <c r="EF13" s="26">
        <f t="shared" si="45"/>
        <v>0</v>
      </c>
      <c r="EG13" s="26">
        <f t="shared" si="1"/>
        <v>0</v>
      </c>
      <c r="EH13" s="27"/>
      <c r="EI13" s="26">
        <v>37000</v>
      </c>
      <c r="EJ13" s="26">
        <v>49000</v>
      </c>
      <c r="EK13" s="27">
        <f t="shared" ref="EK13:EK40" si="129">EJ13/EI13</f>
        <v>1.3243243243243243</v>
      </c>
      <c r="EL13" s="26">
        <v>78150</v>
      </c>
      <c r="EM13" s="26">
        <v>81100</v>
      </c>
      <c r="EN13" s="27">
        <f t="shared" ref="EN13:EN40" si="130">EM13/EL13</f>
        <v>1.037747920665387</v>
      </c>
      <c r="EO13" s="26">
        <v>15500</v>
      </c>
      <c r="EP13" s="26">
        <v>12000</v>
      </c>
      <c r="EQ13" s="27">
        <f t="shared" ref="EQ13:EQ40" si="131">EP13/EO13</f>
        <v>0.77419354838709675</v>
      </c>
      <c r="ET13" s="27"/>
      <c r="EW13" s="27"/>
      <c r="EX13" s="28">
        <f t="shared" si="47"/>
        <v>130650</v>
      </c>
      <c r="EY13" s="26">
        <f t="shared" si="48"/>
        <v>142100</v>
      </c>
      <c r="EZ13" s="27">
        <f t="shared" si="121"/>
        <v>1.0876387294297742</v>
      </c>
      <c r="FC13" s="27"/>
      <c r="FF13" s="27"/>
      <c r="FI13" s="27"/>
      <c r="FL13" s="27"/>
      <c r="FM13" s="28">
        <f t="shared" si="50"/>
        <v>0</v>
      </c>
      <c r="FN13" s="26">
        <f t="shared" si="51"/>
        <v>0</v>
      </c>
      <c r="FO13" s="27"/>
      <c r="FR13" s="27"/>
      <c r="FS13" s="26">
        <f t="shared" si="54"/>
        <v>0</v>
      </c>
      <c r="FT13" s="26">
        <f t="shared" si="54"/>
        <v>0</v>
      </c>
      <c r="FU13" s="27"/>
      <c r="FX13" s="27"/>
      <c r="FY13" s="28">
        <f t="shared" si="56"/>
        <v>0</v>
      </c>
      <c r="FZ13" s="26">
        <f t="shared" si="57"/>
        <v>0</v>
      </c>
      <c r="GA13" s="27"/>
      <c r="GB13" s="28">
        <f t="shared" si="5"/>
        <v>130650</v>
      </c>
      <c r="GC13" s="26">
        <f t="shared" si="5"/>
        <v>142100</v>
      </c>
      <c r="GD13" s="27">
        <f t="shared" si="58"/>
        <v>1.0876387294297742</v>
      </c>
      <c r="GG13" s="27"/>
      <c r="GJ13" s="27"/>
      <c r="GM13" s="27"/>
      <c r="GP13" s="27"/>
      <c r="GS13" s="27"/>
      <c r="GV13" s="27"/>
      <c r="GY13" s="27"/>
      <c r="HB13" s="27"/>
      <c r="HC13" s="28">
        <f t="shared" si="60"/>
        <v>0</v>
      </c>
      <c r="HD13" s="26">
        <f t="shared" si="61"/>
        <v>0</v>
      </c>
      <c r="HE13" s="27"/>
      <c r="HH13" s="27"/>
      <c r="HI13" s="28">
        <f t="shared" si="63"/>
        <v>0</v>
      </c>
      <c r="HJ13" s="26">
        <f t="shared" si="64"/>
        <v>0</v>
      </c>
      <c r="HK13" s="27"/>
      <c r="HN13" s="27"/>
      <c r="HQ13" s="27"/>
      <c r="HR13" s="28">
        <f t="shared" si="65"/>
        <v>0</v>
      </c>
      <c r="HS13" s="26">
        <f t="shared" si="66"/>
        <v>0</v>
      </c>
      <c r="HT13" s="27"/>
      <c r="HW13" s="27"/>
      <c r="HZ13" s="27"/>
      <c r="IA13" s="28">
        <f t="shared" si="67"/>
        <v>0</v>
      </c>
      <c r="IB13" s="26">
        <f t="shared" si="68"/>
        <v>0</v>
      </c>
      <c r="IC13" s="27"/>
      <c r="IF13" s="27"/>
      <c r="II13" s="27"/>
      <c r="IJ13" s="28">
        <f t="shared" si="69"/>
        <v>0</v>
      </c>
      <c r="IK13" s="26">
        <f t="shared" si="70"/>
        <v>0</v>
      </c>
      <c r="IL13" s="27"/>
      <c r="IO13" s="27"/>
      <c r="IP13" s="28">
        <f t="shared" si="71"/>
        <v>0</v>
      </c>
      <c r="IQ13" s="26">
        <f t="shared" si="72"/>
        <v>0</v>
      </c>
      <c r="IR13" s="27"/>
      <c r="IU13" s="27"/>
      <c r="IV13" s="26">
        <f t="shared" si="73"/>
        <v>0</v>
      </c>
      <c r="IW13" s="26">
        <f t="shared" si="74"/>
        <v>0</v>
      </c>
      <c r="IX13" s="27"/>
      <c r="IY13" s="28">
        <f t="shared" si="6"/>
        <v>0</v>
      </c>
      <c r="IZ13" s="26">
        <f t="shared" si="7"/>
        <v>0</v>
      </c>
      <c r="JA13" s="27"/>
      <c r="JD13" s="27"/>
      <c r="JG13" s="27"/>
      <c r="JJ13" s="27"/>
      <c r="JK13" s="28">
        <f t="shared" si="76"/>
        <v>0</v>
      </c>
      <c r="JL13" s="26">
        <f t="shared" si="77"/>
        <v>0</v>
      </c>
      <c r="JM13" s="27"/>
      <c r="JP13" s="27"/>
      <c r="JS13" s="27"/>
      <c r="JV13" s="27"/>
      <c r="JY13" s="27"/>
      <c r="JZ13" s="28">
        <f t="shared" si="78"/>
        <v>0</v>
      </c>
      <c r="KA13" s="26">
        <f t="shared" si="79"/>
        <v>0</v>
      </c>
      <c r="KB13" s="27"/>
      <c r="KE13" s="27"/>
      <c r="KH13" s="27"/>
      <c r="KK13" s="27"/>
      <c r="KL13" s="26">
        <f t="shared" si="80"/>
        <v>0</v>
      </c>
      <c r="KM13" s="26">
        <f t="shared" si="81"/>
        <v>0</v>
      </c>
      <c r="KN13" s="27"/>
      <c r="KO13" s="28">
        <f t="shared" si="82"/>
        <v>0</v>
      </c>
      <c r="KP13" s="26">
        <f t="shared" si="83"/>
        <v>0</v>
      </c>
      <c r="KQ13" s="27"/>
      <c r="KT13" s="27"/>
      <c r="KW13" s="27"/>
      <c r="KZ13" s="27"/>
      <c r="LA13" s="28"/>
      <c r="LC13" s="27"/>
      <c r="LD13" s="28"/>
      <c r="LF13" s="27"/>
      <c r="LG13" s="28">
        <f t="shared" si="84"/>
        <v>0</v>
      </c>
      <c r="LH13" s="26">
        <f t="shared" si="85"/>
        <v>0</v>
      </c>
      <c r="LI13" s="27"/>
      <c r="LL13" s="27"/>
      <c r="LO13" s="27"/>
      <c r="LR13" s="27"/>
      <c r="LS13" s="28">
        <f t="shared" si="86"/>
        <v>0</v>
      </c>
      <c r="LT13" s="26">
        <f t="shared" si="87"/>
        <v>0</v>
      </c>
      <c r="LU13" s="27"/>
      <c r="LV13" s="28">
        <f t="shared" si="8"/>
        <v>0</v>
      </c>
      <c r="LW13" s="26">
        <f t="shared" si="9"/>
        <v>0</v>
      </c>
      <c r="LX13" s="27"/>
      <c r="MA13" s="27"/>
      <c r="MD13" s="27"/>
      <c r="MG13" s="27"/>
      <c r="MJ13" s="27"/>
      <c r="MK13" s="28">
        <f t="shared" si="90"/>
        <v>0</v>
      </c>
      <c r="ML13" s="26">
        <f t="shared" si="11"/>
        <v>0</v>
      </c>
      <c r="MM13" s="27"/>
      <c r="MP13" s="27"/>
      <c r="MQ13" s="30"/>
      <c r="MR13" s="30"/>
      <c r="MS13" s="31"/>
      <c r="MT13" s="28">
        <f t="shared" si="92"/>
        <v>0</v>
      </c>
      <c r="MU13" s="26">
        <f t="shared" si="93"/>
        <v>0</v>
      </c>
      <c r="MV13" s="27"/>
      <c r="MW13" s="28">
        <f t="shared" si="94"/>
        <v>0</v>
      </c>
      <c r="MX13" s="26">
        <f t="shared" si="12"/>
        <v>0</v>
      </c>
      <c r="MY13" s="27"/>
      <c r="MZ13" s="28">
        <f t="shared" si="14"/>
        <v>130650</v>
      </c>
      <c r="NA13" s="26">
        <f t="shared" si="15"/>
        <v>142100</v>
      </c>
      <c r="NB13" s="27">
        <f t="shared" si="95"/>
        <v>1.0876387294297742</v>
      </c>
      <c r="NC13" s="28">
        <f t="shared" si="16"/>
        <v>141650</v>
      </c>
      <c r="ND13" s="26">
        <f t="shared" si="17"/>
        <v>153100</v>
      </c>
      <c r="NE13" s="27">
        <f t="shared" si="96"/>
        <v>1.0808330391810801</v>
      </c>
      <c r="NF13" s="32"/>
    </row>
    <row r="14" spans="1:375" s="38" customFormat="1" x14ac:dyDescent="0.25">
      <c r="A14" s="35">
        <v>5</v>
      </c>
      <c r="B14" s="36" t="s">
        <v>203</v>
      </c>
      <c r="C14" s="37" t="s">
        <v>170</v>
      </c>
      <c r="F14" s="39"/>
      <c r="I14" s="39"/>
      <c r="L14" s="39"/>
      <c r="O14" s="39"/>
      <c r="R14" s="39"/>
      <c r="U14" s="39"/>
      <c r="X14" s="39"/>
      <c r="AA14" s="39"/>
      <c r="AB14" s="40">
        <f t="shared" si="26"/>
        <v>0</v>
      </c>
      <c r="AC14" s="38">
        <f t="shared" si="27"/>
        <v>0</v>
      </c>
      <c r="AD14" s="39"/>
      <c r="AG14" s="39"/>
      <c r="AH14" s="40">
        <f t="shared" si="30"/>
        <v>0</v>
      </c>
      <c r="AI14" s="38">
        <f t="shared" si="31"/>
        <v>0</v>
      </c>
      <c r="AJ14" s="39"/>
      <c r="AM14" s="39"/>
      <c r="AP14" s="39"/>
      <c r="AS14" s="39"/>
      <c r="AV14" s="39"/>
      <c r="AY14" s="39"/>
      <c r="AZ14" s="38">
        <f t="shared" si="34"/>
        <v>0</v>
      </c>
      <c r="BA14" s="38">
        <f t="shared" si="0"/>
        <v>0</v>
      </c>
      <c r="BB14" s="39"/>
      <c r="BE14" s="39"/>
      <c r="BH14" s="39"/>
      <c r="BK14" s="39"/>
      <c r="BN14" s="39"/>
      <c r="BQ14" s="39"/>
      <c r="BT14" s="39"/>
      <c r="BW14" s="39"/>
      <c r="BZ14" s="39"/>
      <c r="CC14" s="39"/>
      <c r="CD14" s="40">
        <f t="shared" si="37"/>
        <v>0</v>
      </c>
      <c r="CE14" s="38">
        <f t="shared" si="38"/>
        <v>0</v>
      </c>
      <c r="CF14" s="39"/>
      <c r="CI14" s="39"/>
      <c r="CJ14" s="40"/>
      <c r="CL14" s="39"/>
      <c r="CO14" s="39"/>
      <c r="CR14" s="39"/>
      <c r="CU14" s="39"/>
      <c r="CV14" s="40">
        <f t="shared" si="40"/>
        <v>0</v>
      </c>
      <c r="CW14" s="38">
        <f t="shared" si="41"/>
        <v>0</v>
      </c>
      <c r="CX14" s="39"/>
      <c r="DA14" s="39"/>
      <c r="DD14" s="39"/>
      <c r="DG14" s="39"/>
      <c r="DJ14" s="39"/>
      <c r="DM14" s="39"/>
      <c r="DP14" s="39"/>
      <c r="DS14" s="39"/>
      <c r="DT14" s="40">
        <f t="shared" si="42"/>
        <v>0</v>
      </c>
      <c r="DU14" s="38">
        <f t="shared" si="43"/>
        <v>0</v>
      </c>
      <c r="DV14" s="39"/>
      <c r="DY14" s="39"/>
      <c r="EB14" s="39"/>
      <c r="EE14" s="39"/>
      <c r="EF14" s="38">
        <f t="shared" si="45"/>
        <v>0</v>
      </c>
      <c r="EG14" s="38">
        <f t="shared" si="1"/>
        <v>0</v>
      </c>
      <c r="EH14" s="39"/>
      <c r="EK14" s="39"/>
      <c r="EN14" s="39"/>
      <c r="EQ14" s="39"/>
      <c r="ET14" s="39"/>
      <c r="EW14" s="39"/>
      <c r="EX14" s="40">
        <f t="shared" si="47"/>
        <v>0</v>
      </c>
      <c r="EY14" s="38">
        <f t="shared" si="48"/>
        <v>0</v>
      </c>
      <c r="EZ14" s="39"/>
      <c r="FC14" s="39"/>
      <c r="FF14" s="39"/>
      <c r="FI14" s="39"/>
      <c r="FL14" s="39"/>
      <c r="FM14" s="40">
        <f t="shared" si="50"/>
        <v>0</v>
      </c>
      <c r="FN14" s="38">
        <f t="shared" si="51"/>
        <v>0</v>
      </c>
      <c r="FO14" s="39"/>
      <c r="FR14" s="39"/>
      <c r="FS14" s="38">
        <f t="shared" si="54"/>
        <v>0</v>
      </c>
      <c r="FT14" s="38">
        <f t="shared" si="54"/>
        <v>0</v>
      </c>
      <c r="FU14" s="39"/>
      <c r="FX14" s="39"/>
      <c r="FY14" s="40">
        <f t="shared" si="56"/>
        <v>0</v>
      </c>
      <c r="FZ14" s="38">
        <f t="shared" si="57"/>
        <v>0</v>
      </c>
      <c r="GA14" s="39"/>
      <c r="GB14" s="40">
        <f t="shared" si="5"/>
        <v>0</v>
      </c>
      <c r="GC14" s="38">
        <f t="shared" si="5"/>
        <v>0</v>
      </c>
      <c r="GD14" s="39"/>
      <c r="GG14" s="39"/>
      <c r="GJ14" s="39"/>
      <c r="GM14" s="39"/>
      <c r="GP14" s="39"/>
      <c r="GS14" s="39"/>
      <c r="GV14" s="39"/>
      <c r="GY14" s="39"/>
      <c r="HB14" s="39"/>
      <c r="HC14" s="40">
        <f t="shared" si="60"/>
        <v>0</v>
      </c>
      <c r="HD14" s="38">
        <f t="shared" si="61"/>
        <v>0</v>
      </c>
      <c r="HE14" s="39"/>
      <c r="HH14" s="39"/>
      <c r="HI14" s="40">
        <f t="shared" si="63"/>
        <v>0</v>
      </c>
      <c r="HJ14" s="38">
        <f t="shared" si="64"/>
        <v>0</v>
      </c>
      <c r="HK14" s="39"/>
      <c r="HN14" s="39"/>
      <c r="HQ14" s="39"/>
      <c r="HR14" s="40">
        <f t="shared" si="65"/>
        <v>0</v>
      </c>
      <c r="HS14" s="38">
        <f t="shared" si="66"/>
        <v>0</v>
      </c>
      <c r="HT14" s="39"/>
      <c r="HW14" s="39"/>
      <c r="HZ14" s="39"/>
      <c r="IA14" s="40">
        <f t="shared" si="67"/>
        <v>0</v>
      </c>
      <c r="IB14" s="38">
        <f t="shared" si="68"/>
        <v>0</v>
      </c>
      <c r="IC14" s="39"/>
      <c r="IF14" s="39"/>
      <c r="II14" s="39"/>
      <c r="IJ14" s="40">
        <f t="shared" si="69"/>
        <v>0</v>
      </c>
      <c r="IK14" s="38">
        <f t="shared" si="70"/>
        <v>0</v>
      </c>
      <c r="IL14" s="39"/>
      <c r="IO14" s="39"/>
      <c r="IP14" s="40">
        <f t="shared" si="71"/>
        <v>0</v>
      </c>
      <c r="IQ14" s="38">
        <f t="shared" si="72"/>
        <v>0</v>
      </c>
      <c r="IR14" s="39"/>
      <c r="IU14" s="39"/>
      <c r="IV14" s="38">
        <f t="shared" si="73"/>
        <v>0</v>
      </c>
      <c r="IW14" s="38">
        <f t="shared" si="74"/>
        <v>0</v>
      </c>
      <c r="IX14" s="39"/>
      <c r="IY14" s="40">
        <f t="shared" si="6"/>
        <v>0</v>
      </c>
      <c r="IZ14" s="38">
        <f t="shared" si="7"/>
        <v>0</v>
      </c>
      <c r="JA14" s="39"/>
      <c r="JD14" s="39"/>
      <c r="JG14" s="39"/>
      <c r="JJ14" s="39"/>
      <c r="JK14" s="40">
        <f t="shared" si="76"/>
        <v>0</v>
      </c>
      <c r="JL14" s="38">
        <f t="shared" si="77"/>
        <v>0</v>
      </c>
      <c r="JM14" s="39"/>
      <c r="JP14" s="39"/>
      <c r="JS14" s="39"/>
      <c r="JV14" s="39"/>
      <c r="JY14" s="39"/>
      <c r="JZ14" s="40">
        <f t="shared" si="78"/>
        <v>0</v>
      </c>
      <c r="KA14" s="38">
        <f t="shared" si="79"/>
        <v>0</v>
      </c>
      <c r="KB14" s="39"/>
      <c r="KE14" s="39"/>
      <c r="KH14" s="39"/>
      <c r="KK14" s="39"/>
      <c r="KL14" s="38">
        <f t="shared" si="80"/>
        <v>0</v>
      </c>
      <c r="KM14" s="38">
        <f t="shared" si="81"/>
        <v>0</v>
      </c>
      <c r="KN14" s="39"/>
      <c r="KO14" s="40">
        <f t="shared" si="82"/>
        <v>0</v>
      </c>
      <c r="KP14" s="38">
        <f t="shared" si="83"/>
        <v>0</v>
      </c>
      <c r="KQ14" s="39"/>
      <c r="KT14" s="39"/>
      <c r="KW14" s="39"/>
      <c r="KZ14" s="39"/>
      <c r="LA14" s="40"/>
      <c r="LC14" s="39"/>
      <c r="LD14" s="40"/>
      <c r="LF14" s="39"/>
      <c r="LG14" s="40">
        <f t="shared" si="84"/>
        <v>0</v>
      </c>
      <c r="LH14" s="38">
        <f t="shared" si="85"/>
        <v>0</v>
      </c>
      <c r="LI14" s="39"/>
      <c r="LL14" s="39"/>
      <c r="LO14" s="39"/>
      <c r="LR14" s="39"/>
      <c r="LS14" s="40">
        <f t="shared" si="86"/>
        <v>0</v>
      </c>
      <c r="LT14" s="38">
        <f t="shared" si="87"/>
        <v>0</v>
      </c>
      <c r="LU14" s="39"/>
      <c r="LV14" s="40">
        <f t="shared" si="8"/>
        <v>0</v>
      </c>
      <c r="LW14" s="38">
        <f t="shared" si="9"/>
        <v>0</v>
      </c>
      <c r="LX14" s="39"/>
      <c r="MA14" s="39"/>
      <c r="MD14" s="39"/>
      <c r="MG14" s="39"/>
      <c r="MJ14" s="39"/>
      <c r="MK14" s="40">
        <f t="shared" si="90"/>
        <v>0</v>
      </c>
      <c r="ML14" s="38">
        <f t="shared" si="11"/>
        <v>0</v>
      </c>
      <c r="MM14" s="39"/>
      <c r="MP14" s="39"/>
      <c r="MQ14" s="41"/>
      <c r="MR14" s="41"/>
      <c r="MS14" s="42"/>
      <c r="MT14" s="40">
        <f t="shared" si="92"/>
        <v>0</v>
      </c>
      <c r="MU14" s="38">
        <f t="shared" si="93"/>
        <v>0</v>
      </c>
      <c r="MV14" s="39"/>
      <c r="MW14" s="40">
        <f t="shared" si="94"/>
        <v>0</v>
      </c>
      <c r="MX14" s="38">
        <f t="shared" si="12"/>
        <v>0</v>
      </c>
      <c r="MY14" s="39"/>
      <c r="MZ14" s="40">
        <f t="shared" si="14"/>
        <v>0</v>
      </c>
      <c r="NA14" s="38">
        <f t="shared" si="15"/>
        <v>0</v>
      </c>
      <c r="NB14" s="39"/>
      <c r="NC14" s="40">
        <f t="shared" si="16"/>
        <v>0</v>
      </c>
      <c r="ND14" s="38">
        <f t="shared" si="17"/>
        <v>0</v>
      </c>
      <c r="NE14" s="39"/>
      <c r="NF14" s="43"/>
    </row>
    <row r="15" spans="1:375" s="47" customFormat="1" x14ac:dyDescent="0.25">
      <c r="A15" s="44">
        <v>6</v>
      </c>
      <c r="B15" s="45" t="s">
        <v>284</v>
      </c>
      <c r="C15" s="46" t="s">
        <v>285</v>
      </c>
      <c r="F15" s="48"/>
      <c r="I15" s="48"/>
      <c r="L15" s="48"/>
      <c r="O15" s="48"/>
      <c r="R15" s="48"/>
      <c r="U15" s="48"/>
      <c r="X15" s="48"/>
      <c r="AA15" s="48"/>
      <c r="AB15" s="49">
        <f t="shared" si="26"/>
        <v>0</v>
      </c>
      <c r="AC15" s="47">
        <f t="shared" si="27"/>
        <v>0</v>
      </c>
      <c r="AD15" s="48"/>
      <c r="AG15" s="48"/>
      <c r="AH15" s="49">
        <f t="shared" si="30"/>
        <v>0</v>
      </c>
      <c r="AI15" s="47">
        <f t="shared" si="31"/>
        <v>0</v>
      </c>
      <c r="AJ15" s="48"/>
      <c r="AM15" s="48"/>
      <c r="AP15" s="48"/>
      <c r="AS15" s="48"/>
      <c r="AV15" s="48"/>
      <c r="AY15" s="48"/>
      <c r="AZ15" s="47">
        <f t="shared" si="34"/>
        <v>0</v>
      </c>
      <c r="BA15" s="47">
        <f t="shared" si="0"/>
        <v>0</v>
      </c>
      <c r="BB15" s="48"/>
      <c r="BE15" s="48"/>
      <c r="BH15" s="48"/>
      <c r="BK15" s="48"/>
      <c r="BN15" s="48"/>
      <c r="BQ15" s="48"/>
      <c r="BT15" s="48"/>
      <c r="BW15" s="48"/>
      <c r="BZ15" s="48"/>
      <c r="CC15" s="48"/>
      <c r="CD15" s="49">
        <f t="shared" si="37"/>
        <v>0</v>
      </c>
      <c r="CE15" s="47">
        <f t="shared" si="38"/>
        <v>0</v>
      </c>
      <c r="CF15" s="48"/>
      <c r="CI15" s="48"/>
      <c r="CJ15" s="49"/>
      <c r="CL15" s="48"/>
      <c r="CO15" s="48"/>
      <c r="CR15" s="48"/>
      <c r="CU15" s="48"/>
      <c r="CV15" s="49">
        <f t="shared" si="40"/>
        <v>0</v>
      </c>
      <c r="CW15" s="47">
        <f t="shared" si="41"/>
        <v>0</v>
      </c>
      <c r="CX15" s="48"/>
      <c r="DA15" s="48"/>
      <c r="DD15" s="48"/>
      <c r="DG15" s="48"/>
      <c r="DJ15" s="48"/>
      <c r="DM15" s="48"/>
      <c r="DP15" s="48"/>
      <c r="DS15" s="48"/>
      <c r="DT15" s="49">
        <f t="shared" si="42"/>
        <v>0</v>
      </c>
      <c r="DU15" s="47">
        <f t="shared" si="43"/>
        <v>0</v>
      </c>
      <c r="DV15" s="48"/>
      <c r="DY15" s="48"/>
      <c r="EA15" s="47">
        <v>949670</v>
      </c>
      <c r="EB15" s="48"/>
      <c r="EE15" s="48"/>
      <c r="EF15" s="47">
        <f t="shared" si="45"/>
        <v>0</v>
      </c>
      <c r="EG15" s="47">
        <f t="shared" si="1"/>
        <v>949670</v>
      </c>
      <c r="EH15" s="48"/>
      <c r="EK15" s="48"/>
      <c r="EN15" s="48"/>
      <c r="EQ15" s="48"/>
      <c r="ET15" s="48"/>
      <c r="EW15" s="48"/>
      <c r="EX15" s="49">
        <f t="shared" si="47"/>
        <v>0</v>
      </c>
      <c r="EY15" s="47">
        <f t="shared" si="48"/>
        <v>0</v>
      </c>
      <c r="EZ15" s="48"/>
      <c r="FC15" s="48"/>
      <c r="FF15" s="48"/>
      <c r="FI15" s="48"/>
      <c r="FL15" s="48"/>
      <c r="FM15" s="49">
        <f t="shared" si="50"/>
        <v>0</v>
      </c>
      <c r="FN15" s="47">
        <f t="shared" si="51"/>
        <v>0</v>
      </c>
      <c r="FO15" s="48"/>
      <c r="FR15" s="48"/>
      <c r="FS15" s="47">
        <f t="shared" si="54"/>
        <v>0</v>
      </c>
      <c r="FT15" s="47">
        <f t="shared" si="54"/>
        <v>0</v>
      </c>
      <c r="FU15" s="48"/>
      <c r="FX15" s="48"/>
      <c r="FY15" s="49">
        <f t="shared" si="56"/>
        <v>0</v>
      </c>
      <c r="FZ15" s="47">
        <f t="shared" si="57"/>
        <v>0</v>
      </c>
      <c r="GA15" s="48"/>
      <c r="GB15" s="49">
        <f t="shared" si="5"/>
        <v>0</v>
      </c>
      <c r="GC15" s="47">
        <f t="shared" si="5"/>
        <v>949670</v>
      </c>
      <c r="GD15" s="48"/>
      <c r="GG15" s="48"/>
      <c r="GJ15" s="48"/>
      <c r="GM15" s="48"/>
      <c r="GP15" s="48"/>
      <c r="GS15" s="48"/>
      <c r="GV15" s="48"/>
      <c r="GY15" s="48"/>
      <c r="HB15" s="48"/>
      <c r="HC15" s="49">
        <f t="shared" si="60"/>
        <v>0</v>
      </c>
      <c r="HD15" s="47">
        <f t="shared" si="61"/>
        <v>0</v>
      </c>
      <c r="HE15" s="48"/>
      <c r="HH15" s="48"/>
      <c r="HI15" s="49">
        <f t="shared" si="63"/>
        <v>0</v>
      </c>
      <c r="HJ15" s="47">
        <f t="shared" si="64"/>
        <v>0</v>
      </c>
      <c r="HK15" s="48"/>
      <c r="HN15" s="48"/>
      <c r="HQ15" s="48"/>
      <c r="HR15" s="49">
        <f t="shared" si="65"/>
        <v>0</v>
      </c>
      <c r="HS15" s="47">
        <f t="shared" si="66"/>
        <v>0</v>
      </c>
      <c r="HT15" s="48"/>
      <c r="HW15" s="48"/>
      <c r="HZ15" s="48"/>
      <c r="IA15" s="49">
        <f t="shared" si="67"/>
        <v>0</v>
      </c>
      <c r="IB15" s="47">
        <f t="shared" si="68"/>
        <v>0</v>
      </c>
      <c r="IC15" s="48"/>
      <c r="IF15" s="48"/>
      <c r="II15" s="48"/>
      <c r="IJ15" s="49">
        <f t="shared" si="69"/>
        <v>0</v>
      </c>
      <c r="IK15" s="47">
        <f t="shared" si="70"/>
        <v>0</v>
      </c>
      <c r="IL15" s="48"/>
      <c r="IO15" s="48"/>
      <c r="IP15" s="49">
        <f t="shared" si="71"/>
        <v>0</v>
      </c>
      <c r="IQ15" s="47">
        <f t="shared" si="72"/>
        <v>0</v>
      </c>
      <c r="IR15" s="48"/>
      <c r="IU15" s="48"/>
      <c r="IV15" s="47">
        <f t="shared" si="73"/>
        <v>0</v>
      </c>
      <c r="IW15" s="47">
        <f t="shared" si="74"/>
        <v>0</v>
      </c>
      <c r="IX15" s="48"/>
      <c r="IY15" s="49">
        <f t="shared" si="6"/>
        <v>0</v>
      </c>
      <c r="IZ15" s="47">
        <f t="shared" si="7"/>
        <v>0</v>
      </c>
      <c r="JA15" s="48"/>
      <c r="JD15" s="48"/>
      <c r="JG15" s="48"/>
      <c r="JJ15" s="48"/>
      <c r="JK15" s="49">
        <f t="shared" si="76"/>
        <v>0</v>
      </c>
      <c r="JL15" s="47">
        <f t="shared" si="77"/>
        <v>0</v>
      </c>
      <c r="JM15" s="48"/>
      <c r="JP15" s="48"/>
      <c r="JS15" s="48"/>
      <c r="JV15" s="48"/>
      <c r="JY15" s="48"/>
      <c r="JZ15" s="49">
        <f t="shared" si="78"/>
        <v>0</v>
      </c>
      <c r="KA15" s="47">
        <f t="shared" si="79"/>
        <v>0</v>
      </c>
      <c r="KB15" s="48"/>
      <c r="KE15" s="48"/>
      <c r="KH15" s="48"/>
      <c r="KK15" s="48"/>
      <c r="KL15" s="47">
        <f t="shared" si="80"/>
        <v>0</v>
      </c>
      <c r="KM15" s="47">
        <f t="shared" si="81"/>
        <v>0</v>
      </c>
      <c r="KN15" s="48"/>
      <c r="KO15" s="49">
        <f t="shared" si="82"/>
        <v>0</v>
      </c>
      <c r="KP15" s="47">
        <f t="shared" si="83"/>
        <v>0</v>
      </c>
      <c r="KQ15" s="48"/>
      <c r="KT15" s="48"/>
      <c r="KW15" s="48"/>
      <c r="KZ15" s="48"/>
      <c r="LA15" s="49"/>
      <c r="LC15" s="48"/>
      <c r="LD15" s="49"/>
      <c r="LF15" s="48"/>
      <c r="LG15" s="49">
        <f t="shared" si="84"/>
        <v>0</v>
      </c>
      <c r="LH15" s="47">
        <f t="shared" si="85"/>
        <v>0</v>
      </c>
      <c r="LI15" s="48"/>
      <c r="LL15" s="48"/>
      <c r="LO15" s="48"/>
      <c r="LR15" s="48"/>
      <c r="LS15" s="49">
        <f t="shared" si="86"/>
        <v>0</v>
      </c>
      <c r="LT15" s="47">
        <f t="shared" si="87"/>
        <v>0</v>
      </c>
      <c r="LU15" s="48"/>
      <c r="LV15" s="49">
        <f t="shared" si="8"/>
        <v>0</v>
      </c>
      <c r="LW15" s="47">
        <f t="shared" si="9"/>
        <v>0</v>
      </c>
      <c r="LX15" s="48"/>
      <c r="MA15" s="48"/>
      <c r="MD15" s="48"/>
      <c r="MG15" s="48"/>
      <c r="MJ15" s="48"/>
      <c r="MK15" s="49">
        <f t="shared" si="90"/>
        <v>0</v>
      </c>
      <c r="ML15" s="47">
        <f t="shared" si="11"/>
        <v>0</v>
      </c>
      <c r="MM15" s="48"/>
      <c r="MP15" s="48"/>
      <c r="MQ15" s="50"/>
      <c r="MR15" s="50"/>
      <c r="MS15" s="51"/>
      <c r="MT15" s="49">
        <f t="shared" si="92"/>
        <v>0</v>
      </c>
      <c r="MU15" s="47">
        <f t="shared" si="93"/>
        <v>0</v>
      </c>
      <c r="MV15" s="48"/>
      <c r="MW15" s="49">
        <f t="shared" si="94"/>
        <v>0</v>
      </c>
      <c r="MX15" s="47">
        <f t="shared" si="12"/>
        <v>0</v>
      </c>
      <c r="MY15" s="48"/>
      <c r="MZ15" s="49">
        <f t="shared" si="14"/>
        <v>0</v>
      </c>
      <c r="NA15" s="47">
        <f t="shared" si="15"/>
        <v>949670</v>
      </c>
      <c r="NB15" s="48"/>
      <c r="NC15" s="49">
        <f t="shared" si="16"/>
        <v>0</v>
      </c>
      <c r="ND15" s="47">
        <f t="shared" si="17"/>
        <v>949670</v>
      </c>
      <c r="NE15" s="48"/>
      <c r="NF15" s="52"/>
    </row>
    <row r="16" spans="1:375" s="47" customFormat="1" x14ac:dyDescent="0.25">
      <c r="A16" s="44">
        <v>7</v>
      </c>
      <c r="B16" s="45" t="s">
        <v>204</v>
      </c>
      <c r="C16" s="46" t="s">
        <v>171</v>
      </c>
      <c r="F16" s="48"/>
      <c r="I16" s="48"/>
      <c r="L16" s="48"/>
      <c r="O16" s="48"/>
      <c r="R16" s="48"/>
      <c r="U16" s="48"/>
      <c r="X16" s="48"/>
      <c r="AA16" s="48"/>
      <c r="AB16" s="49">
        <f t="shared" si="26"/>
        <v>0</v>
      </c>
      <c r="AC16" s="47">
        <f t="shared" si="27"/>
        <v>0</v>
      </c>
      <c r="AD16" s="48"/>
      <c r="AG16" s="48"/>
      <c r="AH16" s="49">
        <f t="shared" si="30"/>
        <v>0</v>
      </c>
      <c r="AI16" s="47">
        <f t="shared" si="31"/>
        <v>0</v>
      </c>
      <c r="AJ16" s="48"/>
      <c r="AM16" s="48"/>
      <c r="AP16" s="48"/>
      <c r="AS16" s="48"/>
      <c r="AV16" s="48"/>
      <c r="AY16" s="48"/>
      <c r="AZ16" s="47">
        <f t="shared" si="34"/>
        <v>0</v>
      </c>
      <c r="BA16" s="47">
        <f t="shared" si="0"/>
        <v>0</v>
      </c>
      <c r="BB16" s="48"/>
      <c r="BE16" s="48"/>
      <c r="BH16" s="48"/>
      <c r="BK16" s="48"/>
      <c r="BN16" s="48"/>
      <c r="BQ16" s="48"/>
      <c r="BT16" s="48"/>
      <c r="BW16" s="48"/>
      <c r="BZ16" s="48"/>
      <c r="CC16" s="48"/>
      <c r="CD16" s="49">
        <f t="shared" si="37"/>
        <v>0</v>
      </c>
      <c r="CE16" s="47">
        <f t="shared" si="38"/>
        <v>0</v>
      </c>
      <c r="CF16" s="48"/>
      <c r="CI16" s="48"/>
      <c r="CJ16" s="49"/>
      <c r="CL16" s="48"/>
      <c r="CO16" s="48"/>
      <c r="CR16" s="48"/>
      <c r="CU16" s="48"/>
      <c r="CV16" s="49">
        <f t="shared" si="40"/>
        <v>0</v>
      </c>
      <c r="CW16" s="47">
        <f t="shared" si="41"/>
        <v>0</v>
      </c>
      <c r="CX16" s="48"/>
      <c r="DA16" s="48"/>
      <c r="DD16" s="48"/>
      <c r="DG16" s="48"/>
      <c r="DJ16" s="48"/>
      <c r="DM16" s="48"/>
      <c r="DP16" s="48"/>
      <c r="DS16" s="48"/>
      <c r="DT16" s="49">
        <f t="shared" si="42"/>
        <v>0</v>
      </c>
      <c r="DU16" s="47">
        <f t="shared" si="43"/>
        <v>0</v>
      </c>
      <c r="DV16" s="48"/>
      <c r="DY16" s="48"/>
      <c r="EB16" s="48"/>
      <c r="EE16" s="48"/>
      <c r="EF16" s="47">
        <f t="shared" si="45"/>
        <v>0</v>
      </c>
      <c r="EG16" s="47">
        <f t="shared" si="1"/>
        <v>0</v>
      </c>
      <c r="EH16" s="48"/>
      <c r="EK16" s="48"/>
      <c r="EN16" s="48"/>
      <c r="EQ16" s="48"/>
      <c r="ET16" s="48"/>
      <c r="EW16" s="48"/>
      <c r="EX16" s="49">
        <f t="shared" si="47"/>
        <v>0</v>
      </c>
      <c r="EY16" s="47">
        <f t="shared" si="48"/>
        <v>0</v>
      </c>
      <c r="EZ16" s="48"/>
      <c r="FA16" s="47">
        <v>4000</v>
      </c>
      <c r="FB16" s="47">
        <v>1500</v>
      </c>
      <c r="FC16" s="48">
        <f t="shared" si="2"/>
        <v>0.375</v>
      </c>
      <c r="FF16" s="48"/>
      <c r="FI16" s="48"/>
      <c r="FJ16" s="47">
        <v>5000</v>
      </c>
      <c r="FL16" s="48">
        <f t="shared" si="4"/>
        <v>0</v>
      </c>
      <c r="FM16" s="49">
        <f t="shared" si="50"/>
        <v>9000</v>
      </c>
      <c r="FN16" s="47">
        <f t="shared" si="51"/>
        <v>1500</v>
      </c>
      <c r="FO16" s="48">
        <f t="shared" si="52"/>
        <v>0.16666666666666666</v>
      </c>
      <c r="FR16" s="48"/>
      <c r="FS16" s="47">
        <f t="shared" si="54"/>
        <v>0</v>
      </c>
      <c r="FT16" s="47">
        <f t="shared" si="54"/>
        <v>0</v>
      </c>
      <c r="FU16" s="48"/>
      <c r="FX16" s="48"/>
      <c r="FY16" s="49">
        <f t="shared" si="56"/>
        <v>0</v>
      </c>
      <c r="FZ16" s="47">
        <f t="shared" si="57"/>
        <v>0</v>
      </c>
      <c r="GA16" s="48"/>
      <c r="GB16" s="49">
        <f t="shared" si="5"/>
        <v>9000</v>
      </c>
      <c r="GC16" s="47">
        <f t="shared" si="5"/>
        <v>1500</v>
      </c>
      <c r="GD16" s="48">
        <f t="shared" si="58"/>
        <v>0.16666666666666666</v>
      </c>
      <c r="GG16" s="48"/>
      <c r="GJ16" s="48"/>
      <c r="GK16" s="47">
        <v>65892</v>
      </c>
      <c r="GL16" s="47">
        <v>63000</v>
      </c>
      <c r="GM16" s="48">
        <f t="shared" ref="GM16:GM40" si="132">GL16/GK16</f>
        <v>0.95610999817883813</v>
      </c>
      <c r="GP16" s="48"/>
      <c r="GS16" s="48"/>
      <c r="GV16" s="48"/>
      <c r="GY16" s="48"/>
      <c r="GZ16" s="47">
        <v>77550</v>
      </c>
      <c r="HB16" s="48">
        <f>HA16/GZ16</f>
        <v>0</v>
      </c>
      <c r="HC16" s="49">
        <f t="shared" si="60"/>
        <v>143442</v>
      </c>
      <c r="HD16" s="47">
        <f t="shared" si="61"/>
        <v>63000</v>
      </c>
      <c r="HE16" s="48">
        <f t="shared" si="62"/>
        <v>0.43920190739114068</v>
      </c>
      <c r="HH16" s="48"/>
      <c r="HI16" s="49">
        <f t="shared" si="63"/>
        <v>0</v>
      </c>
      <c r="HJ16" s="47">
        <f t="shared" si="64"/>
        <v>0</v>
      </c>
      <c r="HK16" s="48"/>
      <c r="HN16" s="48"/>
      <c r="HQ16" s="48"/>
      <c r="HR16" s="49">
        <f t="shared" si="65"/>
        <v>0</v>
      </c>
      <c r="HS16" s="47">
        <f t="shared" si="66"/>
        <v>0</v>
      </c>
      <c r="HT16" s="48"/>
      <c r="HW16" s="48"/>
      <c r="HZ16" s="48"/>
      <c r="IA16" s="49">
        <f t="shared" si="67"/>
        <v>0</v>
      </c>
      <c r="IB16" s="47">
        <f t="shared" si="68"/>
        <v>0</v>
      </c>
      <c r="IC16" s="48"/>
      <c r="IF16" s="48"/>
      <c r="II16" s="48"/>
      <c r="IJ16" s="49">
        <f t="shared" si="69"/>
        <v>0</v>
      </c>
      <c r="IK16" s="47">
        <f t="shared" si="70"/>
        <v>0</v>
      </c>
      <c r="IL16" s="48"/>
      <c r="IO16" s="48"/>
      <c r="IP16" s="49">
        <f t="shared" si="71"/>
        <v>0</v>
      </c>
      <c r="IQ16" s="47">
        <f t="shared" si="72"/>
        <v>0</v>
      </c>
      <c r="IR16" s="48"/>
      <c r="IU16" s="48"/>
      <c r="IV16" s="47">
        <f t="shared" si="73"/>
        <v>0</v>
      </c>
      <c r="IW16" s="47">
        <f t="shared" si="74"/>
        <v>0</v>
      </c>
      <c r="IX16" s="48"/>
      <c r="IY16" s="49">
        <f t="shared" si="6"/>
        <v>143442</v>
      </c>
      <c r="IZ16" s="47">
        <f t="shared" si="7"/>
        <v>63000</v>
      </c>
      <c r="JA16" s="48">
        <f t="shared" si="75"/>
        <v>0.43920190739114068</v>
      </c>
      <c r="JD16" s="48"/>
      <c r="JG16" s="48"/>
      <c r="JJ16" s="48"/>
      <c r="JK16" s="49">
        <f t="shared" si="76"/>
        <v>0</v>
      </c>
      <c r="JL16" s="47">
        <f t="shared" si="77"/>
        <v>0</v>
      </c>
      <c r="JM16" s="48"/>
      <c r="JP16" s="48"/>
      <c r="JS16" s="48"/>
      <c r="JV16" s="48"/>
      <c r="JY16" s="48"/>
      <c r="JZ16" s="49">
        <f t="shared" si="78"/>
        <v>0</v>
      </c>
      <c r="KA16" s="47">
        <f t="shared" si="79"/>
        <v>0</v>
      </c>
      <c r="KB16" s="48"/>
      <c r="KE16" s="48"/>
      <c r="KH16" s="48"/>
      <c r="KK16" s="48"/>
      <c r="KL16" s="47">
        <f t="shared" si="80"/>
        <v>0</v>
      </c>
      <c r="KM16" s="47">
        <f t="shared" si="81"/>
        <v>0</v>
      </c>
      <c r="KN16" s="48"/>
      <c r="KO16" s="49">
        <f t="shared" si="82"/>
        <v>0</v>
      </c>
      <c r="KP16" s="47">
        <f t="shared" si="83"/>
        <v>0</v>
      </c>
      <c r="KQ16" s="48"/>
      <c r="KT16" s="48"/>
      <c r="KW16" s="48"/>
      <c r="KZ16" s="48"/>
      <c r="LA16" s="49"/>
      <c r="LC16" s="48"/>
      <c r="LD16" s="49"/>
      <c r="LF16" s="48"/>
      <c r="LG16" s="49">
        <f t="shared" si="84"/>
        <v>0</v>
      </c>
      <c r="LH16" s="47">
        <f t="shared" si="85"/>
        <v>0</v>
      </c>
      <c r="LI16" s="48"/>
      <c r="LL16" s="48"/>
      <c r="LO16" s="48"/>
      <c r="LR16" s="48"/>
      <c r="LS16" s="49">
        <f t="shared" si="86"/>
        <v>0</v>
      </c>
      <c r="LT16" s="47">
        <f t="shared" si="87"/>
        <v>0</v>
      </c>
      <c r="LU16" s="48"/>
      <c r="LV16" s="49">
        <f t="shared" si="8"/>
        <v>0</v>
      </c>
      <c r="LW16" s="47">
        <f t="shared" si="9"/>
        <v>0</v>
      </c>
      <c r="LX16" s="48"/>
      <c r="MA16" s="48"/>
      <c r="MD16" s="48"/>
      <c r="MG16" s="48"/>
      <c r="MJ16" s="48"/>
      <c r="MK16" s="49">
        <f t="shared" si="90"/>
        <v>0</v>
      </c>
      <c r="ML16" s="47">
        <f t="shared" si="11"/>
        <v>0</v>
      </c>
      <c r="MM16" s="48"/>
      <c r="MP16" s="48"/>
      <c r="MQ16" s="50"/>
      <c r="MR16" s="50"/>
      <c r="MS16" s="51"/>
      <c r="MT16" s="49">
        <f t="shared" si="92"/>
        <v>0</v>
      </c>
      <c r="MU16" s="47">
        <f t="shared" si="93"/>
        <v>0</v>
      </c>
      <c r="MV16" s="48"/>
      <c r="MW16" s="49">
        <f t="shared" si="94"/>
        <v>0</v>
      </c>
      <c r="MX16" s="47">
        <f t="shared" si="12"/>
        <v>0</v>
      </c>
      <c r="MY16" s="48"/>
      <c r="MZ16" s="49">
        <f t="shared" si="14"/>
        <v>152442</v>
      </c>
      <c r="NA16" s="47">
        <f t="shared" si="15"/>
        <v>64500</v>
      </c>
      <c r="NB16" s="48">
        <f t="shared" si="95"/>
        <v>0.42311174085881842</v>
      </c>
      <c r="NC16" s="49">
        <f t="shared" si="16"/>
        <v>152442</v>
      </c>
      <c r="ND16" s="47">
        <f t="shared" si="17"/>
        <v>64500</v>
      </c>
      <c r="NE16" s="48">
        <f t="shared" si="96"/>
        <v>0.42311174085881842</v>
      </c>
      <c r="NF16" s="52"/>
    </row>
    <row r="17" spans="1:371" s="47" customFormat="1" x14ac:dyDescent="0.25">
      <c r="A17" s="44">
        <v>8</v>
      </c>
      <c r="B17" s="45" t="s">
        <v>334</v>
      </c>
      <c r="C17" s="46" t="s">
        <v>335</v>
      </c>
      <c r="F17" s="48"/>
      <c r="I17" s="48"/>
      <c r="L17" s="48"/>
      <c r="O17" s="48"/>
      <c r="R17" s="48"/>
      <c r="U17" s="48"/>
      <c r="X17" s="48"/>
      <c r="AA17" s="48"/>
      <c r="AB17" s="49"/>
      <c r="AD17" s="48"/>
      <c r="AG17" s="48"/>
      <c r="AH17" s="49"/>
      <c r="AJ17" s="48"/>
      <c r="AM17" s="48"/>
      <c r="AP17" s="48"/>
      <c r="AS17" s="48"/>
      <c r="AV17" s="48"/>
      <c r="AY17" s="48"/>
      <c r="AZ17" s="47">
        <f t="shared" si="34"/>
        <v>0</v>
      </c>
      <c r="BA17" s="47">
        <f t="shared" si="0"/>
        <v>0</v>
      </c>
      <c r="BB17" s="48"/>
      <c r="BE17" s="48"/>
      <c r="BH17" s="48"/>
      <c r="BK17" s="48"/>
      <c r="BN17" s="48"/>
      <c r="BQ17" s="48"/>
      <c r="BT17" s="48"/>
      <c r="BW17" s="48"/>
      <c r="BZ17" s="48"/>
      <c r="CC17" s="48"/>
      <c r="CD17" s="49"/>
      <c r="CF17" s="48"/>
      <c r="CI17" s="48"/>
      <c r="CJ17" s="53"/>
      <c r="CL17" s="48"/>
      <c r="CO17" s="48"/>
      <c r="CR17" s="48"/>
      <c r="CU17" s="48"/>
      <c r="CV17" s="49"/>
      <c r="CX17" s="48"/>
      <c r="DA17" s="48"/>
      <c r="DD17" s="48"/>
      <c r="DG17" s="48"/>
      <c r="DJ17" s="48"/>
      <c r="DM17" s="48"/>
      <c r="DP17" s="48"/>
      <c r="DS17" s="48"/>
      <c r="DT17" s="49"/>
      <c r="DV17" s="48"/>
      <c r="DY17" s="48"/>
      <c r="EB17" s="48"/>
      <c r="EE17" s="48"/>
      <c r="EF17" s="47">
        <f t="shared" si="45"/>
        <v>0</v>
      </c>
      <c r="EG17" s="47">
        <f t="shared" si="1"/>
        <v>0</v>
      </c>
      <c r="EH17" s="48"/>
      <c r="EK17" s="48"/>
      <c r="EN17" s="48"/>
      <c r="EQ17" s="48"/>
      <c r="ET17" s="48"/>
      <c r="EW17" s="48"/>
      <c r="EX17" s="49"/>
      <c r="EZ17" s="48"/>
      <c r="FC17" s="48"/>
      <c r="FF17" s="48"/>
      <c r="FI17" s="48"/>
      <c r="FL17" s="48"/>
      <c r="FM17" s="49"/>
      <c r="FO17" s="48"/>
      <c r="FR17" s="48"/>
      <c r="FU17" s="48"/>
      <c r="FX17" s="48"/>
      <c r="FY17" s="49"/>
      <c r="GA17" s="48"/>
      <c r="GB17" s="49"/>
      <c r="GD17" s="48"/>
      <c r="GG17" s="48"/>
      <c r="GJ17" s="48"/>
      <c r="GM17" s="48"/>
      <c r="GP17" s="48"/>
      <c r="GS17" s="48"/>
      <c r="GV17" s="48"/>
      <c r="GY17" s="48"/>
      <c r="HB17" s="48"/>
      <c r="HC17" s="49"/>
      <c r="HE17" s="48"/>
      <c r="HH17" s="48"/>
      <c r="HI17" s="49"/>
      <c r="HK17" s="48"/>
      <c r="HN17" s="48"/>
      <c r="HQ17" s="48"/>
      <c r="HR17" s="49"/>
      <c r="HT17" s="48"/>
      <c r="HW17" s="48"/>
      <c r="HZ17" s="48"/>
      <c r="IA17" s="49"/>
      <c r="IC17" s="48"/>
      <c r="IF17" s="48"/>
      <c r="II17" s="48"/>
      <c r="IJ17" s="49"/>
      <c r="IL17" s="48"/>
      <c r="IM17" s="47">
        <v>140000</v>
      </c>
      <c r="IN17" s="47">
        <v>16109</v>
      </c>
      <c r="IO17" s="48">
        <f t="shared" ref="IO17" si="133">IN17/IM17</f>
        <v>0.11506428571428572</v>
      </c>
      <c r="IP17" s="49">
        <f t="shared" si="71"/>
        <v>140000</v>
      </c>
      <c r="IQ17" s="47">
        <f t="shared" si="72"/>
        <v>16109</v>
      </c>
      <c r="IR17" s="48">
        <f t="shared" ref="IR17" si="134">IQ17/IP17</f>
        <v>0.11506428571428572</v>
      </c>
      <c r="IU17" s="48"/>
      <c r="IV17" s="47">
        <f t="shared" si="73"/>
        <v>0</v>
      </c>
      <c r="IW17" s="47">
        <f t="shared" si="74"/>
        <v>0</v>
      </c>
      <c r="IX17" s="48"/>
      <c r="IY17" s="49">
        <f t="shared" si="6"/>
        <v>140000</v>
      </c>
      <c r="IZ17" s="47">
        <f t="shared" si="7"/>
        <v>16109</v>
      </c>
      <c r="JA17" s="48">
        <f t="shared" si="75"/>
        <v>0.11506428571428572</v>
      </c>
      <c r="JD17" s="48"/>
      <c r="JG17" s="48"/>
      <c r="JJ17" s="48"/>
      <c r="JK17" s="49"/>
      <c r="JM17" s="48"/>
      <c r="JP17" s="48"/>
      <c r="JS17" s="48"/>
      <c r="JV17" s="48"/>
      <c r="JY17" s="48"/>
      <c r="JZ17" s="49"/>
      <c r="KB17" s="48"/>
      <c r="KE17" s="48"/>
      <c r="KH17" s="48"/>
      <c r="KK17" s="48"/>
      <c r="KN17" s="48"/>
      <c r="KO17" s="49"/>
      <c r="KQ17" s="48"/>
      <c r="KT17" s="48"/>
      <c r="KW17" s="48"/>
      <c r="KZ17" s="48"/>
      <c r="LA17" s="49"/>
      <c r="LC17" s="48"/>
      <c r="LD17" s="49"/>
      <c r="LF17" s="48"/>
      <c r="LG17" s="49"/>
      <c r="LI17" s="48"/>
      <c r="LL17" s="48"/>
      <c r="LO17" s="48"/>
      <c r="LR17" s="48"/>
      <c r="LS17" s="49"/>
      <c r="LU17" s="48"/>
      <c r="LV17" s="49"/>
      <c r="LX17" s="48"/>
      <c r="MA17" s="48"/>
      <c r="MD17" s="48"/>
      <c r="MG17" s="48"/>
      <c r="MJ17" s="48"/>
      <c r="MK17" s="49">
        <f t="shared" si="90"/>
        <v>0</v>
      </c>
      <c r="ML17" s="47">
        <f t="shared" si="11"/>
        <v>0</v>
      </c>
      <c r="MM17" s="48"/>
      <c r="MP17" s="48"/>
      <c r="MQ17" s="50"/>
      <c r="MR17" s="50"/>
      <c r="MS17" s="51"/>
      <c r="MT17" s="49"/>
      <c r="MV17" s="48"/>
      <c r="MW17" s="49">
        <f t="shared" si="94"/>
        <v>0</v>
      </c>
      <c r="MX17" s="47">
        <f t="shared" si="12"/>
        <v>0</v>
      </c>
      <c r="MY17" s="48"/>
      <c r="MZ17" s="49">
        <f t="shared" si="14"/>
        <v>140000</v>
      </c>
      <c r="NA17" s="47">
        <f t="shared" si="15"/>
        <v>16109</v>
      </c>
      <c r="NB17" s="48">
        <f t="shared" si="95"/>
        <v>0.11506428571428572</v>
      </c>
      <c r="NC17" s="49">
        <f t="shared" si="16"/>
        <v>140000</v>
      </c>
      <c r="ND17" s="47">
        <f t="shared" si="17"/>
        <v>16109</v>
      </c>
      <c r="NE17" s="48">
        <f t="shared" si="96"/>
        <v>0.11506428571428572</v>
      </c>
      <c r="NF17" s="52"/>
    </row>
    <row r="18" spans="1:371" s="47" customFormat="1" ht="15" customHeight="1" x14ac:dyDescent="0.25">
      <c r="A18" s="44">
        <v>9</v>
      </c>
      <c r="B18" s="45" t="s">
        <v>205</v>
      </c>
      <c r="C18" s="46" t="s">
        <v>172</v>
      </c>
      <c r="F18" s="48"/>
      <c r="I18" s="48"/>
      <c r="L18" s="48"/>
      <c r="O18" s="48"/>
      <c r="R18" s="48"/>
      <c r="U18" s="48"/>
      <c r="X18" s="48"/>
      <c r="AA18" s="48"/>
      <c r="AB18" s="49">
        <f t="shared" si="26"/>
        <v>0</v>
      </c>
      <c r="AC18" s="47">
        <f t="shared" si="27"/>
        <v>0</v>
      </c>
      <c r="AD18" s="48"/>
      <c r="AG18" s="48"/>
      <c r="AH18" s="49">
        <f t="shared" si="30"/>
        <v>0</v>
      </c>
      <c r="AI18" s="47">
        <f t="shared" si="31"/>
        <v>0</v>
      </c>
      <c r="AJ18" s="48"/>
      <c r="AM18" s="48"/>
      <c r="AP18" s="48"/>
      <c r="AS18" s="48"/>
      <c r="AV18" s="48"/>
      <c r="AY18" s="48"/>
      <c r="AZ18" s="47">
        <f t="shared" si="34"/>
        <v>0</v>
      </c>
      <c r="BA18" s="47">
        <f t="shared" si="0"/>
        <v>0</v>
      </c>
      <c r="BB18" s="48"/>
      <c r="BE18" s="48"/>
      <c r="BH18" s="48"/>
      <c r="BK18" s="48"/>
      <c r="BN18" s="48"/>
      <c r="BQ18" s="48"/>
      <c r="BT18" s="48"/>
      <c r="BW18" s="48"/>
      <c r="BZ18" s="48"/>
      <c r="CC18" s="48"/>
      <c r="CD18" s="49">
        <f t="shared" si="37"/>
        <v>0</v>
      </c>
      <c r="CE18" s="47">
        <f t="shared" si="38"/>
        <v>0</v>
      </c>
      <c r="CF18" s="48"/>
      <c r="CI18" s="48"/>
      <c r="CL18" s="48"/>
      <c r="CM18" s="47">
        <v>1845</v>
      </c>
      <c r="CN18" s="47">
        <v>2735</v>
      </c>
      <c r="CO18" s="48">
        <f t="shared" ref="CO18:CO40" si="135">CN18/CM18</f>
        <v>1.4823848238482384</v>
      </c>
      <c r="CR18" s="48"/>
      <c r="CU18" s="48"/>
      <c r="CV18" s="49">
        <f t="shared" si="40"/>
        <v>1845</v>
      </c>
      <c r="CW18" s="47">
        <f t="shared" si="41"/>
        <v>2735</v>
      </c>
      <c r="CX18" s="48">
        <f t="shared" si="112"/>
        <v>1.4823848238482384</v>
      </c>
      <c r="DA18" s="48"/>
      <c r="DD18" s="48"/>
      <c r="DG18" s="48"/>
      <c r="DJ18" s="48"/>
      <c r="DM18" s="48"/>
      <c r="DP18" s="48"/>
      <c r="DS18" s="48"/>
      <c r="DT18" s="49">
        <f t="shared" si="42"/>
        <v>0</v>
      </c>
      <c r="DU18" s="47">
        <f t="shared" si="43"/>
        <v>0</v>
      </c>
      <c r="DV18" s="48"/>
      <c r="DY18" s="48"/>
      <c r="EB18" s="48"/>
      <c r="EE18" s="48"/>
      <c r="EF18" s="47">
        <f t="shared" si="45"/>
        <v>0</v>
      </c>
      <c r="EG18" s="47">
        <f t="shared" si="1"/>
        <v>0</v>
      </c>
      <c r="EH18" s="48"/>
      <c r="EK18" s="48"/>
      <c r="EN18" s="48"/>
      <c r="EQ18" s="48"/>
      <c r="ET18" s="48"/>
      <c r="EU18" s="47">
        <v>10000</v>
      </c>
      <c r="EV18" s="47">
        <v>5000</v>
      </c>
      <c r="EW18" s="48">
        <f t="shared" ref="EW18:EW40" si="136">EV18/EU18</f>
        <v>0.5</v>
      </c>
      <c r="EX18" s="49">
        <f t="shared" si="47"/>
        <v>10000</v>
      </c>
      <c r="EY18" s="47">
        <f t="shared" si="48"/>
        <v>5000</v>
      </c>
      <c r="EZ18" s="48">
        <f t="shared" si="121"/>
        <v>0.5</v>
      </c>
      <c r="FA18" s="47">
        <f>96000-24000</f>
        <v>72000</v>
      </c>
      <c r="FB18" s="47">
        <v>11000</v>
      </c>
      <c r="FC18" s="48">
        <f t="shared" si="2"/>
        <v>0.15277777777777779</v>
      </c>
      <c r="FF18" s="48"/>
      <c r="FI18" s="48"/>
      <c r="FJ18" s="47">
        <v>3500</v>
      </c>
      <c r="FL18" s="48">
        <f t="shared" si="4"/>
        <v>0</v>
      </c>
      <c r="FM18" s="49">
        <f t="shared" si="50"/>
        <v>75500</v>
      </c>
      <c r="FN18" s="47">
        <f t="shared" si="51"/>
        <v>11000</v>
      </c>
      <c r="FO18" s="48">
        <f t="shared" si="52"/>
        <v>0.14569536423841059</v>
      </c>
      <c r="FP18" s="47">
        <v>900</v>
      </c>
      <c r="FQ18" s="47">
        <v>900</v>
      </c>
      <c r="FR18" s="48">
        <f t="shared" si="53"/>
        <v>1</v>
      </c>
      <c r="FS18" s="47">
        <f t="shared" si="54"/>
        <v>900</v>
      </c>
      <c r="FT18" s="47">
        <f t="shared" si="54"/>
        <v>900</v>
      </c>
      <c r="FU18" s="48">
        <f t="shared" si="55"/>
        <v>1</v>
      </c>
      <c r="FX18" s="48"/>
      <c r="FY18" s="49">
        <f t="shared" si="56"/>
        <v>0</v>
      </c>
      <c r="FZ18" s="47">
        <f t="shared" si="57"/>
        <v>0</v>
      </c>
      <c r="GA18" s="48"/>
      <c r="GB18" s="49">
        <f t="shared" ref="GB18:GB34" si="137">SUM(CD18,CV18,DT18,EF18,EX18,FM18,FS18,FY18)</f>
        <v>88245</v>
      </c>
      <c r="GC18" s="47">
        <f t="shared" ref="GC18:GC34" si="138">SUM(CE18,CW18,DU18,EG18,EY18,FN18,FT18,FZ18)</f>
        <v>19635</v>
      </c>
      <c r="GD18" s="48">
        <f t="shared" si="58"/>
        <v>0.22250552439231686</v>
      </c>
      <c r="GG18" s="48"/>
      <c r="GH18" s="47">
        <f>61800+200</f>
        <v>62000</v>
      </c>
      <c r="GI18" s="47">
        <v>38560</v>
      </c>
      <c r="GJ18" s="48">
        <f t="shared" si="59"/>
        <v>0.62193548387096775</v>
      </c>
      <c r="GM18" s="48"/>
      <c r="GP18" s="48"/>
      <c r="GS18" s="48"/>
      <c r="GT18" s="47">
        <v>643</v>
      </c>
      <c r="GV18" s="48">
        <f t="shared" ref="GV18:GV40" si="139">GU18/GT18</f>
        <v>0</v>
      </c>
      <c r="GY18" s="48"/>
      <c r="HB18" s="48"/>
      <c r="HC18" s="49">
        <f t="shared" si="60"/>
        <v>62643</v>
      </c>
      <c r="HD18" s="47">
        <f t="shared" si="61"/>
        <v>38560</v>
      </c>
      <c r="HE18" s="48">
        <f t="shared" si="62"/>
        <v>0.61555161789824886</v>
      </c>
      <c r="HH18" s="48"/>
      <c r="HI18" s="49">
        <f t="shared" si="63"/>
        <v>0</v>
      </c>
      <c r="HJ18" s="47">
        <f t="shared" si="64"/>
        <v>0</v>
      </c>
      <c r="HK18" s="48"/>
      <c r="HN18" s="48"/>
      <c r="HQ18" s="48"/>
      <c r="HR18" s="49">
        <f t="shared" si="65"/>
        <v>0</v>
      </c>
      <c r="HS18" s="47">
        <f t="shared" si="66"/>
        <v>0</v>
      </c>
      <c r="HT18" s="48"/>
      <c r="HW18" s="48"/>
      <c r="HZ18" s="48"/>
      <c r="IA18" s="49">
        <f t="shared" si="67"/>
        <v>0</v>
      </c>
      <c r="IB18" s="47">
        <f t="shared" si="68"/>
        <v>0</v>
      </c>
      <c r="IC18" s="48"/>
      <c r="IF18" s="48"/>
      <c r="II18" s="48"/>
      <c r="IJ18" s="49">
        <f t="shared" si="69"/>
        <v>0</v>
      </c>
      <c r="IK18" s="47">
        <f t="shared" si="70"/>
        <v>0</v>
      </c>
      <c r="IL18" s="48"/>
      <c r="IO18" s="48"/>
      <c r="IP18" s="49">
        <f t="shared" si="71"/>
        <v>0</v>
      </c>
      <c r="IQ18" s="47">
        <f t="shared" si="72"/>
        <v>0</v>
      </c>
      <c r="IR18" s="48"/>
      <c r="IU18" s="48"/>
      <c r="IV18" s="47">
        <f t="shared" si="73"/>
        <v>0</v>
      </c>
      <c r="IW18" s="47">
        <f t="shared" si="74"/>
        <v>0</v>
      </c>
      <c r="IX18" s="48"/>
      <c r="IY18" s="49">
        <f t="shared" si="6"/>
        <v>62643</v>
      </c>
      <c r="IZ18" s="47">
        <f t="shared" si="7"/>
        <v>38560</v>
      </c>
      <c r="JA18" s="48">
        <f t="shared" si="75"/>
        <v>0.61555161789824886</v>
      </c>
      <c r="JD18" s="48"/>
      <c r="JG18" s="48"/>
      <c r="JJ18" s="48"/>
      <c r="JK18" s="49">
        <f t="shared" si="76"/>
        <v>0</v>
      </c>
      <c r="JL18" s="47">
        <f t="shared" si="77"/>
        <v>0</v>
      </c>
      <c r="JM18" s="48"/>
      <c r="JP18" s="48"/>
      <c r="JS18" s="48"/>
      <c r="JV18" s="48"/>
      <c r="JY18" s="48"/>
      <c r="JZ18" s="49">
        <f t="shared" si="78"/>
        <v>0</v>
      </c>
      <c r="KA18" s="47">
        <f t="shared" si="79"/>
        <v>0</v>
      </c>
      <c r="KB18" s="48"/>
      <c r="KE18" s="48"/>
      <c r="KH18" s="48"/>
      <c r="KK18" s="48"/>
      <c r="KL18" s="47">
        <f t="shared" si="80"/>
        <v>0</v>
      </c>
      <c r="KM18" s="47">
        <f t="shared" si="81"/>
        <v>0</v>
      </c>
      <c r="KN18" s="48"/>
      <c r="KO18" s="49">
        <f t="shared" si="82"/>
        <v>0</v>
      </c>
      <c r="KP18" s="47">
        <f t="shared" si="83"/>
        <v>0</v>
      </c>
      <c r="KQ18" s="48"/>
      <c r="KT18" s="48"/>
      <c r="KW18" s="48"/>
      <c r="KZ18" s="48"/>
      <c r="LA18" s="49"/>
      <c r="LC18" s="48"/>
      <c r="LD18" s="49"/>
      <c r="LF18" s="48"/>
      <c r="LG18" s="49">
        <f t="shared" si="84"/>
        <v>0</v>
      </c>
      <c r="LH18" s="47">
        <f t="shared" si="85"/>
        <v>0</v>
      </c>
      <c r="LI18" s="48"/>
      <c r="LL18" s="48"/>
      <c r="LO18" s="48"/>
      <c r="LR18" s="48"/>
      <c r="LS18" s="49">
        <f t="shared" si="86"/>
        <v>0</v>
      </c>
      <c r="LT18" s="47">
        <f t="shared" si="87"/>
        <v>0</v>
      </c>
      <c r="LU18" s="48"/>
      <c r="LV18" s="49">
        <f t="shared" si="8"/>
        <v>0</v>
      </c>
      <c r="LW18" s="47">
        <f t="shared" si="9"/>
        <v>0</v>
      </c>
      <c r="LX18" s="48"/>
      <c r="MA18" s="48"/>
      <c r="MD18" s="48"/>
      <c r="MG18" s="48"/>
      <c r="MJ18" s="48"/>
      <c r="MK18" s="49">
        <f t="shared" si="90"/>
        <v>0</v>
      </c>
      <c r="ML18" s="47">
        <f t="shared" si="11"/>
        <v>0</v>
      </c>
      <c r="MM18" s="48"/>
      <c r="MP18" s="48"/>
      <c r="MQ18" s="50"/>
      <c r="MR18" s="50"/>
      <c r="MS18" s="51"/>
      <c r="MT18" s="49">
        <f t="shared" si="92"/>
        <v>0</v>
      </c>
      <c r="MU18" s="47">
        <f t="shared" si="93"/>
        <v>0</v>
      </c>
      <c r="MV18" s="48"/>
      <c r="MW18" s="49">
        <f t="shared" si="94"/>
        <v>0</v>
      </c>
      <c r="MX18" s="47">
        <f t="shared" si="12"/>
        <v>0</v>
      </c>
      <c r="MY18" s="48"/>
      <c r="MZ18" s="49">
        <f t="shared" si="14"/>
        <v>150888</v>
      </c>
      <c r="NA18" s="47">
        <f t="shared" si="15"/>
        <v>58195</v>
      </c>
      <c r="NB18" s="48">
        <f t="shared" si="95"/>
        <v>0.38568342081543927</v>
      </c>
      <c r="NC18" s="49">
        <f t="shared" si="16"/>
        <v>150888</v>
      </c>
      <c r="ND18" s="47">
        <f t="shared" si="17"/>
        <v>58195</v>
      </c>
      <c r="NE18" s="48">
        <f t="shared" si="96"/>
        <v>0.38568342081543927</v>
      </c>
      <c r="NF18" s="52"/>
    </row>
    <row r="19" spans="1:371" s="57" customFormat="1" ht="16.5" thickBot="1" x14ac:dyDescent="0.3">
      <c r="A19" s="54">
        <v>10</v>
      </c>
      <c r="B19" s="55" t="s">
        <v>267</v>
      </c>
      <c r="C19" s="56" t="s">
        <v>173</v>
      </c>
      <c r="F19" s="58"/>
      <c r="I19" s="58"/>
      <c r="L19" s="58"/>
      <c r="O19" s="58"/>
      <c r="R19" s="58"/>
      <c r="U19" s="58"/>
      <c r="X19" s="58"/>
      <c r="AA19" s="58"/>
      <c r="AB19" s="59">
        <f t="shared" si="26"/>
        <v>0</v>
      </c>
      <c r="AC19" s="57">
        <f t="shared" si="27"/>
        <v>0</v>
      </c>
      <c r="AD19" s="58"/>
      <c r="AG19" s="58"/>
      <c r="AH19" s="59">
        <f t="shared" si="30"/>
        <v>0</v>
      </c>
      <c r="AI19" s="57">
        <f t="shared" si="31"/>
        <v>0</v>
      </c>
      <c r="AJ19" s="58"/>
      <c r="AM19" s="58"/>
      <c r="AP19" s="58"/>
      <c r="AS19" s="58"/>
      <c r="AV19" s="58"/>
      <c r="AY19" s="58"/>
      <c r="AZ19" s="57">
        <f t="shared" si="34"/>
        <v>0</v>
      </c>
      <c r="BA19" s="57">
        <f t="shared" si="0"/>
        <v>0</v>
      </c>
      <c r="BB19" s="58"/>
      <c r="BE19" s="58"/>
      <c r="BH19" s="58"/>
      <c r="BK19" s="58"/>
      <c r="BN19" s="58"/>
      <c r="BQ19" s="58"/>
      <c r="BT19" s="58"/>
      <c r="BW19" s="58"/>
      <c r="BZ19" s="58"/>
      <c r="CC19" s="58"/>
      <c r="CD19" s="59">
        <f t="shared" si="37"/>
        <v>0</v>
      </c>
      <c r="CE19" s="57">
        <f t="shared" si="38"/>
        <v>0</v>
      </c>
      <c r="CF19" s="58"/>
      <c r="CI19" s="58"/>
      <c r="CJ19" s="59"/>
      <c r="CL19" s="58"/>
      <c r="CO19" s="58"/>
      <c r="CR19" s="58"/>
      <c r="CU19" s="58"/>
      <c r="CV19" s="59">
        <f t="shared" si="40"/>
        <v>0</v>
      </c>
      <c r="CW19" s="57">
        <f t="shared" si="41"/>
        <v>0</v>
      </c>
      <c r="CX19" s="58"/>
      <c r="DA19" s="58"/>
      <c r="DD19" s="58"/>
      <c r="DG19" s="58"/>
      <c r="DJ19" s="58"/>
      <c r="DM19" s="58"/>
      <c r="DP19" s="58"/>
      <c r="DS19" s="58"/>
      <c r="DT19" s="59">
        <f t="shared" si="42"/>
        <v>0</v>
      </c>
      <c r="DU19" s="57">
        <f t="shared" si="43"/>
        <v>0</v>
      </c>
      <c r="DV19" s="58"/>
      <c r="DY19" s="58"/>
      <c r="EB19" s="58"/>
      <c r="EE19" s="58"/>
      <c r="EF19" s="57">
        <f t="shared" si="45"/>
        <v>0</v>
      </c>
      <c r="EG19" s="57">
        <f t="shared" si="1"/>
        <v>0</v>
      </c>
      <c r="EH19" s="58"/>
      <c r="EK19" s="58"/>
      <c r="EN19" s="58"/>
      <c r="EQ19" s="58"/>
      <c r="ET19" s="58"/>
      <c r="EW19" s="58"/>
      <c r="EX19" s="59">
        <f t="shared" si="47"/>
        <v>0</v>
      </c>
      <c r="EY19" s="57">
        <f t="shared" si="48"/>
        <v>0</v>
      </c>
      <c r="EZ19" s="58"/>
      <c r="FC19" s="58"/>
      <c r="FF19" s="58"/>
      <c r="FI19" s="58"/>
      <c r="FL19" s="58"/>
      <c r="FM19" s="59">
        <f t="shared" si="50"/>
        <v>0</v>
      </c>
      <c r="FN19" s="57">
        <f t="shared" si="51"/>
        <v>0</v>
      </c>
      <c r="FO19" s="58"/>
      <c r="FR19" s="58"/>
      <c r="FS19" s="57">
        <f t="shared" si="54"/>
        <v>0</v>
      </c>
      <c r="FT19" s="57">
        <f t="shared" si="54"/>
        <v>0</v>
      </c>
      <c r="FU19" s="58"/>
      <c r="FX19" s="58"/>
      <c r="FY19" s="59">
        <f t="shared" si="56"/>
        <v>0</v>
      </c>
      <c r="FZ19" s="57">
        <f t="shared" si="57"/>
        <v>0</v>
      </c>
      <c r="GA19" s="58"/>
      <c r="GB19" s="59">
        <f t="shared" si="137"/>
        <v>0</v>
      </c>
      <c r="GC19" s="57">
        <f t="shared" si="138"/>
        <v>0</v>
      </c>
      <c r="GD19" s="58"/>
      <c r="GG19" s="58"/>
      <c r="GJ19" s="58"/>
      <c r="GM19" s="58"/>
      <c r="GP19" s="58"/>
      <c r="GS19" s="58"/>
      <c r="GV19" s="58"/>
      <c r="GY19" s="58"/>
      <c r="HB19" s="58"/>
      <c r="HC19" s="59">
        <f t="shared" si="60"/>
        <v>0</v>
      </c>
      <c r="HD19" s="57">
        <f t="shared" si="61"/>
        <v>0</v>
      </c>
      <c r="HE19" s="58"/>
      <c r="HH19" s="58"/>
      <c r="HI19" s="59">
        <f t="shared" si="63"/>
        <v>0</v>
      </c>
      <c r="HJ19" s="57">
        <f t="shared" si="64"/>
        <v>0</v>
      </c>
      <c r="HK19" s="58"/>
      <c r="HN19" s="58"/>
      <c r="HQ19" s="58"/>
      <c r="HR19" s="59">
        <f t="shared" si="65"/>
        <v>0</v>
      </c>
      <c r="HS19" s="57">
        <f t="shared" si="66"/>
        <v>0</v>
      </c>
      <c r="HT19" s="58"/>
      <c r="HW19" s="58"/>
      <c r="HZ19" s="58"/>
      <c r="IA19" s="59">
        <f t="shared" si="67"/>
        <v>0</v>
      </c>
      <c r="IB19" s="57">
        <f t="shared" si="68"/>
        <v>0</v>
      </c>
      <c r="IC19" s="58"/>
      <c r="IF19" s="58"/>
      <c r="II19" s="58"/>
      <c r="IJ19" s="59">
        <f t="shared" si="69"/>
        <v>0</v>
      </c>
      <c r="IK19" s="57">
        <f t="shared" si="70"/>
        <v>0</v>
      </c>
      <c r="IL19" s="58"/>
      <c r="IO19" s="58"/>
      <c r="IP19" s="59">
        <f t="shared" si="71"/>
        <v>0</v>
      </c>
      <c r="IQ19" s="57">
        <f t="shared" si="72"/>
        <v>0</v>
      </c>
      <c r="IR19" s="58"/>
      <c r="IU19" s="58"/>
      <c r="IV19" s="57">
        <f t="shared" si="73"/>
        <v>0</v>
      </c>
      <c r="IW19" s="57">
        <f t="shared" si="74"/>
        <v>0</v>
      </c>
      <c r="IX19" s="58"/>
      <c r="IY19" s="59">
        <f t="shared" si="6"/>
        <v>0</v>
      </c>
      <c r="IZ19" s="57">
        <f t="shared" si="7"/>
        <v>0</v>
      </c>
      <c r="JA19" s="58"/>
      <c r="JD19" s="58"/>
      <c r="JE19" s="57">
        <v>426092</v>
      </c>
      <c r="JF19" s="57">
        <f>139107-12000-12000-1000</f>
        <v>114107</v>
      </c>
      <c r="JG19" s="58">
        <f t="shared" ref="JG19:JG40" si="140">JF19/JE19</f>
        <v>0.26779897299174826</v>
      </c>
      <c r="JH19" s="57">
        <v>0</v>
      </c>
      <c r="JJ19" s="58"/>
      <c r="JK19" s="59">
        <f t="shared" si="76"/>
        <v>426092</v>
      </c>
      <c r="JL19" s="57">
        <f t="shared" si="77"/>
        <v>114107</v>
      </c>
      <c r="JM19" s="58">
        <f t="shared" ref="JM19:JM40" si="141">JL19/JK19</f>
        <v>0.26779897299174826</v>
      </c>
      <c r="JN19" s="57">
        <v>70800</v>
      </c>
      <c r="JO19" s="57">
        <v>11300</v>
      </c>
      <c r="JP19" s="58">
        <f t="shared" ref="JP19:JP40" si="142">JO19/JN19</f>
        <v>0.1596045197740113</v>
      </c>
      <c r="JQ19" s="57">
        <v>12000</v>
      </c>
      <c r="JR19" s="57">
        <v>11500</v>
      </c>
      <c r="JS19" s="58">
        <f t="shared" ref="JS19:JS40" si="143">JR19/JQ19</f>
        <v>0.95833333333333337</v>
      </c>
      <c r="JV19" s="58"/>
      <c r="JW19" s="57">
        <v>6000</v>
      </c>
      <c r="JX19" s="57">
        <v>6000</v>
      </c>
      <c r="JY19" s="58">
        <f t="shared" ref="JY19:JY40" si="144">JX19/JW19</f>
        <v>1</v>
      </c>
      <c r="JZ19" s="59">
        <f t="shared" si="78"/>
        <v>88800</v>
      </c>
      <c r="KA19" s="57">
        <f t="shared" si="79"/>
        <v>28800</v>
      </c>
      <c r="KB19" s="58">
        <f t="shared" ref="KB19:KB40" si="145">KA19/JZ19</f>
        <v>0.32432432432432434</v>
      </c>
      <c r="KC19" s="57">
        <v>24100</v>
      </c>
      <c r="KE19" s="58">
        <f t="shared" ref="KE19:KE21" si="146">KD19/KC19</f>
        <v>0</v>
      </c>
      <c r="KF19" s="57">
        <v>72332</v>
      </c>
      <c r="KH19" s="58">
        <f t="shared" ref="KH19:KH21" si="147">KG19/KF19</f>
        <v>0</v>
      </c>
      <c r="KK19" s="58"/>
      <c r="KL19" s="57">
        <f t="shared" si="80"/>
        <v>96432</v>
      </c>
      <c r="KM19" s="57">
        <f t="shared" si="81"/>
        <v>0</v>
      </c>
      <c r="KN19" s="58">
        <f t="shared" ref="KN19" si="148">KM19/KL19</f>
        <v>0</v>
      </c>
      <c r="KO19" s="59">
        <f t="shared" si="82"/>
        <v>611324</v>
      </c>
      <c r="KP19" s="57">
        <f t="shared" si="83"/>
        <v>142907</v>
      </c>
      <c r="KQ19" s="58">
        <f t="shared" ref="KQ19:KQ40" si="149">KP19/KO19</f>
        <v>0.2337663824747597</v>
      </c>
      <c r="KT19" s="58"/>
      <c r="KW19" s="58"/>
      <c r="KZ19" s="58"/>
      <c r="LA19" s="59"/>
      <c r="LC19" s="58"/>
      <c r="LD19" s="59"/>
      <c r="LF19" s="58"/>
      <c r="LG19" s="59">
        <f t="shared" si="84"/>
        <v>0</v>
      </c>
      <c r="LH19" s="57">
        <f t="shared" si="85"/>
        <v>0</v>
      </c>
      <c r="LI19" s="58"/>
      <c r="LL19" s="58"/>
      <c r="LO19" s="58"/>
      <c r="LR19" s="58"/>
      <c r="LS19" s="59">
        <f t="shared" si="86"/>
        <v>0</v>
      </c>
      <c r="LT19" s="57">
        <f t="shared" si="87"/>
        <v>0</v>
      </c>
      <c r="LU19" s="58"/>
      <c r="LV19" s="59">
        <f t="shared" si="8"/>
        <v>0</v>
      </c>
      <c r="LW19" s="57">
        <f t="shared" si="9"/>
        <v>0</v>
      </c>
      <c r="LX19" s="58"/>
      <c r="MA19" s="58"/>
      <c r="MD19" s="58"/>
      <c r="MG19" s="58"/>
      <c r="MJ19" s="58"/>
      <c r="MK19" s="59">
        <f t="shared" si="90"/>
        <v>0</v>
      </c>
      <c r="ML19" s="57">
        <f t="shared" si="11"/>
        <v>0</v>
      </c>
      <c r="MM19" s="58"/>
      <c r="MP19" s="58"/>
      <c r="MQ19" s="60"/>
      <c r="MR19" s="60"/>
      <c r="MS19" s="61"/>
      <c r="MT19" s="59">
        <f t="shared" si="92"/>
        <v>0</v>
      </c>
      <c r="MU19" s="57">
        <f t="shared" si="93"/>
        <v>0</v>
      </c>
      <c r="MV19" s="58"/>
      <c r="MW19" s="59">
        <f t="shared" si="94"/>
        <v>0</v>
      </c>
      <c r="MX19" s="57">
        <f t="shared" si="12"/>
        <v>0</v>
      </c>
      <c r="MY19" s="58"/>
      <c r="MZ19" s="59">
        <f t="shared" si="14"/>
        <v>611324</v>
      </c>
      <c r="NA19" s="57">
        <f t="shared" si="15"/>
        <v>142907</v>
      </c>
      <c r="NB19" s="58">
        <f t="shared" si="95"/>
        <v>0.2337663824747597</v>
      </c>
      <c r="NC19" s="59">
        <f t="shared" si="16"/>
        <v>611324</v>
      </c>
      <c r="ND19" s="57">
        <f t="shared" si="17"/>
        <v>142907</v>
      </c>
      <c r="NE19" s="58">
        <f t="shared" si="96"/>
        <v>0.2337663824747597</v>
      </c>
      <c r="NF19" s="62"/>
    </row>
    <row r="20" spans="1:371" s="26" customFormat="1" ht="16.5" thickBot="1" x14ac:dyDescent="0.3">
      <c r="A20" s="23">
        <v>11</v>
      </c>
      <c r="B20" s="24" t="s">
        <v>206</v>
      </c>
      <c r="C20" s="63" t="s">
        <v>336</v>
      </c>
      <c r="D20" s="26">
        <f t="shared" ref="D20" si="150">SUM(D14:D19)</f>
        <v>0</v>
      </c>
      <c r="E20" s="26">
        <f t="shared" ref="E20" si="151">SUM(E14:E19)</f>
        <v>0</v>
      </c>
      <c r="F20" s="27"/>
      <c r="G20" s="26">
        <f t="shared" ref="G20" si="152">SUM(G14:G19)</f>
        <v>0</v>
      </c>
      <c r="H20" s="26">
        <f t="shared" ref="H20:AU20" si="153">SUM(H14:H19)</f>
        <v>0</v>
      </c>
      <c r="I20" s="27"/>
      <c r="J20" s="26">
        <f t="shared" ref="J20" si="154">SUM(J14:J19)</f>
        <v>0</v>
      </c>
      <c r="K20" s="26">
        <f t="shared" si="153"/>
        <v>0</v>
      </c>
      <c r="L20" s="27"/>
      <c r="M20" s="26">
        <f t="shared" ref="M20" si="155">SUM(M14:M19)</f>
        <v>0</v>
      </c>
      <c r="N20" s="26">
        <f t="shared" si="153"/>
        <v>0</v>
      </c>
      <c r="O20" s="27"/>
      <c r="P20" s="26">
        <f t="shared" ref="P20" si="156">SUM(P14:P19)</f>
        <v>0</v>
      </c>
      <c r="Q20" s="26">
        <f t="shared" si="153"/>
        <v>0</v>
      </c>
      <c r="R20" s="27"/>
      <c r="S20" s="26">
        <f t="shared" ref="S20" si="157">SUM(S14:S19)</f>
        <v>0</v>
      </c>
      <c r="T20" s="26">
        <f t="shared" si="153"/>
        <v>0</v>
      </c>
      <c r="U20" s="27"/>
      <c r="V20" s="26">
        <f t="shared" ref="V20" si="158">SUM(V14:V19)</f>
        <v>0</v>
      </c>
      <c r="W20" s="26">
        <f t="shared" si="153"/>
        <v>0</v>
      </c>
      <c r="X20" s="27"/>
      <c r="Y20" s="26">
        <f t="shared" ref="Y20" si="159">SUM(Y14:Y19)</f>
        <v>0</v>
      </c>
      <c r="Z20" s="26">
        <f t="shared" si="153"/>
        <v>0</v>
      </c>
      <c r="AA20" s="27"/>
      <c r="AB20" s="28">
        <f t="shared" si="26"/>
        <v>0</v>
      </c>
      <c r="AC20" s="26">
        <f t="shared" si="27"/>
        <v>0</v>
      </c>
      <c r="AD20" s="27"/>
      <c r="AE20" s="26">
        <f t="shared" ref="AE20" si="160">SUM(AE14:AE19)</f>
        <v>0</v>
      </c>
      <c r="AF20" s="26">
        <f t="shared" si="153"/>
        <v>0</v>
      </c>
      <c r="AG20" s="27"/>
      <c r="AH20" s="28">
        <f t="shared" si="30"/>
        <v>0</v>
      </c>
      <c r="AI20" s="26">
        <f t="shared" si="31"/>
        <v>0</v>
      </c>
      <c r="AJ20" s="27"/>
      <c r="AK20" s="26">
        <f t="shared" ref="AK20" si="161">SUM(AK14:AK19)</f>
        <v>0</v>
      </c>
      <c r="AL20" s="26">
        <f t="shared" si="153"/>
        <v>0</v>
      </c>
      <c r="AM20" s="27"/>
      <c r="AN20" s="26">
        <f t="shared" ref="AN20" si="162">SUM(AN14:AN19)</f>
        <v>0</v>
      </c>
      <c r="AO20" s="26">
        <f t="shared" si="153"/>
        <v>0</v>
      </c>
      <c r="AP20" s="27"/>
      <c r="AQ20" s="26">
        <f t="shared" ref="AQ20" si="163">SUM(AQ14:AQ19)</f>
        <v>0</v>
      </c>
      <c r="AR20" s="26">
        <f t="shared" si="153"/>
        <v>0</v>
      </c>
      <c r="AS20" s="27"/>
      <c r="AT20" s="26">
        <f t="shared" ref="AT20" si="164">SUM(AT14:AT19)</f>
        <v>0</v>
      </c>
      <c r="AU20" s="26">
        <f t="shared" si="153"/>
        <v>0</v>
      </c>
      <c r="AV20" s="27"/>
      <c r="AW20" s="26">
        <f t="shared" ref="AW20" si="165">SUM(AW14:AW19)</f>
        <v>0</v>
      </c>
      <c r="AX20" s="26">
        <f t="shared" ref="AX20:DI20" si="166">SUM(AX14:AX19)</f>
        <v>0</v>
      </c>
      <c r="AY20" s="27"/>
      <c r="AZ20" s="26">
        <f t="shared" si="34"/>
        <v>0</v>
      </c>
      <c r="BA20" s="26">
        <f t="shared" si="0"/>
        <v>0</v>
      </c>
      <c r="BB20" s="27"/>
      <c r="BC20" s="26">
        <f t="shared" ref="BC20" si="167">SUM(BC14:BC19)</f>
        <v>0</v>
      </c>
      <c r="BD20" s="26">
        <f t="shared" si="166"/>
        <v>0</v>
      </c>
      <c r="BE20" s="27"/>
      <c r="BF20" s="26">
        <f t="shared" ref="BF20" si="168">SUM(BF14:BF19)</f>
        <v>0</v>
      </c>
      <c r="BG20" s="26">
        <f t="shared" si="166"/>
        <v>0</v>
      </c>
      <c r="BH20" s="27"/>
      <c r="BI20" s="26">
        <f t="shared" ref="BI20" si="169">SUM(BI14:BI19)</f>
        <v>0</v>
      </c>
      <c r="BJ20" s="26">
        <f t="shared" si="166"/>
        <v>0</v>
      </c>
      <c r="BK20" s="27"/>
      <c r="BL20" s="26">
        <f t="shared" ref="BL20" si="170">SUM(BL14:BL19)</f>
        <v>0</v>
      </c>
      <c r="BM20" s="26">
        <f t="shared" si="166"/>
        <v>0</v>
      </c>
      <c r="BN20" s="27"/>
      <c r="BO20" s="26">
        <f t="shared" ref="BO20" si="171">SUM(BO14:BO19)</f>
        <v>0</v>
      </c>
      <c r="BP20" s="26">
        <f t="shared" si="166"/>
        <v>0</v>
      </c>
      <c r="BQ20" s="27"/>
      <c r="BR20" s="26">
        <f t="shared" ref="BR20" si="172">SUM(BR14:BR19)</f>
        <v>0</v>
      </c>
      <c r="BS20" s="26">
        <f t="shared" si="166"/>
        <v>0</v>
      </c>
      <c r="BT20" s="27"/>
      <c r="BU20" s="26">
        <f t="shared" ref="BU20" si="173">SUM(BU14:BU19)</f>
        <v>0</v>
      </c>
      <c r="BV20" s="26">
        <f t="shared" si="166"/>
        <v>0</v>
      </c>
      <c r="BW20" s="27"/>
      <c r="BX20" s="26">
        <f t="shared" ref="BX20" si="174">SUM(BX14:BX19)</f>
        <v>0</v>
      </c>
      <c r="BY20" s="26">
        <f t="shared" ref="BY20" si="175">SUM(BY14:BY19)</f>
        <v>0</v>
      </c>
      <c r="BZ20" s="27"/>
      <c r="CA20" s="26">
        <f t="shared" ref="CA20:CB20" si="176">SUM(CA14:CA19)</f>
        <v>0</v>
      </c>
      <c r="CB20" s="26">
        <f t="shared" si="176"/>
        <v>0</v>
      </c>
      <c r="CC20" s="27"/>
      <c r="CD20" s="28">
        <f t="shared" si="37"/>
        <v>0</v>
      </c>
      <c r="CE20" s="26">
        <f t="shared" si="38"/>
        <v>0</v>
      </c>
      <c r="CF20" s="27"/>
      <c r="CG20" s="26">
        <f t="shared" ref="CG20" si="177">SUM(CG14:CG19)</f>
        <v>0</v>
      </c>
      <c r="CH20" s="26">
        <f t="shared" si="166"/>
        <v>0</v>
      </c>
      <c r="CI20" s="27"/>
      <c r="CJ20" s="28">
        <f t="shared" ref="CJ20" si="178">SUM(CJ14:CJ19)</f>
        <v>0</v>
      </c>
      <c r="CK20" s="26">
        <f t="shared" si="166"/>
        <v>0</v>
      </c>
      <c r="CL20" s="27"/>
      <c r="CM20" s="26">
        <f t="shared" ref="CM20" si="179">SUM(CM14:CM19)</f>
        <v>1845</v>
      </c>
      <c r="CN20" s="26">
        <f t="shared" si="166"/>
        <v>2735</v>
      </c>
      <c r="CO20" s="27">
        <f t="shared" si="135"/>
        <v>1.4823848238482384</v>
      </c>
      <c r="CP20" s="26">
        <f t="shared" ref="CP20" si="180">SUM(CP14:CP19)</f>
        <v>0</v>
      </c>
      <c r="CQ20" s="26">
        <f t="shared" si="166"/>
        <v>0</v>
      </c>
      <c r="CR20" s="27"/>
      <c r="CS20" s="26">
        <f t="shared" ref="CS20" si="181">SUM(CS14:CS19)</f>
        <v>0</v>
      </c>
      <c r="CT20" s="26">
        <f t="shared" si="166"/>
        <v>0</v>
      </c>
      <c r="CU20" s="27"/>
      <c r="CV20" s="28">
        <f t="shared" si="40"/>
        <v>1845</v>
      </c>
      <c r="CW20" s="26">
        <f t="shared" si="41"/>
        <v>2735</v>
      </c>
      <c r="CX20" s="27">
        <f t="shared" si="112"/>
        <v>1.4823848238482384</v>
      </c>
      <c r="CY20" s="26">
        <f t="shared" ref="CY20" si="182">SUM(CY14:CY19)</f>
        <v>0</v>
      </c>
      <c r="CZ20" s="26">
        <f t="shared" si="166"/>
        <v>0</v>
      </c>
      <c r="DA20" s="27"/>
      <c r="DB20" s="26">
        <f t="shared" ref="DB20" si="183">SUM(DB14:DB19)</f>
        <v>0</v>
      </c>
      <c r="DC20" s="26">
        <f t="shared" si="166"/>
        <v>0</v>
      </c>
      <c r="DD20" s="27"/>
      <c r="DE20" s="26">
        <f t="shared" ref="DE20" si="184">SUM(DE14:DE19)</f>
        <v>0</v>
      </c>
      <c r="DF20" s="26">
        <f t="shared" si="166"/>
        <v>0</v>
      </c>
      <c r="DG20" s="27"/>
      <c r="DH20" s="26">
        <f t="shared" ref="DH20" si="185">SUM(DH14:DH19)</f>
        <v>0</v>
      </c>
      <c r="DI20" s="26">
        <f t="shared" si="166"/>
        <v>0</v>
      </c>
      <c r="DJ20" s="27"/>
      <c r="DK20" s="26">
        <f t="shared" ref="DK20" si="186">SUM(DK14:DK19)</f>
        <v>0</v>
      </c>
      <c r="DL20" s="26">
        <f t="shared" ref="DL20:FQ20" si="187">SUM(DL14:DL19)</f>
        <v>0</v>
      </c>
      <c r="DM20" s="27"/>
      <c r="DN20" s="26">
        <f t="shared" ref="DN20:DO20" si="188">SUM(DN14:DN19)</f>
        <v>0</v>
      </c>
      <c r="DO20" s="26">
        <f t="shared" si="188"/>
        <v>0</v>
      </c>
      <c r="DP20" s="27"/>
      <c r="DQ20" s="26">
        <f t="shared" ref="DQ20:DR20" si="189">SUM(DQ14:DQ19)</f>
        <v>0</v>
      </c>
      <c r="DR20" s="26">
        <f t="shared" si="189"/>
        <v>0</v>
      </c>
      <c r="DS20" s="27"/>
      <c r="DT20" s="28">
        <f t="shared" si="42"/>
        <v>0</v>
      </c>
      <c r="DU20" s="26">
        <f t="shared" si="43"/>
        <v>0</v>
      </c>
      <c r="DV20" s="27"/>
      <c r="DW20" s="26">
        <f t="shared" ref="DW20" si="190">SUM(DW14:DW19)</f>
        <v>0</v>
      </c>
      <c r="DX20" s="26">
        <f t="shared" si="187"/>
        <v>0</v>
      </c>
      <c r="DY20" s="27"/>
      <c r="DZ20" s="26">
        <f t="shared" ref="DZ20" si="191">SUM(DZ14:DZ19)</f>
        <v>0</v>
      </c>
      <c r="EA20" s="26">
        <f t="shared" si="187"/>
        <v>949670</v>
      </c>
      <c r="EB20" s="27"/>
      <c r="EC20" s="26">
        <f t="shared" ref="EC20:ED20" si="192">SUM(EC14:EC19)</f>
        <v>0</v>
      </c>
      <c r="ED20" s="26">
        <f t="shared" si="192"/>
        <v>0</v>
      </c>
      <c r="EE20" s="27"/>
      <c r="EF20" s="26">
        <f t="shared" si="45"/>
        <v>0</v>
      </c>
      <c r="EG20" s="26">
        <f t="shared" si="1"/>
        <v>949670</v>
      </c>
      <c r="EH20" s="27"/>
      <c r="EI20" s="26">
        <f t="shared" ref="EI20" si="193">SUM(EI14:EI19)</f>
        <v>0</v>
      </c>
      <c r="EJ20" s="26">
        <f t="shared" si="187"/>
        <v>0</v>
      </c>
      <c r="EK20" s="27"/>
      <c r="EL20" s="26">
        <f t="shared" ref="EL20" si="194">SUM(EL14:EL19)</f>
        <v>0</v>
      </c>
      <c r="EM20" s="26">
        <f t="shared" si="187"/>
        <v>0</v>
      </c>
      <c r="EN20" s="27"/>
      <c r="EO20" s="26">
        <f t="shared" ref="EO20" si="195">SUM(EO14:EO19)</f>
        <v>0</v>
      </c>
      <c r="EP20" s="26">
        <f t="shared" si="187"/>
        <v>0</v>
      </c>
      <c r="EQ20" s="27"/>
      <c r="ER20" s="26">
        <f t="shared" ref="ER20" si="196">SUM(ER14:ER19)</f>
        <v>0</v>
      </c>
      <c r="ES20" s="26">
        <f t="shared" si="187"/>
        <v>0</v>
      </c>
      <c r="ET20" s="27"/>
      <c r="EU20" s="26">
        <f t="shared" ref="EU20" si="197">SUM(EU14:EU19)</f>
        <v>10000</v>
      </c>
      <c r="EV20" s="26">
        <f t="shared" si="187"/>
        <v>5000</v>
      </c>
      <c r="EW20" s="27">
        <f t="shared" si="136"/>
        <v>0.5</v>
      </c>
      <c r="EX20" s="28">
        <f t="shared" si="47"/>
        <v>10000</v>
      </c>
      <c r="EY20" s="26">
        <f t="shared" si="48"/>
        <v>5000</v>
      </c>
      <c r="EZ20" s="27">
        <f t="shared" si="121"/>
        <v>0.5</v>
      </c>
      <c r="FA20" s="26">
        <f t="shared" ref="FA20:FB20" si="198">SUM(FA14:FA19)</f>
        <v>76000</v>
      </c>
      <c r="FB20" s="26">
        <f t="shared" si="198"/>
        <v>12500</v>
      </c>
      <c r="FC20" s="27">
        <f t="shared" si="2"/>
        <v>0.16447368421052633</v>
      </c>
      <c r="FD20" s="26">
        <f t="shared" ref="FD20" si="199">SUM(FD14:FD19)</f>
        <v>0</v>
      </c>
      <c r="FE20" s="26">
        <f t="shared" si="187"/>
        <v>0</v>
      </c>
      <c r="FF20" s="27"/>
      <c r="FG20" s="26">
        <f t="shared" ref="FG20" si="200">SUM(FG14:FG19)</f>
        <v>0</v>
      </c>
      <c r="FH20" s="26">
        <f t="shared" si="187"/>
        <v>0</v>
      </c>
      <c r="FI20" s="27"/>
      <c r="FJ20" s="26">
        <f t="shared" ref="FJ20:FK20" si="201">SUM(FJ14:FJ19)</f>
        <v>8500</v>
      </c>
      <c r="FK20" s="26">
        <f t="shared" si="201"/>
        <v>0</v>
      </c>
      <c r="FL20" s="27">
        <f t="shared" si="4"/>
        <v>0</v>
      </c>
      <c r="FM20" s="28">
        <f t="shared" si="50"/>
        <v>84500</v>
      </c>
      <c r="FN20" s="26">
        <f t="shared" si="51"/>
        <v>12500</v>
      </c>
      <c r="FO20" s="27">
        <f t="shared" si="52"/>
        <v>0.14792899408284024</v>
      </c>
      <c r="FP20" s="26">
        <f t="shared" ref="FP20" si="202">SUM(FP14:FP19)</f>
        <v>900</v>
      </c>
      <c r="FQ20" s="26">
        <f t="shared" si="187"/>
        <v>900</v>
      </c>
      <c r="FR20" s="27">
        <f t="shared" si="53"/>
        <v>1</v>
      </c>
      <c r="FS20" s="26">
        <f t="shared" si="54"/>
        <v>900</v>
      </c>
      <c r="FT20" s="26">
        <f t="shared" si="54"/>
        <v>900</v>
      </c>
      <c r="FU20" s="27">
        <f t="shared" si="55"/>
        <v>1</v>
      </c>
      <c r="FV20" s="26">
        <f t="shared" ref="FV20" si="203">SUM(FV14:FV19)</f>
        <v>0</v>
      </c>
      <c r="FW20" s="26">
        <f t="shared" ref="FW20:HY20" si="204">SUM(FW14:FW19)</f>
        <v>0</v>
      </c>
      <c r="FX20" s="27"/>
      <c r="FY20" s="28">
        <f t="shared" si="56"/>
        <v>0</v>
      </c>
      <c r="FZ20" s="26">
        <f t="shared" si="57"/>
        <v>0</v>
      </c>
      <c r="GA20" s="27"/>
      <c r="GB20" s="28">
        <f t="shared" si="137"/>
        <v>97245</v>
      </c>
      <c r="GC20" s="26">
        <f t="shared" si="138"/>
        <v>970805</v>
      </c>
      <c r="GD20" s="27">
        <f t="shared" si="58"/>
        <v>9.9830839631857682</v>
      </c>
      <c r="GE20" s="26">
        <f t="shared" ref="GE20" si="205">SUM(GE14:GE19)</f>
        <v>0</v>
      </c>
      <c r="GF20" s="26">
        <f t="shared" ref="GF20" si="206">SUM(GF14:GF19)</f>
        <v>0</v>
      </c>
      <c r="GG20" s="27"/>
      <c r="GH20" s="26">
        <f t="shared" ref="GH20" si="207">SUM(GH14:GH19)</f>
        <v>62000</v>
      </c>
      <c r="GI20" s="26">
        <f t="shared" ref="GI20" si="208">SUM(GI14:GI19)</f>
        <v>38560</v>
      </c>
      <c r="GJ20" s="27">
        <f t="shared" si="59"/>
        <v>0.62193548387096775</v>
      </c>
      <c r="GK20" s="26">
        <f t="shared" ref="GK20" si="209">SUM(GK14:GK19)</f>
        <v>65892</v>
      </c>
      <c r="GL20" s="26">
        <f t="shared" si="204"/>
        <v>63000</v>
      </c>
      <c r="GM20" s="27">
        <f t="shared" si="132"/>
        <v>0.95610999817883813</v>
      </c>
      <c r="GN20" s="26">
        <f t="shared" ref="GN20" si="210">SUM(GN14:GN19)</f>
        <v>0</v>
      </c>
      <c r="GO20" s="26">
        <f t="shared" si="204"/>
        <v>0</v>
      </c>
      <c r="GP20" s="27"/>
      <c r="GQ20" s="26">
        <f t="shared" ref="GQ20" si="211">SUM(GQ14:GQ19)</f>
        <v>0</v>
      </c>
      <c r="GR20" s="26">
        <f t="shared" si="204"/>
        <v>0</v>
      </c>
      <c r="GS20" s="27"/>
      <c r="GT20" s="26">
        <f t="shared" ref="GT20" si="212">SUM(GT14:GT19)</f>
        <v>643</v>
      </c>
      <c r="GU20" s="26">
        <f t="shared" si="204"/>
        <v>0</v>
      </c>
      <c r="GV20" s="27">
        <f t="shared" si="139"/>
        <v>0</v>
      </c>
      <c r="GW20" s="26">
        <f t="shared" ref="GW20" si="213">SUM(GW14:GW19)</f>
        <v>0</v>
      </c>
      <c r="GX20" s="26">
        <f t="shared" si="204"/>
        <v>0</v>
      </c>
      <c r="GY20" s="27"/>
      <c r="GZ20" s="26">
        <f t="shared" ref="GZ20:HA20" si="214">SUM(GZ14:GZ19)</f>
        <v>77550</v>
      </c>
      <c r="HA20" s="26">
        <f t="shared" si="214"/>
        <v>0</v>
      </c>
      <c r="HB20" s="27">
        <f>HA20/GZ20</f>
        <v>0</v>
      </c>
      <c r="HC20" s="28">
        <f t="shared" si="60"/>
        <v>206085</v>
      </c>
      <c r="HD20" s="26">
        <f t="shared" si="61"/>
        <v>101560</v>
      </c>
      <c r="HE20" s="27">
        <f t="shared" si="62"/>
        <v>0.49280636630516533</v>
      </c>
      <c r="HF20" s="26">
        <f t="shared" ref="HF20" si="215">SUM(HF14:HF19)</f>
        <v>0</v>
      </c>
      <c r="HG20" s="26">
        <f t="shared" si="204"/>
        <v>0</v>
      </c>
      <c r="HH20" s="27"/>
      <c r="HI20" s="28">
        <f t="shared" si="63"/>
        <v>0</v>
      </c>
      <c r="HJ20" s="26">
        <f t="shared" si="64"/>
        <v>0</v>
      </c>
      <c r="HK20" s="27"/>
      <c r="HL20" s="26">
        <f t="shared" ref="HL20" si="216">SUM(HL14:HL19)</f>
        <v>0</v>
      </c>
      <c r="HM20" s="26">
        <f t="shared" si="204"/>
        <v>0</v>
      </c>
      <c r="HN20" s="27"/>
      <c r="HO20" s="26">
        <f t="shared" ref="HO20" si="217">SUM(HO14:HO19)</f>
        <v>0</v>
      </c>
      <c r="HP20" s="26">
        <f t="shared" si="204"/>
        <v>0</v>
      </c>
      <c r="HQ20" s="27"/>
      <c r="HR20" s="28">
        <f t="shared" si="65"/>
        <v>0</v>
      </c>
      <c r="HS20" s="26">
        <f t="shared" si="66"/>
        <v>0</v>
      </c>
      <c r="HT20" s="27"/>
      <c r="HU20" s="26">
        <f t="shared" ref="HU20" si="218">SUM(HU14:HU19)</f>
        <v>0</v>
      </c>
      <c r="HV20" s="26">
        <f t="shared" si="204"/>
        <v>0</v>
      </c>
      <c r="HW20" s="27"/>
      <c r="HX20" s="26">
        <f t="shared" ref="HX20" si="219">SUM(HX14:HX19)</f>
        <v>0</v>
      </c>
      <c r="HY20" s="26">
        <f t="shared" si="204"/>
        <v>0</v>
      </c>
      <c r="HZ20" s="27"/>
      <c r="IA20" s="28">
        <f t="shared" si="67"/>
        <v>0</v>
      </c>
      <c r="IB20" s="26">
        <f t="shared" si="68"/>
        <v>0</v>
      </c>
      <c r="IC20" s="27"/>
      <c r="ID20" s="26">
        <f t="shared" ref="ID20" si="220">SUM(ID14:ID19)</f>
        <v>0</v>
      </c>
      <c r="IE20" s="26">
        <f t="shared" ref="IE20:JX20" si="221">SUM(IE14:IE19)</f>
        <v>0</v>
      </c>
      <c r="IF20" s="27"/>
      <c r="IG20" s="26">
        <f t="shared" ref="IG20" si="222">SUM(IG14:IG19)</f>
        <v>0</v>
      </c>
      <c r="IH20" s="26">
        <f t="shared" si="221"/>
        <v>0</v>
      </c>
      <c r="II20" s="27"/>
      <c r="IJ20" s="28">
        <f t="shared" si="69"/>
        <v>0</v>
      </c>
      <c r="IK20" s="26">
        <f t="shared" si="70"/>
        <v>0</v>
      </c>
      <c r="IL20" s="27"/>
      <c r="IM20" s="26">
        <f t="shared" ref="IM20" si="223">SUM(IM14:IM19)</f>
        <v>140000</v>
      </c>
      <c r="IN20" s="26">
        <f t="shared" si="221"/>
        <v>16109</v>
      </c>
      <c r="IO20" s="27">
        <f t="shared" ref="IO20:IO21" si="224">IN20/IM20</f>
        <v>0.11506428571428572</v>
      </c>
      <c r="IP20" s="28">
        <f t="shared" si="71"/>
        <v>140000</v>
      </c>
      <c r="IQ20" s="26">
        <f t="shared" si="72"/>
        <v>16109</v>
      </c>
      <c r="IR20" s="27">
        <f t="shared" ref="IR20:IR21" si="225">IQ20/IP20</f>
        <v>0.11506428571428572</v>
      </c>
      <c r="IS20" s="26">
        <f t="shared" ref="IS20" si="226">SUM(IS14:IS19)</f>
        <v>0</v>
      </c>
      <c r="IT20" s="26">
        <f t="shared" si="221"/>
        <v>0</v>
      </c>
      <c r="IU20" s="27"/>
      <c r="IV20" s="26">
        <f t="shared" si="73"/>
        <v>0</v>
      </c>
      <c r="IW20" s="26">
        <f t="shared" si="74"/>
        <v>0</v>
      </c>
      <c r="IX20" s="27"/>
      <c r="IY20" s="28">
        <f t="shared" si="6"/>
        <v>346085</v>
      </c>
      <c r="IZ20" s="26">
        <f t="shared" si="7"/>
        <v>117669</v>
      </c>
      <c r="JA20" s="27">
        <f t="shared" si="75"/>
        <v>0.34000028894635709</v>
      </c>
      <c r="JB20" s="26">
        <f t="shared" ref="JB20" si="227">SUM(JB14:JB19)</f>
        <v>0</v>
      </c>
      <c r="JC20" s="26">
        <f t="shared" si="221"/>
        <v>0</v>
      </c>
      <c r="JD20" s="27"/>
      <c r="JE20" s="26">
        <f t="shared" ref="JE20" si="228">SUM(JE14:JE19)</f>
        <v>426092</v>
      </c>
      <c r="JF20" s="26">
        <f t="shared" si="221"/>
        <v>114107</v>
      </c>
      <c r="JG20" s="27">
        <f t="shared" si="140"/>
        <v>0.26779897299174826</v>
      </c>
      <c r="JH20" s="26">
        <f t="shared" ref="JH20" si="229">SUM(JH14:JH19)</f>
        <v>0</v>
      </c>
      <c r="JI20" s="26">
        <f t="shared" si="221"/>
        <v>0</v>
      </c>
      <c r="JJ20" s="27"/>
      <c r="JK20" s="28">
        <f t="shared" si="76"/>
        <v>426092</v>
      </c>
      <c r="JL20" s="26">
        <f t="shared" si="77"/>
        <v>114107</v>
      </c>
      <c r="JM20" s="27">
        <f t="shared" si="141"/>
        <v>0.26779897299174826</v>
      </c>
      <c r="JN20" s="26">
        <f t="shared" ref="JN20" si="230">SUM(JN14:JN19)</f>
        <v>70800</v>
      </c>
      <c r="JO20" s="26">
        <f t="shared" si="221"/>
        <v>11300</v>
      </c>
      <c r="JP20" s="27">
        <f t="shared" si="142"/>
        <v>0.1596045197740113</v>
      </c>
      <c r="JQ20" s="26">
        <f t="shared" ref="JQ20" si="231">SUM(JQ14:JQ19)</f>
        <v>12000</v>
      </c>
      <c r="JR20" s="26">
        <f t="shared" si="221"/>
        <v>11500</v>
      </c>
      <c r="JS20" s="27">
        <f t="shared" si="143"/>
        <v>0.95833333333333337</v>
      </c>
      <c r="JT20" s="26">
        <f t="shared" ref="JT20" si="232">SUM(JT14:JT19)</f>
        <v>0</v>
      </c>
      <c r="JU20" s="26">
        <f t="shared" si="221"/>
        <v>0</v>
      </c>
      <c r="JV20" s="27"/>
      <c r="JW20" s="26">
        <f t="shared" ref="JW20" si="233">SUM(JW14:JW19)</f>
        <v>6000</v>
      </c>
      <c r="JX20" s="26">
        <f t="shared" si="221"/>
        <v>6000</v>
      </c>
      <c r="JY20" s="27">
        <f t="shared" si="144"/>
        <v>1</v>
      </c>
      <c r="JZ20" s="28">
        <f t="shared" si="78"/>
        <v>88800</v>
      </c>
      <c r="KA20" s="26">
        <f t="shared" si="79"/>
        <v>28800</v>
      </c>
      <c r="KB20" s="27">
        <f t="shared" si="145"/>
        <v>0.32432432432432434</v>
      </c>
      <c r="KC20" s="26">
        <f t="shared" ref="KC20:KD20" si="234">SUM(KC14:KC19)</f>
        <v>24100</v>
      </c>
      <c r="KD20" s="26">
        <f t="shared" si="234"/>
        <v>0</v>
      </c>
      <c r="KE20" s="27">
        <f t="shared" si="146"/>
        <v>0</v>
      </c>
      <c r="KF20" s="26">
        <f t="shared" ref="KF20:KG20" si="235">SUM(KF14:KF19)</f>
        <v>72332</v>
      </c>
      <c r="KG20" s="26">
        <f t="shared" si="235"/>
        <v>0</v>
      </c>
      <c r="KH20" s="27">
        <f t="shared" si="147"/>
        <v>0</v>
      </c>
      <c r="KI20" s="26">
        <f t="shared" ref="KI20:KJ20" si="236">SUM(KI14:KI19)</f>
        <v>0</v>
      </c>
      <c r="KJ20" s="26">
        <f t="shared" si="236"/>
        <v>0</v>
      </c>
      <c r="KK20" s="27"/>
      <c r="KL20" s="26">
        <f t="shared" si="80"/>
        <v>96432</v>
      </c>
      <c r="KM20" s="26">
        <f t="shared" si="81"/>
        <v>0</v>
      </c>
      <c r="KN20" s="27"/>
      <c r="KO20" s="28">
        <f t="shared" si="82"/>
        <v>611324</v>
      </c>
      <c r="KP20" s="26">
        <f t="shared" si="83"/>
        <v>142907</v>
      </c>
      <c r="KQ20" s="27">
        <f t="shared" si="149"/>
        <v>0.2337663824747597</v>
      </c>
      <c r="KR20" s="26">
        <f t="shared" ref="KR20" si="237">SUM(KR14:KR19)</f>
        <v>0</v>
      </c>
      <c r="KS20" s="26">
        <f t="shared" ref="KS20:LQ20" si="238">SUM(KS14:KS19)</f>
        <v>0</v>
      </c>
      <c r="KT20" s="27"/>
      <c r="KU20" s="26">
        <f t="shared" ref="KU20" si="239">SUM(KU14:KU19)</f>
        <v>0</v>
      </c>
      <c r="KV20" s="26">
        <f t="shared" si="238"/>
        <v>0</v>
      </c>
      <c r="KW20" s="27"/>
      <c r="KX20" s="26">
        <f t="shared" ref="KX20" si="240">SUM(KX14:KX19)</f>
        <v>0</v>
      </c>
      <c r="KY20" s="26">
        <f t="shared" si="238"/>
        <v>0</v>
      </c>
      <c r="KZ20" s="27"/>
      <c r="LA20" s="28">
        <f t="shared" ref="LA20" si="241">SUM(LA14:LA19)</f>
        <v>0</v>
      </c>
      <c r="LB20" s="26">
        <f t="shared" si="238"/>
        <v>0</v>
      </c>
      <c r="LC20" s="27"/>
      <c r="LD20" s="28">
        <f t="shared" ref="LD20" si="242">SUM(LD14:LD19)</f>
        <v>0</v>
      </c>
      <c r="LE20" s="26">
        <f t="shared" si="238"/>
        <v>0</v>
      </c>
      <c r="LF20" s="27"/>
      <c r="LG20" s="28">
        <f t="shared" si="84"/>
        <v>0</v>
      </c>
      <c r="LH20" s="26">
        <f t="shared" si="85"/>
        <v>0</v>
      </c>
      <c r="LI20" s="27"/>
      <c r="LJ20" s="26">
        <f t="shared" ref="LJ20" si="243">SUM(LJ14:LJ19)</f>
        <v>0</v>
      </c>
      <c r="LK20" s="26">
        <f t="shared" si="238"/>
        <v>0</v>
      </c>
      <c r="LL20" s="27"/>
      <c r="LM20" s="26">
        <f t="shared" ref="LM20" si="244">SUM(LM14:LM19)</f>
        <v>0</v>
      </c>
      <c r="LN20" s="26">
        <f t="shared" si="238"/>
        <v>0</v>
      </c>
      <c r="LO20" s="27"/>
      <c r="LP20" s="26">
        <f t="shared" ref="LP20" si="245">SUM(LP14:LP19)</f>
        <v>0</v>
      </c>
      <c r="LQ20" s="26">
        <f t="shared" si="238"/>
        <v>0</v>
      </c>
      <c r="LR20" s="27"/>
      <c r="LS20" s="28">
        <f t="shared" si="86"/>
        <v>0</v>
      </c>
      <c r="LT20" s="26">
        <f t="shared" si="87"/>
        <v>0</v>
      </c>
      <c r="LU20" s="27"/>
      <c r="LV20" s="28">
        <f t="shared" si="8"/>
        <v>0</v>
      </c>
      <c r="LW20" s="26">
        <f t="shared" si="9"/>
        <v>0</v>
      </c>
      <c r="LX20" s="27"/>
      <c r="LY20" s="26">
        <f t="shared" ref="LY20:LZ20" si="246">SUM(LY14:LY19)</f>
        <v>0</v>
      </c>
      <c r="LZ20" s="26">
        <f t="shared" si="246"/>
        <v>0</v>
      </c>
      <c r="MA20" s="27"/>
      <c r="MB20" s="26">
        <f t="shared" ref="MB20" si="247">SUM(MB14:MB19)</f>
        <v>0</v>
      </c>
      <c r="MC20" s="26">
        <f t="shared" ref="MC20" si="248">SUM(MC14:MC19)</f>
        <v>0</v>
      </c>
      <c r="MD20" s="27"/>
      <c r="ME20" s="26">
        <f t="shared" ref="ME20:MF20" si="249">SUM(ME14:ME19)</f>
        <v>0</v>
      </c>
      <c r="MF20" s="26">
        <f t="shared" si="249"/>
        <v>0</v>
      </c>
      <c r="MG20" s="27"/>
      <c r="MH20" s="26">
        <f t="shared" ref="MH20" si="250">SUM(MH14:MH19)</f>
        <v>0</v>
      </c>
      <c r="MI20" s="26">
        <f t="shared" ref="MI20" si="251">SUM(MI14:MI19)</f>
        <v>0</v>
      </c>
      <c r="MJ20" s="27"/>
      <c r="MK20" s="28">
        <f t="shared" si="90"/>
        <v>0</v>
      </c>
      <c r="ML20" s="26">
        <f t="shared" si="11"/>
        <v>0</v>
      </c>
      <c r="MM20" s="27"/>
      <c r="MN20" s="26">
        <f t="shared" ref="MN20:MO20" si="252">SUM(MN14:MN19)</f>
        <v>0</v>
      </c>
      <c r="MO20" s="26">
        <f t="shared" si="252"/>
        <v>0</v>
      </c>
      <c r="MP20" s="27"/>
      <c r="MQ20" s="30">
        <f t="shared" ref="MQ20:MR20" si="253">SUM(MQ14:MQ19)</f>
        <v>0</v>
      </c>
      <c r="MR20" s="30">
        <f t="shared" si="253"/>
        <v>0</v>
      </c>
      <c r="MS20" s="31"/>
      <c r="MT20" s="28">
        <f t="shared" si="92"/>
        <v>0</v>
      </c>
      <c r="MU20" s="26">
        <f t="shared" si="93"/>
        <v>0</v>
      </c>
      <c r="MV20" s="27"/>
      <c r="MW20" s="28">
        <f t="shared" si="94"/>
        <v>0</v>
      </c>
      <c r="MX20" s="26">
        <f t="shared" si="12"/>
        <v>0</v>
      </c>
      <c r="MY20" s="27"/>
      <c r="MZ20" s="28">
        <f t="shared" si="14"/>
        <v>1054654</v>
      </c>
      <c r="NA20" s="26">
        <f t="shared" si="15"/>
        <v>1231381</v>
      </c>
      <c r="NB20" s="27">
        <f t="shared" si="95"/>
        <v>1.1675687002561979</v>
      </c>
      <c r="NC20" s="28">
        <f t="shared" si="16"/>
        <v>1054654</v>
      </c>
      <c r="ND20" s="26">
        <f t="shared" si="17"/>
        <v>1231381</v>
      </c>
      <c r="NE20" s="27">
        <f t="shared" si="96"/>
        <v>1.1675687002561979</v>
      </c>
      <c r="NF20" s="32"/>
    </row>
    <row r="21" spans="1:371" s="26" customFormat="1" ht="16.5" thickBot="1" x14ac:dyDescent="0.3">
      <c r="A21" s="23">
        <v>12</v>
      </c>
      <c r="B21" s="24" t="s">
        <v>207</v>
      </c>
      <c r="C21" s="63" t="s">
        <v>337</v>
      </c>
      <c r="D21" s="26">
        <f t="shared" ref="D21" si="254">SUM(D10,D11,D12,D13,D20)</f>
        <v>2665556</v>
      </c>
      <c r="E21" s="26">
        <f t="shared" ref="E21" si="255">SUM(E10,E11,E12,E13,E20)</f>
        <v>2610344</v>
      </c>
      <c r="F21" s="27">
        <f t="shared" si="18"/>
        <v>0.9792868729825972</v>
      </c>
      <c r="G21" s="26">
        <f t="shared" ref="G21" si="256">SUM(G10,G11,G12,G13,G20)</f>
        <v>243883</v>
      </c>
      <c r="H21" s="26">
        <f t="shared" ref="H21:AU21" si="257">SUM(H10,H11,H12,H13,H20)</f>
        <v>226206</v>
      </c>
      <c r="I21" s="27">
        <f t="shared" si="19"/>
        <v>0.92751852322630113</v>
      </c>
      <c r="J21" s="26">
        <f t="shared" ref="J21" si="258">SUM(J10,J11,J12,J13,J20)</f>
        <v>194970</v>
      </c>
      <c r="K21" s="26">
        <f t="shared" si="257"/>
        <v>188850</v>
      </c>
      <c r="L21" s="27">
        <f t="shared" si="20"/>
        <v>0.96861055547007235</v>
      </c>
      <c r="M21" s="26">
        <f t="shared" ref="M21" si="259">SUM(M10,M11,M12,M13,M20)</f>
        <v>123055</v>
      </c>
      <c r="N21" s="26">
        <f t="shared" si="257"/>
        <v>124752</v>
      </c>
      <c r="O21" s="27">
        <f t="shared" si="21"/>
        <v>1.0137905814473203</v>
      </c>
      <c r="P21" s="26">
        <f t="shared" ref="P21" si="260">SUM(P10,P11,P12,P13,P20)</f>
        <v>147806</v>
      </c>
      <c r="Q21" s="26">
        <f t="shared" si="257"/>
        <v>146057</v>
      </c>
      <c r="R21" s="27">
        <f t="shared" si="22"/>
        <v>0.98816692150521634</v>
      </c>
      <c r="S21" s="26">
        <f t="shared" ref="S21" si="261">SUM(S10,S11,S12,S13,S20)</f>
        <v>209594</v>
      </c>
      <c r="T21" s="26">
        <f t="shared" si="257"/>
        <v>225513</v>
      </c>
      <c r="U21" s="27">
        <f t="shared" si="23"/>
        <v>1.0759516016679866</v>
      </c>
      <c r="V21" s="26">
        <f t="shared" ref="V21" si="262">SUM(V10,V11,V12,V13,V20)</f>
        <v>163662</v>
      </c>
      <c r="W21" s="26">
        <f t="shared" si="257"/>
        <v>154559</v>
      </c>
      <c r="X21" s="27">
        <f t="shared" si="24"/>
        <v>0.94437926947000528</v>
      </c>
      <c r="Y21" s="26">
        <f t="shared" ref="Y21" si="263">SUM(Y10,Y11,Y12,Y13,Y20)</f>
        <v>262756</v>
      </c>
      <c r="Z21" s="26">
        <f t="shared" si="257"/>
        <v>241394</v>
      </c>
      <c r="AA21" s="27">
        <f t="shared" si="25"/>
        <v>0.91870023900500841</v>
      </c>
      <c r="AB21" s="28">
        <f t="shared" si="26"/>
        <v>1345726</v>
      </c>
      <c r="AC21" s="26">
        <f t="shared" si="27"/>
        <v>1307331</v>
      </c>
      <c r="AD21" s="27">
        <f t="shared" si="28"/>
        <v>0.97146893201141982</v>
      </c>
      <c r="AE21" s="26">
        <f t="shared" ref="AE21" si="264">SUM(AE10,AE11,AE12,AE13,AE20)</f>
        <v>516628</v>
      </c>
      <c r="AF21" s="26">
        <f t="shared" si="257"/>
        <v>555301</v>
      </c>
      <c r="AG21" s="27">
        <f t="shared" si="29"/>
        <v>1.0748565699110384</v>
      </c>
      <c r="AH21" s="28">
        <f t="shared" si="30"/>
        <v>4527910</v>
      </c>
      <c r="AI21" s="26">
        <f t="shared" si="31"/>
        <v>4472976</v>
      </c>
      <c r="AJ21" s="27">
        <f t="shared" si="32"/>
        <v>0.98786769171648725</v>
      </c>
      <c r="AK21" s="26">
        <f t="shared" ref="AK21" si="265">SUM(AK10,AK11,AK12,AK13,AK20)</f>
        <v>2261664</v>
      </c>
      <c r="AL21" s="26">
        <f t="shared" si="257"/>
        <v>1897899</v>
      </c>
      <c r="AM21" s="27">
        <f t="shared" si="33"/>
        <v>0.83916045884799861</v>
      </c>
      <c r="AN21" s="26">
        <f t="shared" ref="AN21" si="266">SUM(AN10,AN11,AN12,AN13,AN20)</f>
        <v>90689</v>
      </c>
      <c r="AO21" s="26">
        <f t="shared" si="257"/>
        <v>153870</v>
      </c>
      <c r="AP21" s="27">
        <f t="shared" si="97"/>
        <v>1.6966776566066446</v>
      </c>
      <c r="AQ21" s="26">
        <f t="shared" ref="AQ21" si="267">SUM(AQ10,AQ11,AQ12,AQ13,AQ20)</f>
        <v>951</v>
      </c>
      <c r="AR21" s="26">
        <f t="shared" si="257"/>
        <v>0</v>
      </c>
      <c r="AS21" s="27">
        <f>AR21/AQ21</f>
        <v>0</v>
      </c>
      <c r="AT21" s="26">
        <f t="shared" ref="AT21" si="268">SUM(AT10,AT11,AT12,AT13,AT20)</f>
        <v>2400</v>
      </c>
      <c r="AU21" s="26">
        <f t="shared" si="257"/>
        <v>2400</v>
      </c>
      <c r="AV21" s="27">
        <f t="shared" si="98"/>
        <v>1</v>
      </c>
      <c r="AW21" s="26">
        <f t="shared" ref="AW21" si="269">SUM(AW10,AW11,AW12,AW13,AW20)</f>
        <v>7635</v>
      </c>
      <c r="AX21" s="26">
        <f t="shared" ref="AX21:DI21" si="270">SUM(AX10,AX11,AX12,AX13,AX20)</f>
        <v>5080</v>
      </c>
      <c r="AY21" s="27">
        <f t="shared" si="99"/>
        <v>0.66535690897184019</v>
      </c>
      <c r="AZ21" s="26">
        <f t="shared" si="34"/>
        <v>2363339</v>
      </c>
      <c r="BA21" s="26">
        <f t="shared" si="0"/>
        <v>2059249</v>
      </c>
      <c r="BB21" s="27">
        <f t="shared" si="35"/>
        <v>0.87133035082990629</v>
      </c>
      <c r="BC21" s="26">
        <f t="shared" ref="BC21" si="271">SUM(BC10,BC11,BC12,BC13,BC20)</f>
        <v>226824</v>
      </c>
      <c r="BD21" s="26">
        <f t="shared" si="270"/>
        <v>210160</v>
      </c>
      <c r="BE21" s="27">
        <f t="shared" si="100"/>
        <v>0.92653334744118787</v>
      </c>
      <c r="BF21" s="26">
        <f t="shared" ref="BF21" si="272">SUM(BF10,BF11,BF12,BF13,BF20)</f>
        <v>38926</v>
      </c>
      <c r="BG21" s="26">
        <f t="shared" si="270"/>
        <v>38744</v>
      </c>
      <c r="BH21" s="27">
        <f t="shared" si="101"/>
        <v>0.99532446179931156</v>
      </c>
      <c r="BI21" s="26">
        <f t="shared" ref="BI21" si="273">SUM(BI10,BI11,BI12,BI13,BI20)</f>
        <v>781061</v>
      </c>
      <c r="BJ21" s="26">
        <f t="shared" si="270"/>
        <v>688993</v>
      </c>
      <c r="BK21" s="27">
        <f t="shared" si="102"/>
        <v>0.88212444354538255</v>
      </c>
      <c r="BL21" s="26">
        <f t="shared" ref="BL21" si="274">SUM(BL10,BL11,BL12,BL13,BL20)</f>
        <v>124589</v>
      </c>
      <c r="BM21" s="26">
        <f t="shared" si="270"/>
        <v>28022</v>
      </c>
      <c r="BN21" s="27">
        <f t="shared" si="103"/>
        <v>0.22491552223711564</v>
      </c>
      <c r="BO21" s="26">
        <f t="shared" ref="BO21" si="275">SUM(BO10,BO11,BO12,BO13,BO20)</f>
        <v>85635</v>
      </c>
      <c r="BP21" s="26">
        <f t="shared" si="270"/>
        <v>67395</v>
      </c>
      <c r="BQ21" s="27">
        <f t="shared" si="36"/>
        <v>0.78700297775442285</v>
      </c>
      <c r="BR21" s="26">
        <f t="shared" ref="BR21" si="276">SUM(BR10,BR11,BR12,BR13,BR20)</f>
        <v>179263</v>
      </c>
      <c r="BS21" s="26">
        <f t="shared" si="270"/>
        <v>38727</v>
      </c>
      <c r="BT21" s="27">
        <f t="shared" si="104"/>
        <v>0.2160345414279578</v>
      </c>
      <c r="BU21" s="26">
        <f t="shared" ref="BU21" si="277">SUM(BU10,BU11,BU12,BU13,BU20)</f>
        <v>146390</v>
      </c>
      <c r="BV21" s="26">
        <f t="shared" si="270"/>
        <v>182896</v>
      </c>
      <c r="BW21" s="27">
        <f t="shared" si="105"/>
        <v>1.2493749573058268</v>
      </c>
      <c r="BX21" s="26">
        <f t="shared" ref="BX21" si="278">SUM(BX10,BX11,BX12,BX13,BX20)</f>
        <v>122534</v>
      </c>
      <c r="BY21" s="26">
        <f t="shared" ref="BY21" si="279">SUM(BY10,BY11,BY12,BY13,BY20)</f>
        <v>28403</v>
      </c>
      <c r="BZ21" s="27">
        <f t="shared" ref="BZ21" si="280">BY21/BX21</f>
        <v>0.23179688902671911</v>
      </c>
      <c r="CA21" s="26">
        <f t="shared" ref="CA21:CB21" si="281">SUM(CA10,CA11,CA12,CA13,CA20)</f>
        <v>177159</v>
      </c>
      <c r="CB21" s="26">
        <f t="shared" si="281"/>
        <v>770037</v>
      </c>
      <c r="CC21" s="27">
        <f t="shared" ref="CC21" si="282">CB21/CA21</f>
        <v>4.3465869642524515</v>
      </c>
      <c r="CD21" s="28">
        <f t="shared" si="37"/>
        <v>1882381</v>
      </c>
      <c r="CE21" s="26">
        <f t="shared" si="38"/>
        <v>2053377</v>
      </c>
      <c r="CF21" s="27">
        <f t="shared" si="39"/>
        <v>1.0908402709122118</v>
      </c>
      <c r="CG21" s="26">
        <f t="shared" ref="CG21" si="283">SUM(CG10,CG11,CG12,CG13,CG20)</f>
        <v>827271</v>
      </c>
      <c r="CH21" s="26">
        <f t="shared" si="270"/>
        <v>609122</v>
      </c>
      <c r="CI21" s="27">
        <f t="shared" si="108"/>
        <v>0.73630285601695211</v>
      </c>
      <c r="CJ21" s="28">
        <f t="shared" ref="CJ21" si="284">SUM(CJ10,CJ11,CJ12,CJ13,CJ20)</f>
        <v>793726</v>
      </c>
      <c r="CK21" s="26">
        <f t="shared" si="270"/>
        <v>667506</v>
      </c>
      <c r="CL21" s="27">
        <f t="shared" si="109"/>
        <v>0.84097786893713955</v>
      </c>
      <c r="CM21" s="26">
        <f t="shared" ref="CM21" si="285">SUM(CM10,CM11,CM12,CM13,CM20)</f>
        <v>1845</v>
      </c>
      <c r="CN21" s="26">
        <f t="shared" si="270"/>
        <v>2735</v>
      </c>
      <c r="CO21" s="27">
        <f t="shared" si="135"/>
        <v>1.4823848238482384</v>
      </c>
      <c r="CP21" s="26">
        <f t="shared" ref="CP21" si="286">SUM(CP10,CP11,CP12,CP13,CP20)</f>
        <v>67616</v>
      </c>
      <c r="CQ21" s="26">
        <f t="shared" si="270"/>
        <v>6000</v>
      </c>
      <c r="CR21" s="27">
        <f t="shared" si="110"/>
        <v>8.8736393752957873E-2</v>
      </c>
      <c r="CS21" s="26">
        <f t="shared" ref="CS21" si="287">SUM(CS10,CS11,CS12,CS13,CS20)</f>
        <v>18050</v>
      </c>
      <c r="CT21" s="26">
        <f t="shared" si="270"/>
        <v>15400</v>
      </c>
      <c r="CU21" s="27">
        <f t="shared" ref="CU21" si="288">CT21/CS21</f>
        <v>0.85318559556786699</v>
      </c>
      <c r="CV21" s="28">
        <f t="shared" si="40"/>
        <v>1708508</v>
      </c>
      <c r="CW21" s="26">
        <f t="shared" si="41"/>
        <v>1300763</v>
      </c>
      <c r="CX21" s="27">
        <f t="shared" si="112"/>
        <v>0.76134440107977253</v>
      </c>
      <c r="CY21" s="26">
        <f t="shared" ref="CY21" si="289">SUM(CY10,CY11,CY12,CY13,CY20)</f>
        <v>139559</v>
      </c>
      <c r="CZ21" s="26">
        <f t="shared" si="270"/>
        <v>125838</v>
      </c>
      <c r="DA21" s="27">
        <f t="shared" si="113"/>
        <v>0.90168315909400321</v>
      </c>
      <c r="DB21" s="26">
        <f t="shared" ref="DB21" si="290">SUM(DB10,DB11,DB12,DB13,DB20)</f>
        <v>107291</v>
      </c>
      <c r="DC21" s="26">
        <f t="shared" si="270"/>
        <v>96744</v>
      </c>
      <c r="DD21" s="27">
        <f t="shared" si="114"/>
        <v>0.90169725326448635</v>
      </c>
      <c r="DE21" s="26">
        <f t="shared" ref="DE21" si="291">SUM(DE10,DE11,DE12,DE13,DE20)</f>
        <v>108944</v>
      </c>
      <c r="DF21" s="26">
        <f t="shared" si="270"/>
        <v>70518</v>
      </c>
      <c r="DG21" s="27">
        <f t="shared" si="115"/>
        <v>0.64728667939491846</v>
      </c>
      <c r="DH21" s="26">
        <f t="shared" ref="DH21" si="292">SUM(DH10,DH11,DH12,DH13,DH20)</f>
        <v>87292</v>
      </c>
      <c r="DI21" s="26">
        <f t="shared" si="270"/>
        <v>78711</v>
      </c>
      <c r="DJ21" s="27">
        <f t="shared" si="116"/>
        <v>0.9016977500801906</v>
      </c>
      <c r="DK21" s="26">
        <f t="shared" ref="DK21" si="293">SUM(DK10,DK11,DK12,DK13,DK20)</f>
        <v>123437</v>
      </c>
      <c r="DL21" s="26">
        <f t="shared" ref="DL21:FQ21" si="294">SUM(DL10,DL11,DL12,DL13,DL20)</f>
        <v>102442</v>
      </c>
      <c r="DM21" s="27">
        <f t="shared" si="117"/>
        <v>0.82991323509158521</v>
      </c>
      <c r="DN21" s="26">
        <f t="shared" ref="DN21:DO21" si="295">SUM(DN10,DN11,DN12,DN13,DN20)</f>
        <v>184200</v>
      </c>
      <c r="DO21" s="26">
        <f t="shared" si="295"/>
        <v>166091</v>
      </c>
      <c r="DP21" s="27">
        <f>DO21/DN21</f>
        <v>0.90168838219326819</v>
      </c>
      <c r="DQ21" s="26">
        <f t="shared" ref="DQ21:DR21" si="296">SUM(DQ10,DQ11,DQ12,DQ13,DQ20)</f>
        <v>110555</v>
      </c>
      <c r="DR21" s="26">
        <f t="shared" si="296"/>
        <v>328000</v>
      </c>
      <c r="DS21" s="27">
        <f>DR21/DQ21</f>
        <v>2.9668490796436164</v>
      </c>
      <c r="DT21" s="28">
        <f t="shared" si="42"/>
        <v>861278</v>
      </c>
      <c r="DU21" s="26">
        <f t="shared" si="43"/>
        <v>968344</v>
      </c>
      <c r="DV21" s="27">
        <f t="shared" si="118"/>
        <v>1.1243106174777482</v>
      </c>
      <c r="DW21" s="26">
        <f t="shared" ref="DW21" si="297">SUM(DW10,DW11,DW12,DW13,DW20)</f>
        <v>59050</v>
      </c>
      <c r="DX21" s="26">
        <f t="shared" si="294"/>
        <v>10000</v>
      </c>
      <c r="DY21" s="27">
        <f t="shared" si="119"/>
        <v>0.16934801016088061</v>
      </c>
      <c r="DZ21" s="26">
        <f t="shared" ref="DZ21" si="298">SUM(DZ10,DZ11,DZ12,DZ13,DZ20)</f>
        <v>413251</v>
      </c>
      <c r="EA21" s="26">
        <f t="shared" si="294"/>
        <v>1460821</v>
      </c>
      <c r="EB21" s="27">
        <f t="shared" si="44"/>
        <v>3.5349484937725499</v>
      </c>
      <c r="EC21" s="26">
        <f t="shared" ref="EC21:ED21" si="299">SUM(EC10,EC11,EC12,EC13,EC20)</f>
        <v>0</v>
      </c>
      <c r="ED21" s="26">
        <f t="shared" si="299"/>
        <v>8426</v>
      </c>
      <c r="EE21" s="27"/>
      <c r="EF21" s="26">
        <f t="shared" si="45"/>
        <v>472301</v>
      </c>
      <c r="EG21" s="26">
        <f t="shared" si="1"/>
        <v>1479247</v>
      </c>
      <c r="EH21" s="27">
        <f t="shared" si="46"/>
        <v>3.1320005674347504</v>
      </c>
      <c r="EI21" s="26">
        <f t="shared" ref="EI21" si="300">SUM(EI10,EI11,EI12,EI13,EI20)</f>
        <v>37000</v>
      </c>
      <c r="EJ21" s="26">
        <f t="shared" si="294"/>
        <v>49000</v>
      </c>
      <c r="EK21" s="27">
        <f t="shared" si="129"/>
        <v>1.3243243243243243</v>
      </c>
      <c r="EL21" s="26">
        <f t="shared" ref="EL21" si="301">SUM(EL10,EL11,EL12,EL13,EL20)</f>
        <v>78150</v>
      </c>
      <c r="EM21" s="26">
        <f t="shared" si="294"/>
        <v>81100</v>
      </c>
      <c r="EN21" s="27">
        <f t="shared" si="130"/>
        <v>1.037747920665387</v>
      </c>
      <c r="EO21" s="26">
        <f t="shared" ref="EO21" si="302">SUM(EO10,EO11,EO12,EO13,EO20)</f>
        <v>15500</v>
      </c>
      <c r="EP21" s="26">
        <f t="shared" si="294"/>
        <v>12000</v>
      </c>
      <c r="EQ21" s="27">
        <f t="shared" si="131"/>
        <v>0.77419354838709675</v>
      </c>
      <c r="ER21" s="26">
        <f t="shared" ref="ER21" si="303">SUM(ER10,ER11,ER12,ER13,ER20)</f>
        <v>42183</v>
      </c>
      <c r="ES21" s="26">
        <f t="shared" si="294"/>
        <v>10230</v>
      </c>
      <c r="ET21" s="27">
        <f t="shared" si="120"/>
        <v>0.24251475712964937</v>
      </c>
      <c r="EU21" s="26">
        <f t="shared" ref="EU21" si="304">SUM(EU10,EU11,EU12,EU13,EU20)</f>
        <v>10000</v>
      </c>
      <c r="EV21" s="26">
        <f t="shared" si="294"/>
        <v>5000</v>
      </c>
      <c r="EW21" s="27">
        <f t="shared" si="136"/>
        <v>0.5</v>
      </c>
      <c r="EX21" s="28">
        <f t="shared" si="47"/>
        <v>182833</v>
      </c>
      <c r="EY21" s="26">
        <f t="shared" si="48"/>
        <v>157330</v>
      </c>
      <c r="EZ21" s="27">
        <f t="shared" si="121"/>
        <v>0.8605120519818632</v>
      </c>
      <c r="FA21" s="26">
        <f t="shared" ref="FA21:FB21" si="305">SUM(FA10,FA11,FA12,FA13,FA20)</f>
        <v>149200</v>
      </c>
      <c r="FB21" s="26">
        <f t="shared" si="305"/>
        <v>35800</v>
      </c>
      <c r="FC21" s="27">
        <f t="shared" si="2"/>
        <v>0.23994638069705093</v>
      </c>
      <c r="FD21" s="26">
        <f t="shared" ref="FD21" si="306">SUM(FD10,FD11,FD12,FD13,FD20)</f>
        <v>34256</v>
      </c>
      <c r="FE21" s="26">
        <f t="shared" si="294"/>
        <v>0</v>
      </c>
      <c r="FF21" s="27">
        <f t="shared" si="3"/>
        <v>0</v>
      </c>
      <c r="FG21" s="26">
        <f t="shared" ref="FG21" si="307">SUM(FG10,FG11,FG12,FG13,FG20)</f>
        <v>68027</v>
      </c>
      <c r="FH21" s="26">
        <f t="shared" si="294"/>
        <v>60129</v>
      </c>
      <c r="FI21" s="27">
        <f t="shared" si="49"/>
        <v>0.88389904008702425</v>
      </c>
      <c r="FJ21" s="26">
        <f t="shared" ref="FJ21:FK21" si="308">SUM(FJ10,FJ11,FJ12,FJ13,FJ20)</f>
        <v>200165</v>
      </c>
      <c r="FK21" s="26">
        <f t="shared" si="308"/>
        <v>123918</v>
      </c>
      <c r="FL21" s="27">
        <f t="shared" si="4"/>
        <v>0.61907925961082111</v>
      </c>
      <c r="FM21" s="28">
        <f t="shared" si="50"/>
        <v>451648</v>
      </c>
      <c r="FN21" s="26">
        <f t="shared" si="51"/>
        <v>219847</v>
      </c>
      <c r="FO21" s="27">
        <f t="shared" si="52"/>
        <v>0.48676624273770724</v>
      </c>
      <c r="FP21" s="26">
        <f t="shared" ref="FP21" si="309">SUM(FP10,FP11,FP12,FP13,FP20)</f>
        <v>10533</v>
      </c>
      <c r="FQ21" s="26">
        <f t="shared" si="294"/>
        <v>12994</v>
      </c>
      <c r="FR21" s="27">
        <f t="shared" si="53"/>
        <v>1.2336466343871642</v>
      </c>
      <c r="FS21" s="26">
        <f t="shared" si="54"/>
        <v>10533</v>
      </c>
      <c r="FT21" s="26">
        <f t="shared" si="54"/>
        <v>12994</v>
      </c>
      <c r="FU21" s="27">
        <f t="shared" si="55"/>
        <v>1.2336466343871642</v>
      </c>
      <c r="FV21" s="26">
        <f t="shared" ref="FV21" si="310">SUM(FV10,FV11,FV12,FV13,FV20)</f>
        <v>341705</v>
      </c>
      <c r="FW21" s="26">
        <f t="shared" ref="FW21:HY21" si="311">SUM(FW10,FW11,FW12,FW13,FW20)</f>
        <v>500000</v>
      </c>
      <c r="FX21" s="27">
        <f>FW21/FV21</f>
        <v>1.4632504645820226</v>
      </c>
      <c r="FY21" s="28">
        <f t="shared" si="56"/>
        <v>341705</v>
      </c>
      <c r="FZ21" s="26">
        <f t="shared" si="57"/>
        <v>500000</v>
      </c>
      <c r="GA21" s="27">
        <f>FZ21/FY21</f>
        <v>1.4632504645820226</v>
      </c>
      <c r="GB21" s="28">
        <f t="shared" si="137"/>
        <v>5911187</v>
      </c>
      <c r="GC21" s="26">
        <f t="shared" si="138"/>
        <v>6691902</v>
      </c>
      <c r="GD21" s="27">
        <f t="shared" si="58"/>
        <v>1.132074150251041</v>
      </c>
      <c r="GE21" s="26">
        <f t="shared" ref="GE21" si="312">SUM(GE10,GE11,GE12,GE13,GE20)</f>
        <v>0</v>
      </c>
      <c r="GF21" s="26">
        <f t="shared" ref="GF21" si="313">SUM(GF10,GF11,GF12,GF13,GF20)</f>
        <v>0</v>
      </c>
      <c r="GG21" s="27"/>
      <c r="GH21" s="26">
        <f t="shared" ref="GH21" si="314">SUM(GH10,GH11,GH12,GH13,GH20)</f>
        <v>99501</v>
      </c>
      <c r="GI21" s="26">
        <f t="shared" ref="GI21" si="315">SUM(GI10,GI11,GI12,GI13,GI20)</f>
        <v>74463</v>
      </c>
      <c r="GJ21" s="27">
        <f t="shared" si="59"/>
        <v>0.74836433804685376</v>
      </c>
      <c r="GK21" s="26">
        <f t="shared" ref="GK21" si="316">SUM(GK10,GK11,GK12,GK13,GK20)</f>
        <v>65892</v>
      </c>
      <c r="GL21" s="26">
        <f t="shared" si="311"/>
        <v>63000</v>
      </c>
      <c r="GM21" s="27">
        <f t="shared" si="132"/>
        <v>0.95610999817883813</v>
      </c>
      <c r="GN21" s="26">
        <f t="shared" ref="GN21" si="317">SUM(GN10,GN11,GN12,GN13,GN20)</f>
        <v>0</v>
      </c>
      <c r="GO21" s="26">
        <f t="shared" si="311"/>
        <v>0</v>
      </c>
      <c r="GP21" s="27"/>
      <c r="GQ21" s="26">
        <f t="shared" ref="GQ21" si="318">SUM(GQ10,GQ11,GQ12,GQ13,GQ20)</f>
        <v>406761</v>
      </c>
      <c r="GR21" s="26">
        <f t="shared" si="311"/>
        <v>301579</v>
      </c>
      <c r="GS21" s="27">
        <f t="shared" ref="GS21:GS40" si="319">GR21/GQ21</f>
        <v>0.74141572077952411</v>
      </c>
      <c r="GT21" s="26">
        <f t="shared" ref="GT21" si="320">SUM(GT10,GT11,GT12,GT13,GT20)</f>
        <v>643</v>
      </c>
      <c r="GU21" s="26">
        <f t="shared" si="311"/>
        <v>0</v>
      </c>
      <c r="GV21" s="27">
        <f t="shared" si="139"/>
        <v>0</v>
      </c>
      <c r="GW21" s="26">
        <f t="shared" ref="GW21" si="321">SUM(GW10,GW11,GW12,GW13,GW20)</f>
        <v>0</v>
      </c>
      <c r="GX21" s="26">
        <f t="shared" si="311"/>
        <v>0</v>
      </c>
      <c r="GY21" s="27"/>
      <c r="GZ21" s="26">
        <f t="shared" ref="GZ21:HA21" si="322">SUM(GZ10,GZ11,GZ12,GZ13,GZ20)</f>
        <v>77550</v>
      </c>
      <c r="HA21" s="26">
        <f t="shared" si="322"/>
        <v>0</v>
      </c>
      <c r="HB21" s="27">
        <f>HA21/GZ21</f>
        <v>0</v>
      </c>
      <c r="HC21" s="28">
        <f t="shared" si="60"/>
        <v>650347</v>
      </c>
      <c r="HD21" s="26">
        <f t="shared" si="61"/>
        <v>439042</v>
      </c>
      <c r="HE21" s="27">
        <f t="shared" si="62"/>
        <v>0.67508883718999246</v>
      </c>
      <c r="HF21" s="26">
        <f t="shared" ref="HF21" si="323">SUM(HF10,HF11,HF12,HF13,HF20)</f>
        <v>0</v>
      </c>
      <c r="HG21" s="26">
        <f t="shared" si="311"/>
        <v>0</v>
      </c>
      <c r="HH21" s="27"/>
      <c r="HI21" s="28">
        <f t="shared" si="63"/>
        <v>0</v>
      </c>
      <c r="HJ21" s="26">
        <f t="shared" si="64"/>
        <v>0</v>
      </c>
      <c r="HK21" s="27"/>
      <c r="HL21" s="26">
        <f t="shared" ref="HL21" si="324">SUM(HL10,HL11,HL12,HL13,HL20)</f>
        <v>0</v>
      </c>
      <c r="HM21" s="26">
        <f t="shared" si="311"/>
        <v>0</v>
      </c>
      <c r="HN21" s="27"/>
      <c r="HO21" s="26">
        <f t="shared" ref="HO21" si="325">SUM(HO10,HO11,HO12,HO13,HO20)</f>
        <v>0</v>
      </c>
      <c r="HP21" s="26">
        <f t="shared" si="311"/>
        <v>0</v>
      </c>
      <c r="HQ21" s="27"/>
      <c r="HR21" s="28">
        <f t="shared" si="65"/>
        <v>0</v>
      </c>
      <c r="HS21" s="26">
        <f t="shared" si="66"/>
        <v>0</v>
      </c>
      <c r="HT21" s="27"/>
      <c r="HU21" s="26">
        <f t="shared" ref="HU21" si="326">SUM(HU10,HU11,HU12,HU13,HU20)</f>
        <v>0</v>
      </c>
      <c r="HV21" s="26">
        <f t="shared" si="311"/>
        <v>0</v>
      </c>
      <c r="HW21" s="27"/>
      <c r="HX21" s="26">
        <f t="shared" ref="HX21" si="327">SUM(HX10,HX11,HX12,HX13,HX20)</f>
        <v>0</v>
      </c>
      <c r="HY21" s="26">
        <f t="shared" si="311"/>
        <v>0</v>
      </c>
      <c r="HZ21" s="27"/>
      <c r="IA21" s="28">
        <f t="shared" si="67"/>
        <v>0</v>
      </c>
      <c r="IB21" s="26">
        <f t="shared" si="68"/>
        <v>0</v>
      </c>
      <c r="IC21" s="27"/>
      <c r="ID21" s="26">
        <f t="shared" ref="ID21" si="328">SUM(ID10,ID11,ID12,ID13,ID20)</f>
        <v>0</v>
      </c>
      <c r="IE21" s="26">
        <f t="shared" ref="IE21:JX21" si="329">SUM(IE10,IE11,IE12,IE13,IE20)</f>
        <v>0</v>
      </c>
      <c r="IF21" s="27"/>
      <c r="IG21" s="26">
        <f t="shared" ref="IG21" si="330">SUM(IG10,IG11,IG12,IG13,IG20)</f>
        <v>0</v>
      </c>
      <c r="IH21" s="26">
        <f t="shared" si="329"/>
        <v>0</v>
      </c>
      <c r="II21" s="27"/>
      <c r="IJ21" s="28">
        <f t="shared" si="69"/>
        <v>0</v>
      </c>
      <c r="IK21" s="26">
        <f t="shared" si="70"/>
        <v>0</v>
      </c>
      <c r="IL21" s="27"/>
      <c r="IM21" s="26">
        <f t="shared" ref="IM21" si="331">SUM(IM10,IM11,IM12,IM13,IM20)</f>
        <v>140000</v>
      </c>
      <c r="IN21" s="26">
        <f t="shared" si="329"/>
        <v>16109</v>
      </c>
      <c r="IO21" s="27">
        <f t="shared" si="224"/>
        <v>0.11506428571428572</v>
      </c>
      <c r="IP21" s="28">
        <f t="shared" si="71"/>
        <v>140000</v>
      </c>
      <c r="IQ21" s="26">
        <f t="shared" si="72"/>
        <v>16109</v>
      </c>
      <c r="IR21" s="27">
        <f t="shared" si="225"/>
        <v>0.11506428571428572</v>
      </c>
      <c r="IS21" s="26">
        <f t="shared" ref="IS21" si="332">SUM(IS10,IS11,IS12,IS13,IS20)</f>
        <v>106500</v>
      </c>
      <c r="IT21" s="26">
        <f t="shared" si="329"/>
        <v>0</v>
      </c>
      <c r="IU21" s="27">
        <f t="shared" ref="IU21:IU40" si="333">IT21/IS21</f>
        <v>0</v>
      </c>
      <c r="IV21" s="26">
        <f t="shared" si="73"/>
        <v>106500</v>
      </c>
      <c r="IW21" s="26">
        <f t="shared" si="74"/>
        <v>0</v>
      </c>
      <c r="IX21" s="27">
        <f>IW21/IV21</f>
        <v>0</v>
      </c>
      <c r="IY21" s="28">
        <f t="shared" si="6"/>
        <v>896847</v>
      </c>
      <c r="IZ21" s="26">
        <f t="shared" si="7"/>
        <v>455151</v>
      </c>
      <c r="JA21" s="27">
        <f t="shared" si="75"/>
        <v>0.50750127948245349</v>
      </c>
      <c r="JB21" s="26">
        <f t="shared" ref="JB21" si="334">SUM(JB10,JB11,JB12,JB13,JB20)</f>
        <v>0</v>
      </c>
      <c r="JC21" s="26">
        <f t="shared" si="329"/>
        <v>0</v>
      </c>
      <c r="JD21" s="27"/>
      <c r="JE21" s="26">
        <f t="shared" ref="JE21" si="335">SUM(JE10,JE11,JE12,JE13,JE20)</f>
        <v>426092</v>
      </c>
      <c r="JF21" s="26">
        <f t="shared" si="329"/>
        <v>114107</v>
      </c>
      <c r="JG21" s="27">
        <f t="shared" si="140"/>
        <v>0.26779897299174826</v>
      </c>
      <c r="JH21" s="26">
        <f t="shared" ref="JH21" si="336">SUM(JH10,JH11,JH12,JH13,JH20)</f>
        <v>0</v>
      </c>
      <c r="JI21" s="26">
        <f t="shared" si="329"/>
        <v>0</v>
      </c>
      <c r="JJ21" s="27"/>
      <c r="JK21" s="28">
        <f t="shared" si="76"/>
        <v>426092</v>
      </c>
      <c r="JL21" s="26">
        <f t="shared" si="77"/>
        <v>114107</v>
      </c>
      <c r="JM21" s="27">
        <f t="shared" si="141"/>
        <v>0.26779897299174826</v>
      </c>
      <c r="JN21" s="26">
        <f t="shared" ref="JN21" si="337">SUM(JN10,JN11,JN12,JN13,JN20)</f>
        <v>70800</v>
      </c>
      <c r="JO21" s="26">
        <f t="shared" si="329"/>
        <v>11300</v>
      </c>
      <c r="JP21" s="27">
        <f t="shared" si="142"/>
        <v>0.1596045197740113</v>
      </c>
      <c r="JQ21" s="26">
        <f t="shared" ref="JQ21" si="338">SUM(JQ10,JQ11,JQ12,JQ13,JQ20)</f>
        <v>12000</v>
      </c>
      <c r="JR21" s="26">
        <f t="shared" si="329"/>
        <v>11500</v>
      </c>
      <c r="JS21" s="27">
        <f t="shared" si="143"/>
        <v>0.95833333333333337</v>
      </c>
      <c r="JT21" s="26">
        <f t="shared" ref="JT21" si="339">SUM(JT10,JT11,JT12,JT13,JT20)</f>
        <v>0</v>
      </c>
      <c r="JU21" s="26">
        <f t="shared" si="329"/>
        <v>0</v>
      </c>
      <c r="JV21" s="27"/>
      <c r="JW21" s="26">
        <f t="shared" ref="JW21" si="340">SUM(JW10,JW11,JW12,JW13,JW20)</f>
        <v>6000</v>
      </c>
      <c r="JX21" s="26">
        <f t="shared" si="329"/>
        <v>6000</v>
      </c>
      <c r="JY21" s="27">
        <f t="shared" si="144"/>
        <v>1</v>
      </c>
      <c r="JZ21" s="28">
        <f t="shared" si="78"/>
        <v>88800</v>
      </c>
      <c r="KA21" s="26">
        <f t="shared" si="79"/>
        <v>28800</v>
      </c>
      <c r="KB21" s="27">
        <f t="shared" si="145"/>
        <v>0.32432432432432434</v>
      </c>
      <c r="KC21" s="26">
        <f t="shared" ref="KC21:KD21" si="341">SUM(KC10,KC11,KC12,KC13,KC20)</f>
        <v>24100</v>
      </c>
      <c r="KD21" s="26">
        <f t="shared" si="341"/>
        <v>0</v>
      </c>
      <c r="KE21" s="27">
        <f t="shared" si="146"/>
        <v>0</v>
      </c>
      <c r="KF21" s="26">
        <f t="shared" ref="KF21:KG21" si="342">SUM(KF10,KF11,KF12,KF13,KF20)</f>
        <v>72332</v>
      </c>
      <c r="KG21" s="26">
        <f t="shared" si="342"/>
        <v>0</v>
      </c>
      <c r="KH21" s="27">
        <f t="shared" si="147"/>
        <v>0</v>
      </c>
      <c r="KI21" s="26">
        <f t="shared" ref="KI21:KJ21" si="343">SUM(KI10,KI11,KI12,KI13,KI20)</f>
        <v>0</v>
      </c>
      <c r="KJ21" s="26">
        <f t="shared" si="343"/>
        <v>0</v>
      </c>
      <c r="KK21" s="27"/>
      <c r="KL21" s="26">
        <f t="shared" si="80"/>
        <v>96432</v>
      </c>
      <c r="KM21" s="26">
        <f t="shared" si="81"/>
        <v>0</v>
      </c>
      <c r="KN21" s="27"/>
      <c r="KO21" s="28">
        <f t="shared" si="82"/>
        <v>611324</v>
      </c>
      <c r="KP21" s="26">
        <f t="shared" si="83"/>
        <v>142907</v>
      </c>
      <c r="KQ21" s="27">
        <f t="shared" si="149"/>
        <v>0.2337663824747597</v>
      </c>
      <c r="KR21" s="26">
        <f t="shared" ref="KR21" si="344">SUM(KR10,KR11,KR12,KR13,KR20)</f>
        <v>0</v>
      </c>
      <c r="KS21" s="26">
        <f t="shared" ref="KS21:LQ21" si="345">SUM(KS10,KS11,KS12,KS13,KS20)</f>
        <v>0</v>
      </c>
      <c r="KT21" s="27"/>
      <c r="KU21" s="26">
        <f t="shared" ref="KU21" si="346">SUM(KU10,KU11,KU12,KU13,KU20)</f>
        <v>0</v>
      </c>
      <c r="KV21" s="26">
        <f t="shared" si="345"/>
        <v>0</v>
      </c>
      <c r="KW21" s="27"/>
      <c r="KX21" s="26">
        <f t="shared" ref="KX21" si="347">SUM(KX10,KX11,KX12,KX13,KX20)</f>
        <v>0</v>
      </c>
      <c r="KY21" s="26">
        <f t="shared" si="345"/>
        <v>0</v>
      </c>
      <c r="KZ21" s="27"/>
      <c r="LA21" s="28">
        <f t="shared" ref="LA21" si="348">SUM(LA10,LA11,LA12,LA13,LA20)</f>
        <v>0</v>
      </c>
      <c r="LB21" s="26">
        <f t="shared" si="345"/>
        <v>0</v>
      </c>
      <c r="LC21" s="27"/>
      <c r="LD21" s="28">
        <f t="shared" ref="LD21" si="349">SUM(LD10,LD11,LD12,LD13,LD20)</f>
        <v>0</v>
      </c>
      <c r="LE21" s="26">
        <f t="shared" si="345"/>
        <v>0</v>
      </c>
      <c r="LF21" s="27"/>
      <c r="LG21" s="28">
        <f t="shared" si="84"/>
        <v>0</v>
      </c>
      <c r="LH21" s="26">
        <f t="shared" si="85"/>
        <v>0</v>
      </c>
      <c r="LI21" s="27"/>
      <c r="LJ21" s="26">
        <f t="shared" ref="LJ21" si="350">SUM(LJ10,LJ11,LJ12,LJ13,LJ20)</f>
        <v>0</v>
      </c>
      <c r="LK21" s="26">
        <f t="shared" si="345"/>
        <v>0</v>
      </c>
      <c r="LL21" s="27"/>
      <c r="LM21" s="26">
        <f t="shared" ref="LM21" si="351">SUM(LM10,LM11,LM12,LM13,LM20)</f>
        <v>0</v>
      </c>
      <c r="LN21" s="26">
        <f t="shared" si="345"/>
        <v>0</v>
      </c>
      <c r="LO21" s="27"/>
      <c r="LP21" s="26">
        <f t="shared" ref="LP21" si="352">SUM(LP10,LP11,LP12,LP13,LP20)</f>
        <v>0</v>
      </c>
      <c r="LQ21" s="26">
        <f t="shared" si="345"/>
        <v>0</v>
      </c>
      <c r="LR21" s="27"/>
      <c r="LS21" s="28">
        <f t="shared" si="86"/>
        <v>0</v>
      </c>
      <c r="LT21" s="26">
        <f t="shared" si="87"/>
        <v>0</v>
      </c>
      <c r="LU21" s="27"/>
      <c r="LV21" s="28">
        <f t="shared" si="8"/>
        <v>0</v>
      </c>
      <c r="LW21" s="26">
        <f t="shared" si="9"/>
        <v>0</v>
      </c>
      <c r="LX21" s="27"/>
      <c r="LY21" s="26">
        <f t="shared" ref="LY21:LZ21" si="353">SUM(LY10,LY11,LY12,LY13,LY20)</f>
        <v>83351</v>
      </c>
      <c r="LZ21" s="26">
        <f t="shared" si="353"/>
        <v>103724</v>
      </c>
      <c r="MA21" s="27">
        <f t="shared" ref="MA21:MA23" si="354">LZ21/LY21</f>
        <v>1.2444241820734003</v>
      </c>
      <c r="MB21" s="26">
        <f t="shared" ref="MB21:MC21" si="355">SUM(MB10,MB11,MB12,MB13,MB20)</f>
        <v>176414</v>
      </c>
      <c r="MC21" s="26">
        <f t="shared" si="355"/>
        <v>210006</v>
      </c>
      <c r="MD21" s="27">
        <f t="shared" ref="MD21:MD23" si="356">MC21/MB21</f>
        <v>1.1904157266430102</v>
      </c>
      <c r="ME21" s="26">
        <f t="shared" ref="ME21:MF21" si="357">SUM(ME10,ME11,ME12,ME13,ME20)</f>
        <v>17000</v>
      </c>
      <c r="MF21" s="26">
        <f t="shared" si="357"/>
        <v>15050</v>
      </c>
      <c r="MG21" s="27">
        <f t="shared" ref="MG21:MG22" si="358">MF21/ME21</f>
        <v>0.88529411764705879</v>
      </c>
      <c r="MH21" s="26">
        <f t="shared" ref="MH21" si="359">SUM(MH10,MH11,MH12,MH13,MH20)</f>
        <v>344792</v>
      </c>
      <c r="MI21" s="26">
        <f t="shared" ref="MI21" si="360">SUM(MI10,MI11,MI12,MI13,MI20)</f>
        <v>0</v>
      </c>
      <c r="MJ21" s="27">
        <f t="shared" ref="MJ21" si="361">MI21/MH21</f>
        <v>0</v>
      </c>
      <c r="MK21" s="28">
        <f t="shared" si="90"/>
        <v>621557</v>
      </c>
      <c r="ML21" s="26">
        <f t="shared" si="11"/>
        <v>328780</v>
      </c>
      <c r="MM21" s="27">
        <f t="shared" ref="MM21:MM23" si="362">ML21/MK21</f>
        <v>0.52896194556573251</v>
      </c>
      <c r="MN21" s="26">
        <f t="shared" ref="MN21:MO21" si="363">SUM(MN10,MN11,MN12,MN13,MN20)</f>
        <v>35744</v>
      </c>
      <c r="MO21" s="26">
        <f t="shared" si="363"/>
        <v>7688</v>
      </c>
      <c r="MP21" s="27">
        <f t="shared" si="126"/>
        <v>0.21508504923903313</v>
      </c>
      <c r="MQ21" s="30">
        <f t="shared" ref="MQ21:MR21" si="364">SUM(MQ10,MQ11,MQ12,MQ13,MQ20)</f>
        <v>17986</v>
      </c>
      <c r="MR21" s="30">
        <f t="shared" si="364"/>
        <v>12652</v>
      </c>
      <c r="MS21" s="31">
        <f t="shared" ref="MS21:MS23" si="365">MR21/MQ21</f>
        <v>0.70343600578227505</v>
      </c>
      <c r="MT21" s="28">
        <f t="shared" si="92"/>
        <v>53730</v>
      </c>
      <c r="MU21" s="26">
        <f t="shared" si="93"/>
        <v>20340</v>
      </c>
      <c r="MV21" s="27">
        <f t="shared" si="127"/>
        <v>0.37855946398659968</v>
      </c>
      <c r="MW21" s="28">
        <f t="shared" si="94"/>
        <v>675287</v>
      </c>
      <c r="MX21" s="26">
        <f t="shared" si="12"/>
        <v>349120</v>
      </c>
      <c r="MY21" s="27">
        <f t="shared" si="128"/>
        <v>0.51699499620161504</v>
      </c>
      <c r="MZ21" s="28">
        <f t="shared" si="14"/>
        <v>8094645</v>
      </c>
      <c r="NA21" s="26">
        <f t="shared" si="15"/>
        <v>7639080</v>
      </c>
      <c r="NB21" s="27">
        <f t="shared" si="95"/>
        <v>0.94372020020643277</v>
      </c>
      <c r="NC21" s="28">
        <f t="shared" si="16"/>
        <v>14985894</v>
      </c>
      <c r="ND21" s="26">
        <f t="shared" si="17"/>
        <v>14171305</v>
      </c>
      <c r="NE21" s="27">
        <f t="shared" si="96"/>
        <v>0.94564294929618475</v>
      </c>
      <c r="NF21" s="32"/>
    </row>
    <row r="22" spans="1:371" s="26" customFormat="1" ht="16.5" thickBot="1" x14ac:dyDescent="0.3">
      <c r="A22" s="23">
        <v>13</v>
      </c>
      <c r="B22" s="24" t="s">
        <v>208</v>
      </c>
      <c r="C22" s="63" t="s">
        <v>174</v>
      </c>
      <c r="D22" s="26">
        <v>7923</v>
      </c>
      <c r="F22" s="27">
        <f t="shared" si="18"/>
        <v>0</v>
      </c>
      <c r="H22" s="26">
        <v>65</v>
      </c>
      <c r="I22" s="27"/>
      <c r="J22" s="26">
        <v>0</v>
      </c>
      <c r="K22" s="26">
        <v>43</v>
      </c>
      <c r="L22" s="27"/>
      <c r="N22" s="26">
        <v>1111</v>
      </c>
      <c r="O22" s="27"/>
      <c r="Q22" s="26">
        <v>950</v>
      </c>
      <c r="R22" s="27"/>
      <c r="T22" s="26">
        <v>776</v>
      </c>
      <c r="U22" s="27"/>
      <c r="X22" s="27"/>
      <c r="Z22" s="26">
        <v>96</v>
      </c>
      <c r="AA22" s="27"/>
      <c r="AB22" s="28">
        <f t="shared" si="26"/>
        <v>0</v>
      </c>
      <c r="AC22" s="26">
        <f t="shared" si="27"/>
        <v>3041</v>
      </c>
      <c r="AD22" s="27"/>
      <c r="AE22" s="26">
        <v>0</v>
      </c>
      <c r="AF22" s="26">
        <v>0</v>
      </c>
      <c r="AG22" s="27"/>
      <c r="AH22" s="28">
        <f t="shared" si="30"/>
        <v>7923</v>
      </c>
      <c r="AI22" s="26">
        <f t="shared" si="31"/>
        <v>3041</v>
      </c>
      <c r="AJ22" s="27">
        <f t="shared" si="32"/>
        <v>0.38381926038116876</v>
      </c>
      <c r="AK22" s="26">
        <v>88779</v>
      </c>
      <c r="AL22" s="26">
        <f>142905-15000</f>
        <v>127905</v>
      </c>
      <c r="AM22" s="27">
        <f t="shared" si="33"/>
        <v>1.4407123306187275</v>
      </c>
      <c r="AP22" s="27"/>
      <c r="AS22" s="27"/>
      <c r="AV22" s="27"/>
      <c r="AY22" s="27"/>
      <c r="AZ22" s="26">
        <f t="shared" si="34"/>
        <v>88779</v>
      </c>
      <c r="BA22" s="26">
        <f t="shared" si="0"/>
        <v>127905</v>
      </c>
      <c r="BB22" s="27">
        <f t="shared" si="35"/>
        <v>1.4407123306187275</v>
      </c>
      <c r="BE22" s="27"/>
      <c r="BH22" s="27"/>
      <c r="BK22" s="27"/>
      <c r="BN22" s="27"/>
      <c r="BQ22" s="27"/>
      <c r="BT22" s="27"/>
      <c r="BW22" s="27"/>
      <c r="BZ22" s="27"/>
      <c r="CC22" s="27"/>
      <c r="CD22" s="28">
        <f t="shared" si="37"/>
        <v>0</v>
      </c>
      <c r="CE22" s="26">
        <f t="shared" si="38"/>
        <v>0</v>
      </c>
      <c r="CF22" s="27"/>
      <c r="CI22" s="27"/>
      <c r="CJ22" s="28"/>
      <c r="CL22" s="27"/>
      <c r="CO22" s="27"/>
      <c r="CR22" s="27"/>
      <c r="CU22" s="27"/>
      <c r="CV22" s="28">
        <f t="shared" si="40"/>
        <v>0</v>
      </c>
      <c r="CW22" s="26">
        <f t="shared" si="41"/>
        <v>0</v>
      </c>
      <c r="CX22" s="27"/>
      <c r="DA22" s="27"/>
      <c r="DD22" s="27"/>
      <c r="DG22" s="27"/>
      <c r="DJ22" s="27"/>
      <c r="DM22" s="27"/>
      <c r="DP22" s="27"/>
      <c r="DS22" s="27"/>
      <c r="DT22" s="28">
        <f t="shared" si="42"/>
        <v>0</v>
      </c>
      <c r="DU22" s="26">
        <f t="shared" si="43"/>
        <v>0</v>
      </c>
      <c r="DV22" s="27"/>
      <c r="DY22" s="27"/>
      <c r="EA22" s="26">
        <v>953</v>
      </c>
      <c r="EB22" s="27"/>
      <c r="EE22" s="27"/>
      <c r="EF22" s="26">
        <f t="shared" si="45"/>
        <v>0</v>
      </c>
      <c r="EG22" s="26">
        <f t="shared" si="1"/>
        <v>953</v>
      </c>
      <c r="EH22" s="27"/>
      <c r="EK22" s="27"/>
      <c r="EN22" s="27"/>
      <c r="EQ22" s="27"/>
      <c r="ET22" s="27"/>
      <c r="EW22" s="27"/>
      <c r="EX22" s="28">
        <f t="shared" si="47"/>
        <v>0</v>
      </c>
      <c r="EY22" s="26">
        <f t="shared" si="48"/>
        <v>0</v>
      </c>
      <c r="EZ22" s="27"/>
      <c r="FC22" s="27"/>
      <c r="FF22" s="27"/>
      <c r="FI22" s="27"/>
      <c r="FL22" s="27"/>
      <c r="FM22" s="28">
        <f t="shared" si="50"/>
        <v>0</v>
      </c>
      <c r="FN22" s="26">
        <f t="shared" si="51"/>
        <v>0</v>
      </c>
      <c r="FO22" s="27"/>
      <c r="FR22" s="27"/>
      <c r="FS22" s="26">
        <f t="shared" si="54"/>
        <v>0</v>
      </c>
      <c r="FT22" s="26">
        <f t="shared" si="54"/>
        <v>0</v>
      </c>
      <c r="FU22" s="27"/>
      <c r="FX22" s="27"/>
      <c r="FY22" s="28">
        <f t="shared" si="56"/>
        <v>0</v>
      </c>
      <c r="FZ22" s="26">
        <f t="shared" si="57"/>
        <v>0</v>
      </c>
      <c r="GA22" s="27"/>
      <c r="GB22" s="28">
        <f t="shared" si="137"/>
        <v>0</v>
      </c>
      <c r="GC22" s="26">
        <f t="shared" si="138"/>
        <v>953</v>
      </c>
      <c r="GD22" s="27"/>
      <c r="GG22" s="27"/>
      <c r="GJ22" s="27"/>
      <c r="GM22" s="27"/>
      <c r="GP22" s="27"/>
      <c r="GS22" s="27"/>
      <c r="GV22" s="27"/>
      <c r="GY22" s="27"/>
      <c r="HB22" s="27"/>
      <c r="HC22" s="28">
        <f t="shared" si="60"/>
        <v>0</v>
      </c>
      <c r="HD22" s="26">
        <f t="shared" si="61"/>
        <v>0</v>
      </c>
      <c r="HE22" s="27"/>
      <c r="HH22" s="27"/>
      <c r="HI22" s="28">
        <f t="shared" si="63"/>
        <v>0</v>
      </c>
      <c r="HJ22" s="26">
        <f t="shared" si="64"/>
        <v>0</v>
      </c>
      <c r="HK22" s="27"/>
      <c r="HN22" s="27"/>
      <c r="HQ22" s="27"/>
      <c r="HR22" s="28">
        <f t="shared" si="65"/>
        <v>0</v>
      </c>
      <c r="HS22" s="26">
        <f t="shared" si="66"/>
        <v>0</v>
      </c>
      <c r="HT22" s="27"/>
      <c r="HU22" s="26">
        <v>35301</v>
      </c>
      <c r="HV22" s="26">
        <v>95688</v>
      </c>
      <c r="HW22" s="27">
        <f t="shared" ref="HW22:HW40" si="366">HV22/HU22</f>
        <v>2.71063142687176</v>
      </c>
      <c r="HX22" s="26">
        <v>301484</v>
      </c>
      <c r="HY22" s="26">
        <f>412670+175000+2005</f>
        <v>589675</v>
      </c>
      <c r="HZ22" s="27">
        <f t="shared" ref="HZ22:HZ40" si="367">HY22/HX22</f>
        <v>1.9559081078929561</v>
      </c>
      <c r="IA22" s="28">
        <f t="shared" si="67"/>
        <v>336785</v>
      </c>
      <c r="IB22" s="26">
        <f t="shared" si="68"/>
        <v>685363</v>
      </c>
      <c r="IC22" s="27">
        <f t="shared" ref="IC22:IC40" si="368">IB22/IA22</f>
        <v>2.0350164051249315</v>
      </c>
      <c r="IF22" s="27"/>
      <c r="II22" s="27"/>
      <c r="IJ22" s="28">
        <f t="shared" si="69"/>
        <v>0</v>
      </c>
      <c r="IK22" s="26">
        <f t="shared" si="70"/>
        <v>0</v>
      </c>
      <c r="IL22" s="27"/>
      <c r="IO22" s="27"/>
      <c r="IP22" s="28">
        <f t="shared" si="71"/>
        <v>0</v>
      </c>
      <c r="IQ22" s="26">
        <f t="shared" si="72"/>
        <v>0</v>
      </c>
      <c r="IR22" s="27"/>
      <c r="IS22" s="26">
        <f>246673+8000</f>
        <v>254673</v>
      </c>
      <c r="IT22" s="26">
        <v>0</v>
      </c>
      <c r="IU22" s="27">
        <f>IT22/IS22</f>
        <v>0</v>
      </c>
      <c r="IV22" s="26">
        <f t="shared" si="73"/>
        <v>254673</v>
      </c>
      <c r="IW22" s="26">
        <f t="shared" si="74"/>
        <v>0</v>
      </c>
      <c r="IX22" s="27">
        <f>IW22/IV22</f>
        <v>0</v>
      </c>
      <c r="IY22" s="28">
        <f t="shared" si="6"/>
        <v>591458</v>
      </c>
      <c r="IZ22" s="26">
        <f t="shared" si="7"/>
        <v>685363</v>
      </c>
      <c r="JA22" s="27">
        <f t="shared" si="75"/>
        <v>1.1587686699647313</v>
      </c>
      <c r="JD22" s="27"/>
      <c r="JG22" s="27"/>
      <c r="JJ22" s="27"/>
      <c r="JK22" s="28">
        <f t="shared" si="76"/>
        <v>0</v>
      </c>
      <c r="JL22" s="26">
        <f t="shared" si="77"/>
        <v>0</v>
      </c>
      <c r="JM22" s="27"/>
      <c r="JP22" s="27"/>
      <c r="JS22" s="27"/>
      <c r="JV22" s="27"/>
      <c r="JY22" s="27"/>
      <c r="JZ22" s="28">
        <f t="shared" si="78"/>
        <v>0</v>
      </c>
      <c r="KA22" s="26">
        <f t="shared" si="79"/>
        <v>0</v>
      </c>
      <c r="KB22" s="27"/>
      <c r="KE22" s="27"/>
      <c r="KH22" s="27"/>
      <c r="KK22" s="27"/>
      <c r="KL22" s="26">
        <f t="shared" si="80"/>
        <v>0</v>
      </c>
      <c r="KM22" s="26">
        <f t="shared" si="81"/>
        <v>0</v>
      </c>
      <c r="KN22" s="27"/>
      <c r="KO22" s="28">
        <f t="shared" si="82"/>
        <v>0</v>
      </c>
      <c r="KP22" s="26">
        <f t="shared" si="83"/>
        <v>0</v>
      </c>
      <c r="KQ22" s="27"/>
      <c r="KT22" s="27"/>
      <c r="KW22" s="27"/>
      <c r="KZ22" s="27"/>
      <c r="LA22" s="28"/>
      <c r="LC22" s="27"/>
      <c r="LD22" s="28"/>
      <c r="LF22" s="27"/>
      <c r="LG22" s="28">
        <f t="shared" si="84"/>
        <v>0</v>
      </c>
      <c r="LH22" s="26">
        <f t="shared" si="85"/>
        <v>0</v>
      </c>
      <c r="LI22" s="27"/>
      <c r="LL22" s="27"/>
      <c r="LO22" s="27"/>
      <c r="LR22" s="27"/>
      <c r="LS22" s="28">
        <f t="shared" si="86"/>
        <v>0</v>
      </c>
      <c r="LT22" s="26">
        <f t="shared" si="87"/>
        <v>0</v>
      </c>
      <c r="LU22" s="27"/>
      <c r="LV22" s="28">
        <f t="shared" si="8"/>
        <v>0</v>
      </c>
      <c r="LW22" s="26">
        <f t="shared" si="9"/>
        <v>0</v>
      </c>
      <c r="LX22" s="27"/>
      <c r="LY22" s="26">
        <v>176346</v>
      </c>
      <c r="LZ22" s="26">
        <v>239572</v>
      </c>
      <c r="MA22" s="27">
        <f t="shared" si="354"/>
        <v>1.3585337915234823</v>
      </c>
      <c r="MB22" s="26">
        <v>93559</v>
      </c>
      <c r="MC22" s="26">
        <v>249777</v>
      </c>
      <c r="MD22" s="27">
        <f t="shared" si="356"/>
        <v>2.6697271240607532</v>
      </c>
      <c r="ME22" s="26">
        <v>3000</v>
      </c>
      <c r="MF22" s="26">
        <v>4000</v>
      </c>
      <c r="MG22" s="27">
        <f t="shared" si="358"/>
        <v>1.3333333333333333</v>
      </c>
      <c r="MJ22" s="27"/>
      <c r="MK22" s="28">
        <f t="shared" si="90"/>
        <v>272905</v>
      </c>
      <c r="ML22" s="26">
        <f t="shared" si="11"/>
        <v>493349</v>
      </c>
      <c r="MM22" s="27">
        <f t="shared" si="362"/>
        <v>1.8077682710100584</v>
      </c>
      <c r="MN22" s="26">
        <v>38967</v>
      </c>
      <c r="MO22" s="26">
        <v>60038</v>
      </c>
      <c r="MP22" s="27">
        <f t="shared" si="126"/>
        <v>1.5407396001745066</v>
      </c>
      <c r="MQ22" s="30">
        <v>52837</v>
      </c>
      <c r="MR22" s="30">
        <v>52837</v>
      </c>
      <c r="MS22" s="31">
        <f t="shared" si="365"/>
        <v>1</v>
      </c>
      <c r="MT22" s="28">
        <f t="shared" si="92"/>
        <v>91804</v>
      </c>
      <c r="MU22" s="26">
        <f t="shared" si="93"/>
        <v>112875</v>
      </c>
      <c r="MV22" s="27">
        <f t="shared" si="127"/>
        <v>1.2295215894732257</v>
      </c>
      <c r="MW22" s="28">
        <f t="shared" si="94"/>
        <v>364709</v>
      </c>
      <c r="MX22" s="26">
        <f t="shared" si="12"/>
        <v>606224</v>
      </c>
      <c r="MY22" s="27">
        <f t="shared" si="128"/>
        <v>1.6622128875349937</v>
      </c>
      <c r="MZ22" s="28">
        <f t="shared" si="14"/>
        <v>956167</v>
      </c>
      <c r="NA22" s="26">
        <f t="shared" si="15"/>
        <v>1292540</v>
      </c>
      <c r="NB22" s="27">
        <f t="shared" si="95"/>
        <v>1.3517931491047066</v>
      </c>
      <c r="NC22" s="28">
        <f t="shared" si="16"/>
        <v>1052869</v>
      </c>
      <c r="ND22" s="26">
        <f t="shared" si="17"/>
        <v>1423486</v>
      </c>
      <c r="NE22" s="27">
        <f t="shared" si="96"/>
        <v>1.3520067548764376</v>
      </c>
      <c r="NF22" s="32"/>
    </row>
    <row r="23" spans="1:371" s="26" customFormat="1" ht="16.5" thickBot="1" x14ac:dyDescent="0.3">
      <c r="A23" s="23">
        <v>14</v>
      </c>
      <c r="B23" s="24" t="s">
        <v>209</v>
      </c>
      <c r="C23" s="63" t="s">
        <v>175</v>
      </c>
      <c r="F23" s="27"/>
      <c r="I23" s="27"/>
      <c r="L23" s="27"/>
      <c r="O23" s="27"/>
      <c r="R23" s="27"/>
      <c r="U23" s="27"/>
      <c r="X23" s="27"/>
      <c r="AA23" s="27"/>
      <c r="AB23" s="28">
        <f t="shared" si="26"/>
        <v>0</v>
      </c>
      <c r="AC23" s="26">
        <f t="shared" si="27"/>
        <v>0</v>
      </c>
      <c r="AD23" s="27"/>
      <c r="AE23" s="26">
        <v>1958</v>
      </c>
      <c r="AF23" s="26">
        <v>0</v>
      </c>
      <c r="AG23" s="27"/>
      <c r="AH23" s="28">
        <f t="shared" si="30"/>
        <v>1958</v>
      </c>
      <c r="AI23" s="26">
        <f t="shared" si="31"/>
        <v>0</v>
      </c>
      <c r="AJ23" s="27"/>
      <c r="AK23" s="26">
        <f>76054-61841</f>
        <v>14213</v>
      </c>
      <c r="AL23" s="26">
        <v>48100</v>
      </c>
      <c r="AM23" s="27">
        <f t="shared" si="33"/>
        <v>3.3842257088580876</v>
      </c>
      <c r="AP23" s="27"/>
      <c r="AS23" s="27"/>
      <c r="AV23" s="27"/>
      <c r="AY23" s="27"/>
      <c r="AZ23" s="26">
        <f t="shared" si="34"/>
        <v>14213</v>
      </c>
      <c r="BA23" s="26">
        <f t="shared" si="0"/>
        <v>48100</v>
      </c>
      <c r="BB23" s="27">
        <f t="shared" si="35"/>
        <v>3.3842257088580876</v>
      </c>
      <c r="BE23" s="27"/>
      <c r="BH23" s="27"/>
      <c r="BK23" s="27"/>
      <c r="BN23" s="27"/>
      <c r="BQ23" s="27"/>
      <c r="BT23" s="27"/>
      <c r="BW23" s="27"/>
      <c r="BZ23" s="27"/>
      <c r="CC23" s="27"/>
      <c r="CD23" s="28">
        <f t="shared" si="37"/>
        <v>0</v>
      </c>
      <c r="CE23" s="26">
        <f t="shared" si="38"/>
        <v>0</v>
      </c>
      <c r="CF23" s="27"/>
      <c r="CI23" s="27"/>
      <c r="CJ23" s="28"/>
      <c r="CL23" s="27"/>
      <c r="CO23" s="27"/>
      <c r="CR23" s="27"/>
      <c r="CU23" s="27"/>
      <c r="CV23" s="28">
        <f t="shared" si="40"/>
        <v>0</v>
      </c>
      <c r="CW23" s="26">
        <f t="shared" si="41"/>
        <v>0</v>
      </c>
      <c r="CX23" s="27"/>
      <c r="DA23" s="27"/>
      <c r="DD23" s="27"/>
      <c r="DG23" s="27"/>
      <c r="DJ23" s="27"/>
      <c r="DM23" s="27"/>
      <c r="DP23" s="27"/>
      <c r="DS23" s="27"/>
      <c r="DT23" s="28">
        <f t="shared" si="42"/>
        <v>0</v>
      </c>
      <c r="DU23" s="26">
        <f t="shared" si="43"/>
        <v>0</v>
      </c>
      <c r="DV23" s="27"/>
      <c r="DY23" s="27"/>
      <c r="EB23" s="27"/>
      <c r="EE23" s="27"/>
      <c r="EF23" s="26">
        <f t="shared" si="45"/>
        <v>0</v>
      </c>
      <c r="EG23" s="26">
        <f t="shared" si="1"/>
        <v>0</v>
      </c>
      <c r="EH23" s="27"/>
      <c r="EK23" s="27"/>
      <c r="EN23" s="27"/>
      <c r="EQ23" s="27"/>
      <c r="ET23" s="27"/>
      <c r="EW23" s="27"/>
      <c r="EX23" s="28">
        <f t="shared" si="47"/>
        <v>0</v>
      </c>
      <c r="EY23" s="26">
        <f t="shared" si="48"/>
        <v>0</v>
      </c>
      <c r="EZ23" s="27"/>
      <c r="FC23" s="27"/>
      <c r="FF23" s="27"/>
      <c r="FI23" s="27"/>
      <c r="FL23" s="27"/>
      <c r="FM23" s="28">
        <f t="shared" si="50"/>
        <v>0</v>
      </c>
      <c r="FN23" s="26">
        <f t="shared" si="51"/>
        <v>0</v>
      </c>
      <c r="FO23" s="27"/>
      <c r="FR23" s="27"/>
      <c r="FS23" s="26">
        <f t="shared" si="54"/>
        <v>0</v>
      </c>
      <c r="FT23" s="26">
        <f t="shared" si="54"/>
        <v>0</v>
      </c>
      <c r="FU23" s="27"/>
      <c r="FX23" s="27"/>
      <c r="FY23" s="28">
        <f t="shared" si="56"/>
        <v>0</v>
      </c>
      <c r="FZ23" s="26">
        <f t="shared" si="57"/>
        <v>0</v>
      </c>
      <c r="GA23" s="27"/>
      <c r="GB23" s="28">
        <f t="shared" si="137"/>
        <v>0</v>
      </c>
      <c r="GC23" s="26">
        <f t="shared" si="138"/>
        <v>0</v>
      </c>
      <c r="GD23" s="27"/>
      <c r="GG23" s="27"/>
      <c r="GJ23" s="27"/>
      <c r="GM23" s="27"/>
      <c r="GP23" s="27"/>
      <c r="GS23" s="27"/>
      <c r="GV23" s="27"/>
      <c r="GY23" s="27"/>
      <c r="HB23" s="27"/>
      <c r="HC23" s="28">
        <f t="shared" si="60"/>
        <v>0</v>
      </c>
      <c r="HD23" s="26">
        <f t="shared" si="61"/>
        <v>0</v>
      </c>
      <c r="HE23" s="27"/>
      <c r="HH23" s="27"/>
      <c r="HI23" s="28">
        <f t="shared" si="63"/>
        <v>0</v>
      </c>
      <c r="HJ23" s="26">
        <f t="shared" si="64"/>
        <v>0</v>
      </c>
      <c r="HK23" s="27"/>
      <c r="HL23" s="26">
        <v>220268</v>
      </c>
      <c r="HM23" s="26">
        <v>51644</v>
      </c>
      <c r="HN23" s="27">
        <f t="shared" ref="HN23:HN40" si="369">HM23/HL23</f>
        <v>0.23445983983147803</v>
      </c>
      <c r="HO23" s="26">
        <v>243191</v>
      </c>
      <c r="HP23" s="26">
        <f>1042181-15000+30000-90000</f>
        <v>967181</v>
      </c>
      <c r="HQ23" s="27">
        <f t="shared" ref="HQ23:HQ40" si="370">HP23/HO23</f>
        <v>3.9770427359565117</v>
      </c>
      <c r="HR23" s="28">
        <f t="shared" si="65"/>
        <v>463459</v>
      </c>
      <c r="HS23" s="26">
        <f t="shared" si="66"/>
        <v>1018825</v>
      </c>
      <c r="HT23" s="27">
        <f t="shared" ref="HT23:HT40" si="371">HS23/HR23</f>
        <v>2.1983066463268597</v>
      </c>
      <c r="HW23" s="27"/>
      <c r="HZ23" s="27"/>
      <c r="IA23" s="28">
        <f t="shared" si="67"/>
        <v>0</v>
      </c>
      <c r="IB23" s="26">
        <f t="shared" si="68"/>
        <v>0</v>
      </c>
      <c r="IC23" s="27"/>
      <c r="IF23" s="27"/>
      <c r="II23" s="27"/>
      <c r="IJ23" s="28">
        <f t="shared" si="69"/>
        <v>0</v>
      </c>
      <c r="IK23" s="26">
        <f t="shared" si="70"/>
        <v>0</v>
      </c>
      <c r="IL23" s="27"/>
      <c r="IO23" s="27"/>
      <c r="IP23" s="28">
        <f t="shared" si="71"/>
        <v>0</v>
      </c>
      <c r="IQ23" s="26">
        <f t="shared" si="72"/>
        <v>0</v>
      </c>
      <c r="IR23" s="27"/>
      <c r="IS23" s="26">
        <v>11500</v>
      </c>
      <c r="IT23" s="26">
        <v>0</v>
      </c>
      <c r="IU23" s="27">
        <f t="shared" si="333"/>
        <v>0</v>
      </c>
      <c r="IV23" s="26">
        <f t="shared" si="73"/>
        <v>11500</v>
      </c>
      <c r="IW23" s="26">
        <f t="shared" si="74"/>
        <v>0</v>
      </c>
      <c r="IX23" s="27">
        <f t="shared" ref="IX23" si="372">IW23/IV23</f>
        <v>0</v>
      </c>
      <c r="IY23" s="28">
        <f t="shared" si="6"/>
        <v>474959</v>
      </c>
      <c r="IZ23" s="26">
        <f t="shared" si="7"/>
        <v>1018825</v>
      </c>
      <c r="JA23" s="27">
        <f t="shared" si="75"/>
        <v>2.1450798911063904</v>
      </c>
      <c r="JD23" s="27"/>
      <c r="JG23" s="27"/>
      <c r="JJ23" s="27"/>
      <c r="JK23" s="28">
        <f t="shared" si="76"/>
        <v>0</v>
      </c>
      <c r="JL23" s="26">
        <f t="shared" si="77"/>
        <v>0</v>
      </c>
      <c r="JM23" s="27"/>
      <c r="JP23" s="27"/>
      <c r="JS23" s="27"/>
      <c r="JV23" s="27"/>
      <c r="JY23" s="27"/>
      <c r="JZ23" s="28">
        <f t="shared" si="78"/>
        <v>0</v>
      </c>
      <c r="KA23" s="26">
        <f t="shared" si="79"/>
        <v>0</v>
      </c>
      <c r="KB23" s="27"/>
      <c r="KE23" s="27"/>
      <c r="KH23" s="27"/>
      <c r="KK23" s="27"/>
      <c r="KL23" s="26">
        <f t="shared" si="80"/>
        <v>0</v>
      </c>
      <c r="KM23" s="26">
        <f t="shared" si="81"/>
        <v>0</v>
      </c>
      <c r="KN23" s="27"/>
      <c r="KO23" s="28">
        <f t="shared" si="82"/>
        <v>0</v>
      </c>
      <c r="KP23" s="26">
        <f t="shared" si="83"/>
        <v>0</v>
      </c>
      <c r="KQ23" s="27"/>
      <c r="KT23" s="27"/>
      <c r="KW23" s="27"/>
      <c r="KZ23" s="27"/>
      <c r="LA23" s="28"/>
      <c r="LC23" s="27"/>
      <c r="LD23" s="28"/>
      <c r="LF23" s="27"/>
      <c r="LG23" s="28">
        <f t="shared" si="84"/>
        <v>0</v>
      </c>
      <c r="LH23" s="26">
        <f t="shared" si="85"/>
        <v>0</v>
      </c>
      <c r="LI23" s="27"/>
      <c r="LL23" s="27"/>
      <c r="LO23" s="27"/>
      <c r="LR23" s="27"/>
      <c r="LS23" s="28">
        <f t="shared" si="86"/>
        <v>0</v>
      </c>
      <c r="LT23" s="26">
        <f t="shared" si="87"/>
        <v>0</v>
      </c>
      <c r="LU23" s="27"/>
      <c r="LV23" s="28">
        <f t="shared" si="8"/>
        <v>0</v>
      </c>
      <c r="LW23" s="26">
        <f t="shared" si="9"/>
        <v>0</v>
      </c>
      <c r="LX23" s="27"/>
      <c r="LY23" s="26">
        <v>293166</v>
      </c>
      <c r="LZ23" s="26">
        <v>362271</v>
      </c>
      <c r="MA23" s="27">
        <f t="shared" si="354"/>
        <v>1.2357196946439901</v>
      </c>
      <c r="MB23" s="26">
        <v>503287</v>
      </c>
      <c r="MC23" s="26">
        <v>509147</v>
      </c>
      <c r="MD23" s="27">
        <f t="shared" si="356"/>
        <v>1.0116434559207768</v>
      </c>
      <c r="MG23" s="27"/>
      <c r="MJ23" s="27"/>
      <c r="MK23" s="28">
        <f t="shared" si="90"/>
        <v>796453</v>
      </c>
      <c r="ML23" s="26">
        <f t="shared" si="11"/>
        <v>871418</v>
      </c>
      <c r="MM23" s="27">
        <f t="shared" si="362"/>
        <v>1.094123570380173</v>
      </c>
      <c r="MP23" s="27"/>
      <c r="MQ23" s="30">
        <v>6477</v>
      </c>
      <c r="MR23" s="30">
        <v>6477</v>
      </c>
      <c r="MS23" s="31">
        <f t="shared" si="365"/>
        <v>1</v>
      </c>
      <c r="MT23" s="28">
        <f t="shared" si="92"/>
        <v>6477</v>
      </c>
      <c r="MU23" s="26">
        <f t="shared" si="93"/>
        <v>6477</v>
      </c>
      <c r="MV23" s="27">
        <f t="shared" si="127"/>
        <v>1</v>
      </c>
      <c r="MW23" s="28">
        <f t="shared" si="94"/>
        <v>802930</v>
      </c>
      <c r="MX23" s="26">
        <f t="shared" si="12"/>
        <v>877895</v>
      </c>
      <c r="MY23" s="27">
        <f t="shared" si="128"/>
        <v>1.0933643032393858</v>
      </c>
      <c r="MZ23" s="28">
        <f t="shared" si="14"/>
        <v>1277889</v>
      </c>
      <c r="NA23" s="26">
        <f t="shared" si="15"/>
        <v>1896720</v>
      </c>
      <c r="NB23" s="27">
        <f t="shared" si="95"/>
        <v>1.4842603700321388</v>
      </c>
      <c r="NC23" s="28">
        <f t="shared" si="16"/>
        <v>1294060</v>
      </c>
      <c r="ND23" s="26">
        <f t="shared" si="17"/>
        <v>1944820</v>
      </c>
      <c r="NE23" s="27">
        <f t="shared" si="96"/>
        <v>1.5028824011251409</v>
      </c>
      <c r="NF23" s="32"/>
    </row>
    <row r="24" spans="1:371" s="65" customFormat="1" x14ac:dyDescent="0.25">
      <c r="A24" s="35">
        <v>15</v>
      </c>
      <c r="B24" s="36" t="s">
        <v>210</v>
      </c>
      <c r="C24" s="64" t="s">
        <v>176</v>
      </c>
      <c r="D24" s="38"/>
      <c r="E24" s="38"/>
      <c r="F24" s="39"/>
      <c r="G24" s="38"/>
      <c r="H24" s="38"/>
      <c r="I24" s="39"/>
      <c r="J24" s="38"/>
      <c r="K24" s="38"/>
      <c r="L24" s="39"/>
      <c r="M24" s="38"/>
      <c r="N24" s="38"/>
      <c r="O24" s="39"/>
      <c r="P24" s="38"/>
      <c r="Q24" s="38"/>
      <c r="R24" s="39"/>
      <c r="S24" s="38"/>
      <c r="T24" s="38"/>
      <c r="U24" s="39"/>
      <c r="V24" s="38"/>
      <c r="W24" s="38"/>
      <c r="X24" s="39"/>
      <c r="Y24" s="38"/>
      <c r="Z24" s="38"/>
      <c r="AA24" s="39"/>
      <c r="AB24" s="40">
        <f t="shared" si="26"/>
        <v>0</v>
      </c>
      <c r="AC24" s="38">
        <f t="shared" si="27"/>
        <v>0</v>
      </c>
      <c r="AD24" s="39"/>
      <c r="AE24" s="38"/>
      <c r="AF24" s="38"/>
      <c r="AG24" s="39"/>
      <c r="AH24" s="40">
        <f t="shared" si="30"/>
        <v>0</v>
      </c>
      <c r="AI24" s="38">
        <f t="shared" si="31"/>
        <v>0</v>
      </c>
      <c r="AJ24" s="39"/>
      <c r="AK24" s="38"/>
      <c r="AL24" s="38"/>
      <c r="AM24" s="39"/>
      <c r="AN24" s="38"/>
      <c r="AO24" s="38"/>
      <c r="AP24" s="39"/>
      <c r="AQ24" s="38"/>
      <c r="AR24" s="38"/>
      <c r="AS24" s="39"/>
      <c r="AT24" s="38"/>
      <c r="AU24" s="38"/>
      <c r="AV24" s="39"/>
      <c r="AW24" s="38"/>
      <c r="AX24" s="38"/>
      <c r="AY24" s="39"/>
      <c r="AZ24" s="38">
        <f t="shared" si="34"/>
        <v>0</v>
      </c>
      <c r="BA24" s="38">
        <f t="shared" si="0"/>
        <v>0</v>
      </c>
      <c r="BB24" s="39"/>
      <c r="BC24" s="38"/>
      <c r="BD24" s="38"/>
      <c r="BE24" s="39"/>
      <c r="BF24" s="38"/>
      <c r="BG24" s="38"/>
      <c r="BH24" s="39"/>
      <c r="BI24" s="38"/>
      <c r="BJ24" s="38"/>
      <c r="BK24" s="39"/>
      <c r="BL24" s="38"/>
      <c r="BM24" s="38"/>
      <c r="BN24" s="39"/>
      <c r="BO24" s="38"/>
      <c r="BP24" s="38"/>
      <c r="BQ24" s="39"/>
      <c r="BR24" s="38"/>
      <c r="BS24" s="38"/>
      <c r="BT24" s="39"/>
      <c r="BU24" s="38"/>
      <c r="BV24" s="38"/>
      <c r="BW24" s="39"/>
      <c r="BX24" s="38"/>
      <c r="BY24" s="38"/>
      <c r="BZ24" s="39"/>
      <c r="CA24" s="38"/>
      <c r="CB24" s="38"/>
      <c r="CC24" s="39"/>
      <c r="CD24" s="40">
        <f t="shared" si="37"/>
        <v>0</v>
      </c>
      <c r="CE24" s="38">
        <f t="shared" si="38"/>
        <v>0</v>
      </c>
      <c r="CF24" s="39"/>
      <c r="CG24" s="38"/>
      <c r="CH24" s="38"/>
      <c r="CI24" s="39"/>
      <c r="CJ24" s="40"/>
      <c r="CK24" s="38"/>
      <c r="CL24" s="39"/>
      <c r="CM24" s="38"/>
      <c r="CN24" s="38"/>
      <c r="CO24" s="39"/>
      <c r="CP24" s="38"/>
      <c r="CQ24" s="38"/>
      <c r="CR24" s="39"/>
      <c r="CS24" s="38"/>
      <c r="CT24" s="38"/>
      <c r="CU24" s="39"/>
      <c r="CV24" s="40">
        <f t="shared" si="40"/>
        <v>0</v>
      </c>
      <c r="CW24" s="38">
        <f t="shared" si="41"/>
        <v>0</v>
      </c>
      <c r="CX24" s="39"/>
      <c r="CY24" s="38"/>
      <c r="CZ24" s="38"/>
      <c r="DA24" s="39"/>
      <c r="DB24" s="38"/>
      <c r="DC24" s="38"/>
      <c r="DD24" s="39"/>
      <c r="DE24" s="38"/>
      <c r="DF24" s="38"/>
      <c r="DG24" s="39"/>
      <c r="DH24" s="38"/>
      <c r="DI24" s="38"/>
      <c r="DJ24" s="39"/>
      <c r="DK24" s="38"/>
      <c r="DL24" s="38"/>
      <c r="DM24" s="39"/>
      <c r="DN24" s="38"/>
      <c r="DO24" s="38"/>
      <c r="DP24" s="39"/>
      <c r="DQ24" s="38"/>
      <c r="DR24" s="38"/>
      <c r="DS24" s="39"/>
      <c r="DT24" s="40">
        <f t="shared" si="42"/>
        <v>0</v>
      </c>
      <c r="DU24" s="38">
        <f t="shared" si="43"/>
        <v>0</v>
      </c>
      <c r="DV24" s="39"/>
      <c r="DW24" s="38"/>
      <c r="DX24" s="38"/>
      <c r="DY24" s="39"/>
      <c r="DZ24" s="38"/>
      <c r="EA24" s="38"/>
      <c r="EB24" s="39"/>
      <c r="EC24" s="38"/>
      <c r="ED24" s="38"/>
      <c r="EE24" s="39"/>
      <c r="EF24" s="38">
        <f t="shared" si="45"/>
        <v>0</v>
      </c>
      <c r="EG24" s="38">
        <f t="shared" si="1"/>
        <v>0</v>
      </c>
      <c r="EH24" s="39"/>
      <c r="EI24" s="38"/>
      <c r="EJ24" s="38"/>
      <c r="EK24" s="39"/>
      <c r="EL24" s="38"/>
      <c r="EM24" s="38"/>
      <c r="EN24" s="39"/>
      <c r="EO24" s="38"/>
      <c r="EP24" s="38"/>
      <c r="EQ24" s="39"/>
      <c r="ER24" s="38"/>
      <c r="ES24" s="38"/>
      <c r="ET24" s="39"/>
      <c r="EU24" s="38"/>
      <c r="EV24" s="38"/>
      <c r="EW24" s="39"/>
      <c r="EX24" s="40">
        <f t="shared" si="47"/>
        <v>0</v>
      </c>
      <c r="EY24" s="38">
        <f t="shared" si="48"/>
        <v>0</v>
      </c>
      <c r="EZ24" s="39"/>
      <c r="FA24" s="38"/>
      <c r="FB24" s="38"/>
      <c r="FC24" s="39"/>
      <c r="FD24" s="38"/>
      <c r="FE24" s="38"/>
      <c r="FF24" s="39"/>
      <c r="FG24" s="38"/>
      <c r="FH24" s="38"/>
      <c r="FI24" s="39"/>
      <c r="FJ24" s="38"/>
      <c r="FK24" s="38"/>
      <c r="FL24" s="39"/>
      <c r="FM24" s="40">
        <f t="shared" si="50"/>
        <v>0</v>
      </c>
      <c r="FN24" s="38">
        <f t="shared" si="51"/>
        <v>0</v>
      </c>
      <c r="FO24" s="39"/>
      <c r="FP24" s="38"/>
      <c r="FQ24" s="38"/>
      <c r="FR24" s="39"/>
      <c r="FS24" s="38">
        <f t="shared" si="54"/>
        <v>0</v>
      </c>
      <c r="FT24" s="38">
        <f t="shared" si="54"/>
        <v>0</v>
      </c>
      <c r="FU24" s="39"/>
      <c r="FV24" s="38"/>
      <c r="FW24" s="38"/>
      <c r="FX24" s="39"/>
      <c r="FY24" s="40">
        <f t="shared" si="56"/>
        <v>0</v>
      </c>
      <c r="FZ24" s="38">
        <f t="shared" si="57"/>
        <v>0</v>
      </c>
      <c r="GA24" s="39"/>
      <c r="GB24" s="40">
        <f t="shared" si="137"/>
        <v>0</v>
      </c>
      <c r="GC24" s="38">
        <f t="shared" si="138"/>
        <v>0</v>
      </c>
      <c r="GD24" s="39"/>
      <c r="GE24" s="38"/>
      <c r="GF24" s="38"/>
      <c r="GG24" s="39"/>
      <c r="GH24" s="38"/>
      <c r="GI24" s="38"/>
      <c r="GJ24" s="39"/>
      <c r="GK24" s="38"/>
      <c r="GL24" s="38"/>
      <c r="GM24" s="39"/>
      <c r="GN24" s="38">
        <v>31000</v>
      </c>
      <c r="GO24" s="38">
        <v>1000</v>
      </c>
      <c r="GP24" s="39">
        <f t="shared" ref="GP24:GP40" si="373">GO24/GN24</f>
        <v>3.2258064516129031E-2</v>
      </c>
      <c r="GQ24" s="38"/>
      <c r="GR24" s="38"/>
      <c r="GS24" s="39"/>
      <c r="GT24" s="38"/>
      <c r="GU24" s="38"/>
      <c r="GV24" s="39"/>
      <c r="GW24" s="38"/>
      <c r="GX24" s="38"/>
      <c r="GY24" s="39"/>
      <c r="GZ24" s="38">
        <v>19357</v>
      </c>
      <c r="HA24" s="38">
        <v>35000</v>
      </c>
      <c r="HB24" s="39">
        <f>HA24/GZ24</f>
        <v>1.808131425324172</v>
      </c>
      <c r="HC24" s="40">
        <f t="shared" si="60"/>
        <v>50357</v>
      </c>
      <c r="HD24" s="38">
        <f t="shared" si="61"/>
        <v>36000</v>
      </c>
      <c r="HE24" s="39">
        <f t="shared" si="62"/>
        <v>0.71489564509402859</v>
      </c>
      <c r="HF24" s="38"/>
      <c r="HG24" s="38"/>
      <c r="HH24" s="39"/>
      <c r="HI24" s="40">
        <f t="shared" si="63"/>
        <v>0</v>
      </c>
      <c r="HJ24" s="38">
        <f t="shared" si="64"/>
        <v>0</v>
      </c>
      <c r="HK24" s="39"/>
      <c r="HL24" s="38"/>
      <c r="HM24" s="38"/>
      <c r="HN24" s="39"/>
      <c r="HO24" s="38"/>
      <c r="HP24" s="38"/>
      <c r="HQ24" s="39"/>
      <c r="HR24" s="40">
        <f t="shared" si="65"/>
        <v>0</v>
      </c>
      <c r="HS24" s="38">
        <f t="shared" si="66"/>
        <v>0</v>
      </c>
      <c r="HT24" s="39"/>
      <c r="HU24" s="38"/>
      <c r="HV24" s="38"/>
      <c r="HW24" s="39"/>
      <c r="HX24" s="38"/>
      <c r="HY24" s="38"/>
      <c r="HZ24" s="39"/>
      <c r="IA24" s="40">
        <f t="shared" si="67"/>
        <v>0</v>
      </c>
      <c r="IB24" s="38">
        <f t="shared" si="68"/>
        <v>0</v>
      </c>
      <c r="IC24" s="39"/>
      <c r="ID24" s="38"/>
      <c r="IE24" s="38"/>
      <c r="IF24" s="39"/>
      <c r="IG24" s="38"/>
      <c r="IH24" s="38"/>
      <c r="II24" s="39"/>
      <c r="IJ24" s="40">
        <f t="shared" si="69"/>
        <v>0</v>
      </c>
      <c r="IK24" s="38">
        <f t="shared" si="70"/>
        <v>0</v>
      </c>
      <c r="IL24" s="39"/>
      <c r="IM24" s="38"/>
      <c r="IN24" s="38"/>
      <c r="IO24" s="39"/>
      <c r="IP24" s="40">
        <f t="shared" si="71"/>
        <v>0</v>
      </c>
      <c r="IQ24" s="38">
        <f t="shared" si="72"/>
        <v>0</v>
      </c>
      <c r="IR24" s="39"/>
      <c r="IS24" s="38"/>
      <c r="IT24" s="38"/>
      <c r="IU24" s="39"/>
      <c r="IV24" s="38">
        <f t="shared" si="73"/>
        <v>0</v>
      </c>
      <c r="IW24" s="38">
        <f t="shared" si="74"/>
        <v>0</v>
      </c>
      <c r="IX24" s="39"/>
      <c r="IY24" s="40">
        <f t="shared" si="6"/>
        <v>50357</v>
      </c>
      <c r="IZ24" s="38">
        <f t="shared" si="7"/>
        <v>36000</v>
      </c>
      <c r="JA24" s="39">
        <f t="shared" si="75"/>
        <v>0.71489564509402859</v>
      </c>
      <c r="JB24" s="38"/>
      <c r="JC24" s="38"/>
      <c r="JD24" s="39"/>
      <c r="JE24" s="38"/>
      <c r="JF24" s="38"/>
      <c r="JG24" s="39"/>
      <c r="JH24" s="38"/>
      <c r="JI24" s="38"/>
      <c r="JJ24" s="39"/>
      <c r="JK24" s="40">
        <f t="shared" si="76"/>
        <v>0</v>
      </c>
      <c r="JL24" s="38">
        <f t="shared" si="77"/>
        <v>0</v>
      </c>
      <c r="JM24" s="39"/>
      <c r="JN24" s="38"/>
      <c r="JO24" s="38"/>
      <c r="JP24" s="39"/>
      <c r="JQ24" s="38"/>
      <c r="JR24" s="38"/>
      <c r="JS24" s="39"/>
      <c r="JT24" s="38"/>
      <c r="JU24" s="38"/>
      <c r="JV24" s="39"/>
      <c r="JW24" s="38"/>
      <c r="JX24" s="38"/>
      <c r="JY24" s="39"/>
      <c r="JZ24" s="40">
        <f t="shared" si="78"/>
        <v>0</v>
      </c>
      <c r="KA24" s="38">
        <f t="shared" si="79"/>
        <v>0</v>
      </c>
      <c r="KB24" s="39"/>
      <c r="KC24" s="38"/>
      <c r="KD24" s="38"/>
      <c r="KE24" s="39"/>
      <c r="KF24" s="38"/>
      <c r="KG24" s="38"/>
      <c r="KH24" s="39"/>
      <c r="KI24" s="38"/>
      <c r="KJ24" s="38"/>
      <c r="KK24" s="39"/>
      <c r="KL24" s="38">
        <f t="shared" si="80"/>
        <v>0</v>
      </c>
      <c r="KM24" s="38">
        <f t="shared" si="81"/>
        <v>0</v>
      </c>
      <c r="KN24" s="39"/>
      <c r="KO24" s="40">
        <f t="shared" si="82"/>
        <v>0</v>
      </c>
      <c r="KP24" s="38">
        <f t="shared" si="83"/>
        <v>0</v>
      </c>
      <c r="KQ24" s="39"/>
      <c r="KR24" s="38"/>
      <c r="KS24" s="38"/>
      <c r="KT24" s="39"/>
      <c r="KU24" s="38"/>
      <c r="KV24" s="38"/>
      <c r="KW24" s="39"/>
      <c r="KX24" s="38"/>
      <c r="KY24" s="38"/>
      <c r="KZ24" s="39"/>
      <c r="LA24" s="40"/>
      <c r="LB24" s="38"/>
      <c r="LC24" s="39"/>
      <c r="LD24" s="40"/>
      <c r="LE24" s="38"/>
      <c r="LF24" s="39"/>
      <c r="LG24" s="40">
        <f t="shared" si="84"/>
        <v>0</v>
      </c>
      <c r="LH24" s="38">
        <f t="shared" si="85"/>
        <v>0</v>
      </c>
      <c r="LI24" s="39"/>
      <c r="LJ24" s="38"/>
      <c r="LK24" s="38"/>
      <c r="LL24" s="39"/>
      <c r="LM24" s="38"/>
      <c r="LN24" s="38"/>
      <c r="LO24" s="39"/>
      <c r="LP24" s="38"/>
      <c r="LQ24" s="38"/>
      <c r="LR24" s="39"/>
      <c r="LS24" s="40">
        <f t="shared" si="86"/>
        <v>0</v>
      </c>
      <c r="LT24" s="38">
        <f t="shared" si="87"/>
        <v>0</v>
      </c>
      <c r="LU24" s="39"/>
      <c r="LV24" s="40">
        <f t="shared" si="8"/>
        <v>0</v>
      </c>
      <c r="LW24" s="38">
        <f t="shared" si="9"/>
        <v>0</v>
      </c>
      <c r="LX24" s="39"/>
      <c r="LY24" s="38"/>
      <c r="LZ24" s="38"/>
      <c r="MA24" s="39"/>
      <c r="MB24" s="38"/>
      <c r="MC24" s="38"/>
      <c r="MD24" s="39"/>
      <c r="ME24" s="38"/>
      <c r="MF24" s="38"/>
      <c r="MG24" s="39"/>
      <c r="MH24" s="38"/>
      <c r="MI24" s="38"/>
      <c r="MJ24" s="39"/>
      <c r="MK24" s="40">
        <f t="shared" si="90"/>
        <v>0</v>
      </c>
      <c r="ML24" s="38">
        <f t="shared" si="11"/>
        <v>0</v>
      </c>
      <c r="MM24" s="39"/>
      <c r="MN24" s="38"/>
      <c r="MO24" s="38"/>
      <c r="MP24" s="39"/>
      <c r="MQ24" s="41"/>
      <c r="MR24" s="41"/>
      <c r="MS24" s="42"/>
      <c r="MT24" s="40">
        <f t="shared" si="92"/>
        <v>0</v>
      </c>
      <c r="MU24" s="38">
        <f t="shared" si="93"/>
        <v>0</v>
      </c>
      <c r="MV24" s="39"/>
      <c r="MW24" s="40">
        <f t="shared" si="94"/>
        <v>0</v>
      </c>
      <c r="MX24" s="38">
        <f t="shared" si="12"/>
        <v>0</v>
      </c>
      <c r="MY24" s="39"/>
      <c r="MZ24" s="40">
        <f t="shared" si="14"/>
        <v>50357</v>
      </c>
      <c r="NA24" s="38">
        <f t="shared" si="15"/>
        <v>36000</v>
      </c>
      <c r="NB24" s="39">
        <f t="shared" si="95"/>
        <v>0.71489564509402859</v>
      </c>
      <c r="NC24" s="40">
        <f t="shared" si="16"/>
        <v>50357</v>
      </c>
      <c r="ND24" s="38">
        <f t="shared" si="17"/>
        <v>36000</v>
      </c>
      <c r="NE24" s="39">
        <f t="shared" si="96"/>
        <v>0.71489564509402859</v>
      </c>
    </row>
    <row r="25" spans="1:371" s="53" customFormat="1" x14ac:dyDescent="0.25">
      <c r="A25" s="44">
        <v>16</v>
      </c>
      <c r="B25" s="45" t="s">
        <v>211</v>
      </c>
      <c r="C25" s="46" t="s">
        <v>137</v>
      </c>
      <c r="D25" s="47"/>
      <c r="E25" s="47"/>
      <c r="F25" s="48"/>
      <c r="G25" s="47"/>
      <c r="H25" s="47"/>
      <c r="I25" s="48"/>
      <c r="J25" s="47"/>
      <c r="K25" s="47"/>
      <c r="L25" s="48"/>
      <c r="M25" s="47"/>
      <c r="N25" s="47"/>
      <c r="O25" s="48"/>
      <c r="P25" s="47"/>
      <c r="Q25" s="47"/>
      <c r="R25" s="48"/>
      <c r="S25" s="47"/>
      <c r="T25" s="47"/>
      <c r="U25" s="48"/>
      <c r="V25" s="47"/>
      <c r="W25" s="47"/>
      <c r="X25" s="48"/>
      <c r="Y25" s="47"/>
      <c r="Z25" s="47"/>
      <c r="AA25" s="48"/>
      <c r="AB25" s="49">
        <f t="shared" si="26"/>
        <v>0</v>
      </c>
      <c r="AC25" s="47">
        <f t="shared" si="27"/>
        <v>0</v>
      </c>
      <c r="AD25" s="48"/>
      <c r="AE25" s="47"/>
      <c r="AF25" s="47"/>
      <c r="AG25" s="48"/>
      <c r="AH25" s="49">
        <f t="shared" si="30"/>
        <v>0</v>
      </c>
      <c r="AI25" s="47">
        <f t="shared" si="31"/>
        <v>0</v>
      </c>
      <c r="AJ25" s="48"/>
      <c r="AK25" s="47"/>
      <c r="AL25" s="47"/>
      <c r="AM25" s="48"/>
      <c r="AN25" s="47"/>
      <c r="AO25" s="47"/>
      <c r="AP25" s="48"/>
      <c r="AQ25" s="47"/>
      <c r="AR25" s="47"/>
      <c r="AS25" s="48"/>
      <c r="AT25" s="47"/>
      <c r="AU25" s="47"/>
      <c r="AV25" s="48"/>
      <c r="AW25" s="47"/>
      <c r="AX25" s="47"/>
      <c r="AY25" s="48"/>
      <c r="AZ25" s="47">
        <f t="shared" si="34"/>
        <v>0</v>
      </c>
      <c r="BA25" s="47">
        <f t="shared" si="0"/>
        <v>0</v>
      </c>
      <c r="BB25" s="48"/>
      <c r="BC25" s="47"/>
      <c r="BD25" s="47"/>
      <c r="BE25" s="48"/>
      <c r="BF25" s="47"/>
      <c r="BG25" s="47"/>
      <c r="BH25" s="48"/>
      <c r="BI25" s="47"/>
      <c r="BJ25" s="47"/>
      <c r="BK25" s="48"/>
      <c r="BL25" s="47"/>
      <c r="BM25" s="47"/>
      <c r="BN25" s="48"/>
      <c r="BO25" s="47"/>
      <c r="BP25" s="47"/>
      <c r="BQ25" s="48"/>
      <c r="BR25" s="47"/>
      <c r="BS25" s="47"/>
      <c r="BT25" s="48"/>
      <c r="BU25" s="47"/>
      <c r="BV25" s="47"/>
      <c r="BW25" s="48"/>
      <c r="BX25" s="47"/>
      <c r="BY25" s="47"/>
      <c r="BZ25" s="48"/>
      <c r="CA25" s="47"/>
      <c r="CB25" s="47"/>
      <c r="CC25" s="48"/>
      <c r="CD25" s="49">
        <f t="shared" si="37"/>
        <v>0</v>
      </c>
      <c r="CE25" s="47">
        <f t="shared" si="38"/>
        <v>0</v>
      </c>
      <c r="CF25" s="48"/>
      <c r="CG25" s="47"/>
      <c r="CH25" s="47"/>
      <c r="CI25" s="48"/>
      <c r="CJ25" s="49"/>
      <c r="CK25" s="47"/>
      <c r="CL25" s="48"/>
      <c r="CM25" s="47"/>
      <c r="CN25" s="47"/>
      <c r="CO25" s="48"/>
      <c r="CP25" s="47"/>
      <c r="CQ25" s="47"/>
      <c r="CR25" s="48"/>
      <c r="CS25" s="47"/>
      <c r="CT25" s="47"/>
      <c r="CU25" s="48"/>
      <c r="CV25" s="49">
        <f t="shared" si="40"/>
        <v>0</v>
      </c>
      <c r="CW25" s="47">
        <f t="shared" si="41"/>
        <v>0</v>
      </c>
      <c r="CX25" s="48"/>
      <c r="CY25" s="47"/>
      <c r="CZ25" s="47"/>
      <c r="DA25" s="48"/>
      <c r="DB25" s="47"/>
      <c r="DC25" s="47"/>
      <c r="DD25" s="48"/>
      <c r="DE25" s="47"/>
      <c r="DF25" s="47"/>
      <c r="DG25" s="48"/>
      <c r="DH25" s="47"/>
      <c r="DI25" s="47"/>
      <c r="DJ25" s="48"/>
      <c r="DK25" s="47"/>
      <c r="DL25" s="47"/>
      <c r="DM25" s="48"/>
      <c r="DN25" s="47"/>
      <c r="DO25" s="47"/>
      <c r="DP25" s="48"/>
      <c r="DQ25" s="47"/>
      <c r="DR25" s="47"/>
      <c r="DS25" s="48"/>
      <c r="DT25" s="49">
        <f t="shared" si="42"/>
        <v>0</v>
      </c>
      <c r="DU25" s="47">
        <f t="shared" si="43"/>
        <v>0</v>
      </c>
      <c r="DV25" s="48"/>
      <c r="DW25" s="47"/>
      <c r="DX25" s="47"/>
      <c r="DY25" s="48"/>
      <c r="DZ25" s="47"/>
      <c r="EA25" s="47"/>
      <c r="EB25" s="48"/>
      <c r="EC25" s="47"/>
      <c r="ED25" s="47"/>
      <c r="EE25" s="48"/>
      <c r="EF25" s="47">
        <f t="shared" si="45"/>
        <v>0</v>
      </c>
      <c r="EG25" s="47">
        <f t="shared" si="1"/>
        <v>0</v>
      </c>
      <c r="EH25" s="48"/>
      <c r="EI25" s="47"/>
      <c r="EJ25" s="47"/>
      <c r="EK25" s="48"/>
      <c r="EL25" s="47"/>
      <c r="EM25" s="47"/>
      <c r="EN25" s="48"/>
      <c r="EO25" s="47"/>
      <c r="EP25" s="47"/>
      <c r="EQ25" s="48"/>
      <c r="ER25" s="47"/>
      <c r="ES25" s="47"/>
      <c r="ET25" s="48"/>
      <c r="EU25" s="47"/>
      <c r="EV25" s="47"/>
      <c r="EW25" s="48"/>
      <c r="EX25" s="49">
        <f t="shared" si="47"/>
        <v>0</v>
      </c>
      <c r="EY25" s="47">
        <f t="shared" si="48"/>
        <v>0</v>
      </c>
      <c r="EZ25" s="48"/>
      <c r="FA25" s="47"/>
      <c r="FB25" s="47"/>
      <c r="FC25" s="48"/>
      <c r="FD25" s="47"/>
      <c r="FE25" s="47"/>
      <c r="FF25" s="48"/>
      <c r="FG25" s="47"/>
      <c r="FH25" s="47"/>
      <c r="FI25" s="48"/>
      <c r="FJ25" s="47"/>
      <c r="FK25" s="47"/>
      <c r="FL25" s="48"/>
      <c r="FM25" s="49">
        <f t="shared" si="50"/>
        <v>0</v>
      </c>
      <c r="FN25" s="47">
        <f t="shared" si="51"/>
        <v>0</v>
      </c>
      <c r="FO25" s="48"/>
      <c r="FP25" s="47"/>
      <c r="FQ25" s="47"/>
      <c r="FR25" s="48"/>
      <c r="FS25" s="47">
        <f t="shared" si="54"/>
        <v>0</v>
      </c>
      <c r="FT25" s="47">
        <f t="shared" si="54"/>
        <v>0</v>
      </c>
      <c r="FU25" s="48"/>
      <c r="FV25" s="47"/>
      <c r="FW25" s="47"/>
      <c r="FX25" s="48"/>
      <c r="FY25" s="49">
        <f t="shared" si="56"/>
        <v>0</v>
      </c>
      <c r="FZ25" s="47">
        <f t="shared" si="57"/>
        <v>0</v>
      </c>
      <c r="GA25" s="48"/>
      <c r="GB25" s="49">
        <f t="shared" si="137"/>
        <v>0</v>
      </c>
      <c r="GC25" s="47">
        <f t="shared" si="138"/>
        <v>0</v>
      </c>
      <c r="GD25" s="48"/>
      <c r="GE25" s="47"/>
      <c r="GF25" s="47"/>
      <c r="GG25" s="48"/>
      <c r="GH25" s="47"/>
      <c r="GI25" s="47"/>
      <c r="GJ25" s="48"/>
      <c r="GK25" s="47"/>
      <c r="GL25" s="47"/>
      <c r="GM25" s="48"/>
      <c r="GN25" s="47"/>
      <c r="GO25" s="47"/>
      <c r="GP25" s="48"/>
      <c r="GQ25" s="47"/>
      <c r="GR25" s="47"/>
      <c r="GS25" s="48"/>
      <c r="GT25" s="47"/>
      <c r="GU25" s="47"/>
      <c r="GV25" s="48"/>
      <c r="GW25" s="47"/>
      <c r="GX25" s="47"/>
      <c r="GY25" s="48"/>
      <c r="GZ25" s="47"/>
      <c r="HA25" s="47"/>
      <c r="HB25" s="48"/>
      <c r="HC25" s="49">
        <f t="shared" si="60"/>
        <v>0</v>
      </c>
      <c r="HD25" s="47">
        <f t="shared" si="61"/>
        <v>0</v>
      </c>
      <c r="HE25" s="48"/>
      <c r="HF25" s="47"/>
      <c r="HG25" s="47"/>
      <c r="HH25" s="48"/>
      <c r="HI25" s="49">
        <f t="shared" si="63"/>
        <v>0</v>
      </c>
      <c r="HJ25" s="47">
        <f t="shared" si="64"/>
        <v>0</v>
      </c>
      <c r="HK25" s="48"/>
      <c r="HL25" s="47"/>
      <c r="HM25" s="47"/>
      <c r="HN25" s="48"/>
      <c r="HO25" s="47"/>
      <c r="HP25" s="47"/>
      <c r="HQ25" s="48"/>
      <c r="HR25" s="49">
        <f t="shared" si="65"/>
        <v>0</v>
      </c>
      <c r="HS25" s="47">
        <f t="shared" si="66"/>
        <v>0</v>
      </c>
      <c r="HT25" s="48"/>
      <c r="HU25" s="47"/>
      <c r="HV25" s="47"/>
      <c r="HW25" s="48"/>
      <c r="HX25" s="47"/>
      <c r="HY25" s="47"/>
      <c r="HZ25" s="48"/>
      <c r="IA25" s="49">
        <f t="shared" si="67"/>
        <v>0</v>
      </c>
      <c r="IB25" s="47">
        <f t="shared" si="68"/>
        <v>0</v>
      </c>
      <c r="IC25" s="48"/>
      <c r="ID25" s="47">
        <v>105643</v>
      </c>
      <c r="IE25" s="47">
        <v>174530</v>
      </c>
      <c r="IF25" s="48">
        <f t="shared" ref="IF25:IF40" si="374">IE25/ID25</f>
        <v>1.6520734928012268</v>
      </c>
      <c r="IG25" s="47">
        <v>14000</v>
      </c>
      <c r="IH25" s="47">
        <v>14100</v>
      </c>
      <c r="II25" s="48">
        <f t="shared" ref="II25:II40" si="375">IH25/IG25</f>
        <v>1.0071428571428571</v>
      </c>
      <c r="IJ25" s="49">
        <f t="shared" si="69"/>
        <v>119643</v>
      </c>
      <c r="IK25" s="47">
        <f t="shared" si="70"/>
        <v>188630</v>
      </c>
      <c r="IL25" s="48">
        <f t="shared" ref="IL25:IL40" si="376">IK25/IJ25</f>
        <v>1.5766070727079728</v>
      </c>
      <c r="IM25" s="47"/>
      <c r="IN25" s="47"/>
      <c r="IO25" s="48"/>
      <c r="IP25" s="49">
        <f t="shared" si="71"/>
        <v>0</v>
      </c>
      <c r="IQ25" s="47">
        <f t="shared" si="72"/>
        <v>0</v>
      </c>
      <c r="IR25" s="48"/>
      <c r="IS25" s="47"/>
      <c r="IT25" s="47"/>
      <c r="IU25" s="48"/>
      <c r="IV25" s="47">
        <f t="shared" si="73"/>
        <v>0</v>
      </c>
      <c r="IW25" s="47">
        <f t="shared" si="74"/>
        <v>0</v>
      </c>
      <c r="IX25" s="48"/>
      <c r="IY25" s="49">
        <f t="shared" si="6"/>
        <v>119643</v>
      </c>
      <c r="IZ25" s="47">
        <f t="shared" si="7"/>
        <v>188630</v>
      </c>
      <c r="JA25" s="48">
        <f t="shared" si="75"/>
        <v>1.5766070727079728</v>
      </c>
      <c r="JB25" s="47"/>
      <c r="JC25" s="47"/>
      <c r="JD25" s="48"/>
      <c r="JE25" s="47"/>
      <c r="JF25" s="47"/>
      <c r="JG25" s="48"/>
      <c r="JH25" s="47"/>
      <c r="JI25" s="47"/>
      <c r="JJ25" s="48"/>
      <c r="JK25" s="49">
        <f t="shared" si="76"/>
        <v>0</v>
      </c>
      <c r="JL25" s="47">
        <f t="shared" si="77"/>
        <v>0</v>
      </c>
      <c r="JM25" s="48"/>
      <c r="JN25" s="47"/>
      <c r="JO25" s="47"/>
      <c r="JP25" s="48"/>
      <c r="JQ25" s="47"/>
      <c r="JR25" s="47"/>
      <c r="JS25" s="48"/>
      <c r="JT25" s="47"/>
      <c r="JU25" s="47"/>
      <c r="JV25" s="48"/>
      <c r="JW25" s="47"/>
      <c r="JX25" s="47"/>
      <c r="JY25" s="48"/>
      <c r="JZ25" s="49">
        <f t="shared" si="78"/>
        <v>0</v>
      </c>
      <c r="KA25" s="47">
        <f t="shared" si="79"/>
        <v>0</v>
      </c>
      <c r="KB25" s="48"/>
      <c r="KC25" s="47"/>
      <c r="KD25" s="47"/>
      <c r="KE25" s="48"/>
      <c r="KF25" s="47"/>
      <c r="KG25" s="47"/>
      <c r="KH25" s="48"/>
      <c r="KI25" s="47"/>
      <c r="KJ25" s="47"/>
      <c r="KK25" s="48"/>
      <c r="KL25" s="47">
        <f t="shared" si="80"/>
        <v>0</v>
      </c>
      <c r="KM25" s="47">
        <f t="shared" si="81"/>
        <v>0</v>
      </c>
      <c r="KN25" s="48"/>
      <c r="KO25" s="49">
        <f t="shared" si="82"/>
        <v>0</v>
      </c>
      <c r="KP25" s="47">
        <f t="shared" si="83"/>
        <v>0</v>
      </c>
      <c r="KQ25" s="48"/>
      <c r="KR25" s="47"/>
      <c r="KS25" s="47"/>
      <c r="KT25" s="48"/>
      <c r="KU25" s="47"/>
      <c r="KV25" s="47"/>
      <c r="KW25" s="48"/>
      <c r="KX25" s="47"/>
      <c r="KY25" s="47"/>
      <c r="KZ25" s="48"/>
      <c r="LA25" s="49"/>
      <c r="LB25" s="47"/>
      <c r="LC25" s="48"/>
      <c r="LD25" s="49"/>
      <c r="LE25" s="47"/>
      <c r="LF25" s="48"/>
      <c r="LG25" s="49">
        <f t="shared" si="84"/>
        <v>0</v>
      </c>
      <c r="LH25" s="47">
        <f t="shared" si="85"/>
        <v>0</v>
      </c>
      <c r="LI25" s="48"/>
      <c r="LJ25" s="47"/>
      <c r="LK25" s="47"/>
      <c r="LL25" s="48"/>
      <c r="LM25" s="47"/>
      <c r="LN25" s="47"/>
      <c r="LO25" s="48"/>
      <c r="LP25" s="47"/>
      <c r="LQ25" s="47"/>
      <c r="LR25" s="48"/>
      <c r="LS25" s="49">
        <f t="shared" si="86"/>
        <v>0</v>
      </c>
      <c r="LT25" s="47">
        <f t="shared" si="87"/>
        <v>0</v>
      </c>
      <c r="LU25" s="48"/>
      <c r="LV25" s="49">
        <f t="shared" si="8"/>
        <v>0</v>
      </c>
      <c r="LW25" s="47">
        <f t="shared" si="9"/>
        <v>0</v>
      </c>
      <c r="LX25" s="48"/>
      <c r="LY25" s="47"/>
      <c r="LZ25" s="47"/>
      <c r="MA25" s="48"/>
      <c r="MB25" s="47"/>
      <c r="MC25" s="47"/>
      <c r="MD25" s="48"/>
      <c r="ME25" s="47"/>
      <c r="MF25" s="47"/>
      <c r="MG25" s="48"/>
      <c r="MH25" s="47"/>
      <c r="MI25" s="47"/>
      <c r="MJ25" s="48"/>
      <c r="MK25" s="49">
        <f t="shared" si="90"/>
        <v>0</v>
      </c>
      <c r="ML25" s="47">
        <f t="shared" si="11"/>
        <v>0</v>
      </c>
      <c r="MM25" s="48"/>
      <c r="MN25" s="47"/>
      <c r="MO25" s="47"/>
      <c r="MP25" s="48"/>
      <c r="MQ25" s="50"/>
      <c r="MR25" s="50"/>
      <c r="MS25" s="51"/>
      <c r="MT25" s="49">
        <f t="shared" si="92"/>
        <v>0</v>
      </c>
      <c r="MU25" s="47">
        <f t="shared" si="93"/>
        <v>0</v>
      </c>
      <c r="MV25" s="48"/>
      <c r="MW25" s="49">
        <f t="shared" si="94"/>
        <v>0</v>
      </c>
      <c r="MX25" s="47">
        <f t="shared" si="12"/>
        <v>0</v>
      </c>
      <c r="MY25" s="48"/>
      <c r="MZ25" s="49">
        <f t="shared" si="14"/>
        <v>119643</v>
      </c>
      <c r="NA25" s="47">
        <f t="shared" si="15"/>
        <v>188630</v>
      </c>
      <c r="NB25" s="48">
        <f t="shared" si="95"/>
        <v>1.5766070727079728</v>
      </c>
      <c r="NC25" s="49">
        <f t="shared" si="16"/>
        <v>119643</v>
      </c>
      <c r="ND25" s="47">
        <f t="shared" si="17"/>
        <v>188630</v>
      </c>
      <c r="NE25" s="48">
        <f t="shared" si="96"/>
        <v>1.5766070727079728</v>
      </c>
    </row>
    <row r="26" spans="1:371" s="47" customFormat="1" x14ac:dyDescent="0.25">
      <c r="A26" s="44">
        <v>17</v>
      </c>
      <c r="B26" s="45" t="s">
        <v>212</v>
      </c>
      <c r="C26" s="46" t="s">
        <v>177</v>
      </c>
      <c r="F26" s="48"/>
      <c r="I26" s="48"/>
      <c r="L26" s="48"/>
      <c r="O26" s="48"/>
      <c r="R26" s="48"/>
      <c r="U26" s="48"/>
      <c r="X26" s="48"/>
      <c r="AA26" s="48"/>
      <c r="AB26" s="49">
        <f t="shared" si="26"/>
        <v>0</v>
      </c>
      <c r="AC26" s="47">
        <f t="shared" si="27"/>
        <v>0</v>
      </c>
      <c r="AD26" s="48"/>
      <c r="AG26" s="48"/>
      <c r="AH26" s="49">
        <f t="shared" si="30"/>
        <v>0</v>
      </c>
      <c r="AI26" s="47">
        <f t="shared" si="31"/>
        <v>0</v>
      </c>
      <c r="AJ26" s="48"/>
      <c r="AM26" s="48"/>
      <c r="AP26" s="48"/>
      <c r="AS26" s="48"/>
      <c r="AV26" s="48"/>
      <c r="AY26" s="48"/>
      <c r="AZ26" s="47">
        <f t="shared" si="34"/>
        <v>0</v>
      </c>
      <c r="BA26" s="47">
        <f t="shared" si="0"/>
        <v>0</v>
      </c>
      <c r="BB26" s="48"/>
      <c r="BE26" s="48"/>
      <c r="BH26" s="48"/>
      <c r="BK26" s="48"/>
      <c r="BN26" s="48"/>
      <c r="BQ26" s="48"/>
      <c r="BT26" s="48"/>
      <c r="BW26" s="48"/>
      <c r="BZ26" s="48"/>
      <c r="CC26" s="48"/>
      <c r="CD26" s="49">
        <f t="shared" si="37"/>
        <v>0</v>
      </c>
      <c r="CE26" s="47">
        <f t="shared" si="38"/>
        <v>0</v>
      </c>
      <c r="CF26" s="48"/>
      <c r="CI26" s="48"/>
      <c r="CJ26" s="49"/>
      <c r="CL26" s="48"/>
      <c r="CO26" s="48"/>
      <c r="CR26" s="48"/>
      <c r="CU26" s="48"/>
      <c r="CV26" s="49">
        <f t="shared" si="40"/>
        <v>0</v>
      </c>
      <c r="CW26" s="47">
        <f t="shared" si="41"/>
        <v>0</v>
      </c>
      <c r="CX26" s="48"/>
      <c r="DA26" s="48"/>
      <c r="DD26" s="48"/>
      <c r="DG26" s="48"/>
      <c r="DJ26" s="48"/>
      <c r="DM26" s="48"/>
      <c r="DP26" s="48"/>
      <c r="DS26" s="48"/>
      <c r="DT26" s="49">
        <f t="shared" si="42"/>
        <v>0</v>
      </c>
      <c r="DU26" s="47">
        <f t="shared" si="43"/>
        <v>0</v>
      </c>
      <c r="DV26" s="48"/>
      <c r="DY26" s="48"/>
      <c r="EB26" s="48"/>
      <c r="EE26" s="48"/>
      <c r="EF26" s="47">
        <f t="shared" si="45"/>
        <v>0</v>
      </c>
      <c r="EG26" s="47">
        <f t="shared" si="1"/>
        <v>0</v>
      </c>
      <c r="EH26" s="48"/>
      <c r="EK26" s="48"/>
      <c r="EN26" s="48"/>
      <c r="EQ26" s="48"/>
      <c r="ET26" s="48"/>
      <c r="EW26" s="48"/>
      <c r="EX26" s="49">
        <f t="shared" si="47"/>
        <v>0</v>
      </c>
      <c r="EY26" s="47">
        <f t="shared" si="48"/>
        <v>0</v>
      </c>
      <c r="EZ26" s="48"/>
      <c r="FC26" s="48"/>
      <c r="FF26" s="48"/>
      <c r="FI26" s="48"/>
      <c r="FL26" s="48"/>
      <c r="FM26" s="49">
        <f t="shared" si="50"/>
        <v>0</v>
      </c>
      <c r="FN26" s="47">
        <f t="shared" si="51"/>
        <v>0</v>
      </c>
      <c r="FO26" s="48"/>
      <c r="FR26" s="48"/>
      <c r="FS26" s="47">
        <f t="shared" si="54"/>
        <v>0</v>
      </c>
      <c r="FT26" s="47">
        <f t="shared" si="54"/>
        <v>0</v>
      </c>
      <c r="FU26" s="48"/>
      <c r="FX26" s="48"/>
      <c r="FY26" s="49">
        <f t="shared" si="56"/>
        <v>0</v>
      </c>
      <c r="FZ26" s="47">
        <f t="shared" si="57"/>
        <v>0</v>
      </c>
      <c r="GA26" s="48"/>
      <c r="GB26" s="49">
        <f t="shared" si="137"/>
        <v>0</v>
      </c>
      <c r="GC26" s="47">
        <f t="shared" si="138"/>
        <v>0</v>
      </c>
      <c r="GD26" s="48"/>
      <c r="GG26" s="48"/>
      <c r="GJ26" s="48"/>
      <c r="GM26" s="48"/>
      <c r="GP26" s="48"/>
      <c r="GS26" s="48"/>
      <c r="GV26" s="48"/>
      <c r="GY26" s="48"/>
      <c r="HB26" s="48"/>
      <c r="HC26" s="49">
        <f t="shared" si="60"/>
        <v>0</v>
      </c>
      <c r="HD26" s="47">
        <f t="shared" si="61"/>
        <v>0</v>
      </c>
      <c r="HE26" s="48"/>
      <c r="HH26" s="48"/>
      <c r="HI26" s="49">
        <f t="shared" si="63"/>
        <v>0</v>
      </c>
      <c r="HJ26" s="47">
        <f t="shared" si="64"/>
        <v>0</v>
      </c>
      <c r="HK26" s="48"/>
      <c r="HN26" s="48"/>
      <c r="HQ26" s="48"/>
      <c r="HR26" s="49">
        <f t="shared" si="65"/>
        <v>0</v>
      </c>
      <c r="HS26" s="47">
        <f t="shared" si="66"/>
        <v>0</v>
      </c>
      <c r="HT26" s="48"/>
      <c r="HW26" s="48"/>
      <c r="HZ26" s="48"/>
      <c r="IA26" s="49">
        <f t="shared" si="67"/>
        <v>0</v>
      </c>
      <c r="IB26" s="47">
        <f t="shared" si="68"/>
        <v>0</v>
      </c>
      <c r="IC26" s="48"/>
      <c r="IF26" s="48"/>
      <c r="II26" s="48"/>
      <c r="IJ26" s="49">
        <f t="shared" si="69"/>
        <v>0</v>
      </c>
      <c r="IK26" s="47">
        <f t="shared" si="70"/>
        <v>0</v>
      </c>
      <c r="IL26" s="48"/>
      <c r="IO26" s="48"/>
      <c r="IP26" s="49">
        <f t="shared" si="71"/>
        <v>0</v>
      </c>
      <c r="IQ26" s="47">
        <f t="shared" si="72"/>
        <v>0</v>
      </c>
      <c r="IR26" s="48"/>
      <c r="IU26" s="48"/>
      <c r="IV26" s="47">
        <f t="shared" si="73"/>
        <v>0</v>
      </c>
      <c r="IW26" s="47">
        <f t="shared" si="74"/>
        <v>0</v>
      </c>
      <c r="IX26" s="48"/>
      <c r="IY26" s="49">
        <f t="shared" si="6"/>
        <v>0</v>
      </c>
      <c r="IZ26" s="47">
        <f t="shared" si="7"/>
        <v>0</v>
      </c>
      <c r="JA26" s="48"/>
      <c r="JD26" s="48"/>
      <c r="JG26" s="48"/>
      <c r="JJ26" s="48"/>
      <c r="JK26" s="49">
        <f t="shared" si="76"/>
        <v>0</v>
      </c>
      <c r="JL26" s="47">
        <f t="shared" si="77"/>
        <v>0</v>
      </c>
      <c r="JM26" s="48"/>
      <c r="JP26" s="48"/>
      <c r="JS26" s="48"/>
      <c r="JV26" s="48"/>
      <c r="JY26" s="48"/>
      <c r="JZ26" s="49">
        <f t="shared" si="78"/>
        <v>0</v>
      </c>
      <c r="KA26" s="47">
        <f t="shared" si="79"/>
        <v>0</v>
      </c>
      <c r="KB26" s="48"/>
      <c r="KE26" s="48"/>
      <c r="KH26" s="48"/>
      <c r="KK26" s="48"/>
      <c r="KL26" s="47">
        <f t="shared" si="80"/>
        <v>0</v>
      </c>
      <c r="KM26" s="47">
        <f t="shared" si="81"/>
        <v>0</v>
      </c>
      <c r="KN26" s="48"/>
      <c r="KO26" s="49">
        <f t="shared" si="82"/>
        <v>0</v>
      </c>
      <c r="KP26" s="47">
        <f t="shared" si="83"/>
        <v>0</v>
      </c>
      <c r="KQ26" s="48"/>
      <c r="KT26" s="48"/>
      <c r="KW26" s="48"/>
      <c r="KZ26" s="48"/>
      <c r="LA26" s="49"/>
      <c r="LC26" s="48"/>
      <c r="LD26" s="49"/>
      <c r="LF26" s="48"/>
      <c r="LG26" s="49">
        <f t="shared" si="84"/>
        <v>0</v>
      </c>
      <c r="LH26" s="47">
        <f t="shared" si="85"/>
        <v>0</v>
      </c>
      <c r="LI26" s="48"/>
      <c r="LL26" s="48"/>
      <c r="LO26" s="48"/>
      <c r="LR26" s="48"/>
      <c r="LS26" s="49">
        <f t="shared" si="86"/>
        <v>0</v>
      </c>
      <c r="LT26" s="47">
        <f t="shared" si="87"/>
        <v>0</v>
      </c>
      <c r="LU26" s="48"/>
      <c r="LV26" s="49">
        <f t="shared" si="8"/>
        <v>0</v>
      </c>
      <c r="LW26" s="47">
        <f t="shared" si="9"/>
        <v>0</v>
      </c>
      <c r="LX26" s="48"/>
      <c r="MA26" s="48"/>
      <c r="MD26" s="48"/>
      <c r="MG26" s="48"/>
      <c r="MJ26" s="48"/>
      <c r="MK26" s="49">
        <f t="shared" si="90"/>
        <v>0</v>
      </c>
      <c r="ML26" s="47">
        <f t="shared" si="11"/>
        <v>0</v>
      </c>
      <c r="MM26" s="48"/>
      <c r="MP26" s="48"/>
      <c r="MQ26" s="50"/>
      <c r="MR26" s="50"/>
      <c r="MS26" s="51"/>
      <c r="MT26" s="49">
        <f t="shared" si="92"/>
        <v>0</v>
      </c>
      <c r="MU26" s="47">
        <f t="shared" si="93"/>
        <v>0</v>
      </c>
      <c r="MV26" s="48"/>
      <c r="MW26" s="49">
        <f t="shared" si="94"/>
        <v>0</v>
      </c>
      <c r="MX26" s="47">
        <f t="shared" si="12"/>
        <v>0</v>
      </c>
      <c r="MY26" s="48"/>
      <c r="MZ26" s="49">
        <f t="shared" si="14"/>
        <v>0</v>
      </c>
      <c r="NA26" s="47">
        <f t="shared" si="15"/>
        <v>0</v>
      </c>
      <c r="NB26" s="48"/>
      <c r="NC26" s="49">
        <f t="shared" si="16"/>
        <v>0</v>
      </c>
      <c r="ND26" s="47">
        <f t="shared" si="17"/>
        <v>0</v>
      </c>
      <c r="NE26" s="48"/>
      <c r="NF26" s="52"/>
      <c r="NG26" s="66">
        <f>ND22/ND40</f>
        <v>5.0099420259363044E-2</v>
      </c>
    </row>
    <row r="27" spans="1:371" s="47" customFormat="1" x14ac:dyDescent="0.25">
      <c r="A27" s="44">
        <v>18</v>
      </c>
      <c r="B27" s="45" t="s">
        <v>291</v>
      </c>
      <c r="C27" s="46" t="s">
        <v>292</v>
      </c>
      <c r="F27" s="48"/>
      <c r="I27" s="48"/>
      <c r="L27" s="48"/>
      <c r="O27" s="48"/>
      <c r="R27" s="48"/>
      <c r="U27" s="48"/>
      <c r="X27" s="48"/>
      <c r="AA27" s="48"/>
      <c r="AB27" s="49">
        <f t="shared" ref="AB27" si="377">SUM(G27,J27,M27,P27,S27,V27,Y27)</f>
        <v>0</v>
      </c>
      <c r="AC27" s="47">
        <f t="shared" ref="AC27" si="378">SUM(H27,K27,N27,Q27,T27,W27,Z27)</f>
        <v>0</v>
      </c>
      <c r="AD27" s="48"/>
      <c r="AG27" s="48"/>
      <c r="AH27" s="49">
        <f t="shared" ref="AH27" si="379">SUM(D27,AB27,AE27)</f>
        <v>0</v>
      </c>
      <c r="AI27" s="47">
        <f t="shared" ref="AI27" si="380">SUM(E27,AC27,AF27)</f>
        <v>0</v>
      </c>
      <c r="AJ27" s="48"/>
      <c r="AM27" s="48"/>
      <c r="AP27" s="48"/>
      <c r="AS27" s="48"/>
      <c r="AV27" s="48"/>
      <c r="AY27" s="48"/>
      <c r="AZ27" s="47">
        <f t="shared" si="34"/>
        <v>0</v>
      </c>
      <c r="BA27" s="47">
        <f t="shared" si="0"/>
        <v>0</v>
      </c>
      <c r="BB27" s="48"/>
      <c r="BE27" s="48"/>
      <c r="BH27" s="48"/>
      <c r="BK27" s="48"/>
      <c r="BN27" s="48"/>
      <c r="BQ27" s="48"/>
      <c r="BT27" s="48"/>
      <c r="BW27" s="48"/>
      <c r="BZ27" s="48"/>
      <c r="CC27" s="48"/>
      <c r="CD27" s="49">
        <f t="shared" si="37"/>
        <v>0</v>
      </c>
      <c r="CE27" s="47">
        <f t="shared" si="38"/>
        <v>0</v>
      </c>
      <c r="CF27" s="48"/>
      <c r="CI27" s="48"/>
      <c r="CJ27" s="49"/>
      <c r="CL27" s="48"/>
      <c r="CO27" s="48"/>
      <c r="CR27" s="48"/>
      <c r="CU27" s="48"/>
      <c r="CV27" s="49">
        <f t="shared" ref="CV27" si="381">SUM(CG27,CJ27,CM27,CP27,CS27)</f>
        <v>0</v>
      </c>
      <c r="CW27" s="47">
        <f t="shared" ref="CW27" si="382">SUM(CH27,CK27,CN27,CQ27,CT27)</f>
        <v>0</v>
      </c>
      <c r="CX27" s="48"/>
      <c r="DA27" s="48"/>
      <c r="DD27" s="48"/>
      <c r="DG27" s="48"/>
      <c r="DJ27" s="48"/>
      <c r="DM27" s="48"/>
      <c r="DP27" s="48"/>
      <c r="DS27" s="48"/>
      <c r="DT27" s="49">
        <f t="shared" ref="DT27" si="383">SUM(CY27,DB27,DE27,DH27,DK27,DN27,DQ27)</f>
        <v>0</v>
      </c>
      <c r="DU27" s="47">
        <f t="shared" ref="DU27" si="384">SUM(CZ27,DC27,DF27,DI27,DL27,DO27,DR27)</f>
        <v>0</v>
      </c>
      <c r="DV27" s="48"/>
      <c r="DY27" s="48"/>
      <c r="EB27" s="48"/>
      <c r="EE27" s="48"/>
      <c r="EF27" s="47">
        <f t="shared" si="45"/>
        <v>0</v>
      </c>
      <c r="EG27" s="47">
        <f t="shared" si="1"/>
        <v>0</v>
      </c>
      <c r="EH27" s="48"/>
      <c r="EK27" s="48"/>
      <c r="EN27" s="48"/>
      <c r="EQ27" s="48"/>
      <c r="ET27" s="48"/>
      <c r="EW27" s="48"/>
      <c r="EX27" s="49">
        <f t="shared" si="47"/>
        <v>0</v>
      </c>
      <c r="EY27" s="47">
        <f t="shared" si="48"/>
        <v>0</v>
      </c>
      <c r="EZ27" s="48"/>
      <c r="FC27" s="48"/>
      <c r="FF27" s="48"/>
      <c r="FI27" s="48"/>
      <c r="FL27" s="48"/>
      <c r="FM27" s="49">
        <f t="shared" si="50"/>
        <v>0</v>
      </c>
      <c r="FN27" s="47">
        <f t="shared" si="51"/>
        <v>0</v>
      </c>
      <c r="FO27" s="48"/>
      <c r="FR27" s="48"/>
      <c r="FS27" s="47">
        <f t="shared" ref="FS27:FT27" si="385">SUM(FP27)</f>
        <v>0</v>
      </c>
      <c r="FT27" s="47">
        <f t="shared" si="385"/>
        <v>0</v>
      </c>
      <c r="FU27" s="48"/>
      <c r="FX27" s="48"/>
      <c r="FY27" s="49">
        <f t="shared" si="56"/>
        <v>0</v>
      </c>
      <c r="FZ27" s="47">
        <f t="shared" si="57"/>
        <v>0</v>
      </c>
      <c r="GA27" s="48"/>
      <c r="GB27" s="49">
        <f t="shared" si="137"/>
        <v>0</v>
      </c>
      <c r="GC27" s="47">
        <f t="shared" si="138"/>
        <v>0</v>
      </c>
      <c r="GD27" s="48"/>
      <c r="GG27" s="48"/>
      <c r="GJ27" s="48"/>
      <c r="GM27" s="48"/>
      <c r="GP27" s="48"/>
      <c r="GS27" s="48"/>
      <c r="GV27" s="48"/>
      <c r="GY27" s="48"/>
      <c r="HB27" s="48"/>
      <c r="HC27" s="49">
        <f t="shared" ref="HC27" si="386">SUM(GE27,GH27,GK27,GN27,GQ27,GT27,GW27,GZ27)</f>
        <v>0</v>
      </c>
      <c r="HD27" s="47">
        <f t="shared" ref="HD27" si="387">SUM(GF27,GI27,GL27,GO27,GR27,GU27,GX27,HA27)</f>
        <v>0</v>
      </c>
      <c r="HE27" s="48"/>
      <c r="HH27" s="48"/>
      <c r="HI27" s="49">
        <f t="shared" si="63"/>
        <v>0</v>
      </c>
      <c r="HJ27" s="47">
        <f t="shared" si="64"/>
        <v>0</v>
      </c>
      <c r="HK27" s="48"/>
      <c r="HN27" s="48"/>
      <c r="HQ27" s="48"/>
      <c r="HR27" s="49">
        <f t="shared" ref="HR27" si="388">SUM(HL27,HO27)</f>
        <v>0</v>
      </c>
      <c r="HS27" s="47">
        <f t="shared" ref="HS27" si="389">SUM(HM27,HP27)</f>
        <v>0</v>
      </c>
      <c r="HT27" s="48"/>
      <c r="HW27" s="48"/>
      <c r="HZ27" s="48"/>
      <c r="IA27" s="49">
        <f t="shared" ref="IA27" si="390">SUM(HU27,HX27)</f>
        <v>0</v>
      </c>
      <c r="IB27" s="47">
        <f t="shared" ref="IB27" si="391">SUM(HV27,HY27)</f>
        <v>0</v>
      </c>
      <c r="IC27" s="48"/>
      <c r="IF27" s="48"/>
      <c r="II27" s="48"/>
      <c r="IJ27" s="49">
        <f t="shared" si="69"/>
        <v>0</v>
      </c>
      <c r="IK27" s="47">
        <f t="shared" si="70"/>
        <v>0</v>
      </c>
      <c r="IL27" s="48"/>
      <c r="IO27" s="48"/>
      <c r="IP27" s="49">
        <f t="shared" si="71"/>
        <v>0</v>
      </c>
      <c r="IQ27" s="47">
        <f t="shared" si="72"/>
        <v>0</v>
      </c>
      <c r="IR27" s="48"/>
      <c r="IU27" s="48"/>
      <c r="IV27" s="47">
        <f t="shared" si="73"/>
        <v>0</v>
      </c>
      <c r="IW27" s="47">
        <f t="shared" si="74"/>
        <v>0</v>
      </c>
      <c r="IX27" s="48"/>
      <c r="IY27" s="49">
        <f t="shared" si="6"/>
        <v>0</v>
      </c>
      <c r="IZ27" s="47">
        <f t="shared" si="7"/>
        <v>0</v>
      </c>
      <c r="JA27" s="48"/>
      <c r="JD27" s="48"/>
      <c r="JG27" s="48"/>
      <c r="JJ27" s="48"/>
      <c r="JK27" s="49">
        <f t="shared" ref="JK27" si="392">SUM(JE27,JH27)</f>
        <v>0</v>
      </c>
      <c r="JL27" s="47">
        <f t="shared" ref="JL27" si="393">SUM(JF27,JI27)</f>
        <v>0</v>
      </c>
      <c r="JM27" s="48"/>
      <c r="JP27" s="48"/>
      <c r="JS27" s="48"/>
      <c r="JV27" s="48"/>
      <c r="JY27" s="48"/>
      <c r="JZ27" s="49">
        <f t="shared" si="78"/>
        <v>0</v>
      </c>
      <c r="KA27" s="47">
        <f t="shared" si="79"/>
        <v>0</v>
      </c>
      <c r="KB27" s="48"/>
      <c r="KE27" s="48"/>
      <c r="KH27" s="48"/>
      <c r="KK27" s="48"/>
      <c r="KL27" s="47">
        <f t="shared" si="80"/>
        <v>0</v>
      </c>
      <c r="KM27" s="47">
        <f t="shared" si="81"/>
        <v>0</v>
      </c>
      <c r="KN27" s="48"/>
      <c r="KO27" s="49">
        <f t="shared" si="82"/>
        <v>0</v>
      </c>
      <c r="KP27" s="47">
        <f t="shared" si="83"/>
        <v>0</v>
      </c>
      <c r="KQ27" s="48"/>
      <c r="KT27" s="48"/>
      <c r="KW27" s="48"/>
      <c r="KZ27" s="48"/>
      <c r="LA27" s="49"/>
      <c r="LC27" s="48"/>
      <c r="LD27" s="49"/>
      <c r="LF27" s="48"/>
      <c r="LG27" s="49">
        <f t="shared" si="84"/>
        <v>0</v>
      </c>
      <c r="LH27" s="47">
        <f t="shared" si="85"/>
        <v>0</v>
      </c>
      <c r="LI27" s="48"/>
      <c r="LL27" s="48"/>
      <c r="LO27" s="48"/>
      <c r="LR27" s="48"/>
      <c r="LS27" s="49">
        <f t="shared" si="86"/>
        <v>0</v>
      </c>
      <c r="LT27" s="47">
        <f t="shared" si="87"/>
        <v>0</v>
      </c>
      <c r="LU27" s="48"/>
      <c r="LV27" s="49">
        <f t="shared" si="8"/>
        <v>0</v>
      </c>
      <c r="LW27" s="47">
        <f t="shared" si="9"/>
        <v>0</v>
      </c>
      <c r="LX27" s="48"/>
      <c r="MA27" s="48"/>
      <c r="MD27" s="48"/>
      <c r="MG27" s="48"/>
      <c r="MJ27" s="48"/>
      <c r="MK27" s="49">
        <f t="shared" si="90"/>
        <v>0</v>
      </c>
      <c r="ML27" s="47">
        <f t="shared" si="11"/>
        <v>0</v>
      </c>
      <c r="MM27" s="48"/>
      <c r="MP27" s="48"/>
      <c r="MQ27" s="50"/>
      <c r="MR27" s="50"/>
      <c r="MS27" s="51"/>
      <c r="MT27" s="49">
        <f t="shared" si="92"/>
        <v>0</v>
      </c>
      <c r="MU27" s="47">
        <f t="shared" si="93"/>
        <v>0</v>
      </c>
      <c r="MV27" s="48"/>
      <c r="MW27" s="49">
        <f t="shared" si="94"/>
        <v>0</v>
      </c>
      <c r="MX27" s="47">
        <f t="shared" si="12"/>
        <v>0</v>
      </c>
      <c r="MY27" s="48"/>
      <c r="MZ27" s="49">
        <f t="shared" si="14"/>
        <v>0</v>
      </c>
      <c r="NA27" s="47">
        <f t="shared" si="15"/>
        <v>0</v>
      </c>
      <c r="NB27" s="48"/>
      <c r="NC27" s="49">
        <f t="shared" si="16"/>
        <v>0</v>
      </c>
      <c r="ND27" s="47">
        <f t="shared" si="17"/>
        <v>0</v>
      </c>
      <c r="NE27" s="48"/>
      <c r="NF27" s="52"/>
    </row>
    <row r="28" spans="1:371" s="47" customFormat="1" ht="16.5" thickBot="1" x14ac:dyDescent="0.3">
      <c r="A28" s="44">
        <v>19</v>
      </c>
      <c r="B28" s="45" t="s">
        <v>268</v>
      </c>
      <c r="C28" s="46" t="s">
        <v>178</v>
      </c>
      <c r="F28" s="48"/>
      <c r="I28" s="48"/>
      <c r="L28" s="48"/>
      <c r="O28" s="48"/>
      <c r="R28" s="48"/>
      <c r="U28" s="48"/>
      <c r="X28" s="48"/>
      <c r="AA28" s="48"/>
      <c r="AB28" s="49">
        <f t="shared" si="26"/>
        <v>0</v>
      </c>
      <c r="AC28" s="47">
        <f t="shared" si="27"/>
        <v>0</v>
      </c>
      <c r="AD28" s="48"/>
      <c r="AG28" s="48"/>
      <c r="AH28" s="49">
        <f t="shared" si="30"/>
        <v>0</v>
      </c>
      <c r="AI28" s="47">
        <f t="shared" si="31"/>
        <v>0</v>
      </c>
      <c r="AJ28" s="48"/>
      <c r="AM28" s="48"/>
      <c r="AP28" s="48"/>
      <c r="AS28" s="48"/>
      <c r="AV28" s="48"/>
      <c r="AY28" s="48"/>
      <c r="AZ28" s="47">
        <f t="shared" si="34"/>
        <v>0</v>
      </c>
      <c r="BA28" s="47">
        <f t="shared" si="0"/>
        <v>0</v>
      </c>
      <c r="BB28" s="48"/>
      <c r="BE28" s="48"/>
      <c r="BH28" s="48"/>
      <c r="BK28" s="48"/>
      <c r="BN28" s="48"/>
      <c r="BQ28" s="48"/>
      <c r="BT28" s="48"/>
      <c r="BW28" s="48"/>
      <c r="BZ28" s="48"/>
      <c r="CC28" s="48"/>
      <c r="CD28" s="49">
        <f t="shared" si="37"/>
        <v>0</v>
      </c>
      <c r="CE28" s="47">
        <f t="shared" si="38"/>
        <v>0</v>
      </c>
      <c r="CF28" s="48"/>
      <c r="CI28" s="48"/>
      <c r="CJ28" s="49"/>
      <c r="CL28" s="48"/>
      <c r="CO28" s="48"/>
      <c r="CR28" s="48"/>
      <c r="CU28" s="48"/>
      <c r="CV28" s="49">
        <f t="shared" si="40"/>
        <v>0</v>
      </c>
      <c r="CW28" s="47">
        <f t="shared" si="41"/>
        <v>0</v>
      </c>
      <c r="CX28" s="48"/>
      <c r="DA28" s="48"/>
      <c r="DD28" s="48"/>
      <c r="DG28" s="48"/>
      <c r="DJ28" s="48"/>
      <c r="DM28" s="48"/>
      <c r="DP28" s="48"/>
      <c r="DS28" s="48"/>
      <c r="DT28" s="49">
        <f t="shared" si="42"/>
        <v>0</v>
      </c>
      <c r="DU28" s="47">
        <f t="shared" si="43"/>
        <v>0</v>
      </c>
      <c r="DV28" s="48"/>
      <c r="DY28" s="48"/>
      <c r="EB28" s="48"/>
      <c r="EE28" s="48"/>
      <c r="EF28" s="47">
        <f t="shared" si="45"/>
        <v>0</v>
      </c>
      <c r="EG28" s="47">
        <f t="shared" si="1"/>
        <v>0</v>
      </c>
      <c r="EH28" s="48"/>
      <c r="EK28" s="48"/>
      <c r="EN28" s="48"/>
      <c r="EQ28" s="48"/>
      <c r="ET28" s="48"/>
      <c r="EW28" s="48"/>
      <c r="EX28" s="49">
        <f t="shared" si="47"/>
        <v>0</v>
      </c>
      <c r="EY28" s="47">
        <f t="shared" si="48"/>
        <v>0</v>
      </c>
      <c r="EZ28" s="48"/>
      <c r="FC28" s="48"/>
      <c r="FF28" s="48"/>
      <c r="FI28" s="48"/>
      <c r="FL28" s="48"/>
      <c r="FM28" s="49">
        <f t="shared" si="50"/>
        <v>0</v>
      </c>
      <c r="FN28" s="47">
        <f t="shared" si="51"/>
        <v>0</v>
      </c>
      <c r="FO28" s="48"/>
      <c r="FR28" s="48"/>
      <c r="FS28" s="47">
        <f t="shared" si="54"/>
        <v>0</v>
      </c>
      <c r="FT28" s="47">
        <f t="shared" si="54"/>
        <v>0</v>
      </c>
      <c r="FU28" s="48"/>
      <c r="FX28" s="48"/>
      <c r="FY28" s="49">
        <f t="shared" si="56"/>
        <v>0</v>
      </c>
      <c r="FZ28" s="47">
        <f t="shared" si="57"/>
        <v>0</v>
      </c>
      <c r="GA28" s="48"/>
      <c r="GB28" s="49">
        <f t="shared" si="137"/>
        <v>0</v>
      </c>
      <c r="GC28" s="47">
        <f t="shared" si="138"/>
        <v>0</v>
      </c>
      <c r="GD28" s="48"/>
      <c r="GG28" s="48"/>
      <c r="GJ28" s="48"/>
      <c r="GM28" s="48"/>
      <c r="GP28" s="48"/>
      <c r="GS28" s="48"/>
      <c r="GV28" s="48"/>
      <c r="GW28" s="47">
        <v>35041</v>
      </c>
      <c r="GX28" s="47">
        <v>16850</v>
      </c>
      <c r="GY28" s="48">
        <f t="shared" ref="GY28:GY40" si="394">GX28/GW28</f>
        <v>0.48086527210981422</v>
      </c>
      <c r="HB28" s="48"/>
      <c r="HC28" s="49">
        <f t="shared" si="60"/>
        <v>35041</v>
      </c>
      <c r="HD28" s="47">
        <f t="shared" si="61"/>
        <v>16850</v>
      </c>
      <c r="HE28" s="48">
        <f t="shared" si="62"/>
        <v>0.48086527210981422</v>
      </c>
      <c r="HH28" s="48"/>
      <c r="HI28" s="49">
        <f t="shared" si="63"/>
        <v>0</v>
      </c>
      <c r="HJ28" s="47">
        <f t="shared" si="64"/>
        <v>0</v>
      </c>
      <c r="HK28" s="48"/>
      <c r="HN28" s="48"/>
      <c r="HQ28" s="48"/>
      <c r="HR28" s="49">
        <f t="shared" si="65"/>
        <v>0</v>
      </c>
      <c r="HS28" s="47">
        <f t="shared" si="66"/>
        <v>0</v>
      </c>
      <c r="HT28" s="48"/>
      <c r="HW28" s="48"/>
      <c r="HZ28" s="48"/>
      <c r="IA28" s="49">
        <f t="shared" si="67"/>
        <v>0</v>
      </c>
      <c r="IB28" s="47">
        <f t="shared" si="68"/>
        <v>0</v>
      </c>
      <c r="IC28" s="48"/>
      <c r="ID28" s="47">
        <v>84412</v>
      </c>
      <c r="IE28" s="47">
        <v>63131</v>
      </c>
      <c r="IF28" s="48">
        <f t="shared" si="374"/>
        <v>0.74789129507652941</v>
      </c>
      <c r="II28" s="48"/>
      <c r="IJ28" s="49">
        <f t="shared" si="69"/>
        <v>84412</v>
      </c>
      <c r="IK28" s="47">
        <f t="shared" si="70"/>
        <v>63131</v>
      </c>
      <c r="IL28" s="48">
        <f t="shared" si="376"/>
        <v>0.74789129507652941</v>
      </c>
      <c r="IO28" s="48"/>
      <c r="IP28" s="49">
        <f t="shared" si="71"/>
        <v>0</v>
      </c>
      <c r="IQ28" s="47">
        <f t="shared" si="72"/>
        <v>0</v>
      </c>
      <c r="IR28" s="48"/>
      <c r="IU28" s="48"/>
      <c r="IV28" s="47">
        <f t="shared" si="73"/>
        <v>0</v>
      </c>
      <c r="IW28" s="47">
        <f t="shared" si="74"/>
        <v>0</v>
      </c>
      <c r="IX28" s="48"/>
      <c r="IY28" s="49">
        <f t="shared" si="6"/>
        <v>119453</v>
      </c>
      <c r="IZ28" s="47">
        <f t="shared" si="7"/>
        <v>79981</v>
      </c>
      <c r="JA28" s="48">
        <f t="shared" si="75"/>
        <v>0.66956041288205403</v>
      </c>
      <c r="JB28" s="47">
        <v>10000</v>
      </c>
      <c r="JC28" s="47">
        <v>300000</v>
      </c>
      <c r="JD28" s="48">
        <f t="shared" ref="JD28:JD30" si="395">JC28/JB28</f>
        <v>30</v>
      </c>
      <c r="JE28" s="47">
        <v>2233496</v>
      </c>
      <c r="JF28" s="47">
        <f>3469058-2005+8323+8324+65000+130000-30000+15000-40000-96198-87990-30000-1500+15000+44041+90000</f>
        <v>3557053</v>
      </c>
      <c r="JG28" s="48">
        <f t="shared" si="140"/>
        <v>1.5925943005942254</v>
      </c>
      <c r="JH28" s="47">
        <v>230000</v>
      </c>
      <c r="JI28" s="47">
        <v>444000</v>
      </c>
      <c r="JJ28" s="48">
        <f t="shared" ref="JJ28:JJ40" si="396">JI28/JH28</f>
        <v>1.9304347826086956</v>
      </c>
      <c r="JK28" s="49">
        <f t="shared" si="76"/>
        <v>2463496</v>
      </c>
      <c r="JL28" s="47">
        <f t="shared" si="77"/>
        <v>4001053</v>
      </c>
      <c r="JM28" s="48">
        <f t="shared" si="141"/>
        <v>1.6241361869473301</v>
      </c>
      <c r="JN28" s="47">
        <v>36000</v>
      </c>
      <c r="JO28" s="47">
        <v>6000</v>
      </c>
      <c r="JP28" s="48">
        <f t="shared" si="142"/>
        <v>0.16666666666666666</v>
      </c>
      <c r="JS28" s="48"/>
      <c r="JT28" s="47">
        <v>325000</v>
      </c>
      <c r="JU28" s="47">
        <v>130000</v>
      </c>
      <c r="JV28" s="48">
        <f t="shared" ref="JV28:JV40" si="397">JU28/JT28</f>
        <v>0.4</v>
      </c>
      <c r="JW28" s="47">
        <v>5000</v>
      </c>
      <c r="JX28" s="47">
        <v>17700</v>
      </c>
      <c r="JY28" s="48">
        <f t="shared" si="144"/>
        <v>3.54</v>
      </c>
      <c r="JZ28" s="49">
        <f t="shared" si="78"/>
        <v>366000</v>
      </c>
      <c r="KA28" s="47">
        <f t="shared" si="79"/>
        <v>153700</v>
      </c>
      <c r="KB28" s="48">
        <f t="shared" si="145"/>
        <v>0.41994535519125681</v>
      </c>
      <c r="KE28" s="48"/>
      <c r="KF28" s="47">
        <v>335430</v>
      </c>
      <c r="KG28" s="47">
        <v>150000</v>
      </c>
      <c r="KH28" s="48">
        <f t="shared" ref="KH28:KH31" si="398">KG28/KF28</f>
        <v>0.44718719255880512</v>
      </c>
      <c r="KI28" s="47">
        <v>3220539</v>
      </c>
      <c r="KK28" s="48">
        <f t="shared" ref="KK28:KK31" si="399">KJ28/KI28</f>
        <v>0</v>
      </c>
      <c r="KL28" s="47">
        <f t="shared" si="80"/>
        <v>3555969</v>
      </c>
      <c r="KM28" s="47">
        <f t="shared" si="81"/>
        <v>150000</v>
      </c>
      <c r="KN28" s="48">
        <f t="shared" ref="KN28:KN31" si="400">KM28/KL28</f>
        <v>4.2182594955130374E-2</v>
      </c>
      <c r="KO28" s="49">
        <f t="shared" si="82"/>
        <v>6395465</v>
      </c>
      <c r="KP28" s="47">
        <f t="shared" si="83"/>
        <v>4604753</v>
      </c>
      <c r="KQ28" s="48">
        <f t="shared" si="149"/>
        <v>0.72000284576649232</v>
      </c>
      <c r="KT28" s="48"/>
      <c r="KW28" s="48"/>
      <c r="KZ28" s="48"/>
      <c r="LA28" s="49"/>
      <c r="LC28" s="48"/>
      <c r="LD28" s="49"/>
      <c r="LF28" s="48"/>
      <c r="LG28" s="49">
        <f t="shared" si="84"/>
        <v>0</v>
      </c>
      <c r="LH28" s="47">
        <f t="shared" si="85"/>
        <v>0</v>
      </c>
      <c r="LI28" s="48"/>
      <c r="LL28" s="48"/>
      <c r="LO28" s="48"/>
      <c r="LR28" s="48"/>
      <c r="LS28" s="49">
        <f t="shared" si="86"/>
        <v>0</v>
      </c>
      <c r="LT28" s="47">
        <f t="shared" si="87"/>
        <v>0</v>
      </c>
      <c r="LU28" s="48"/>
      <c r="LV28" s="49">
        <f t="shared" si="8"/>
        <v>0</v>
      </c>
      <c r="LW28" s="47">
        <f t="shared" si="9"/>
        <v>0</v>
      </c>
      <c r="LX28" s="48"/>
      <c r="MA28" s="48"/>
      <c r="MD28" s="48"/>
      <c r="MG28" s="48"/>
      <c r="MJ28" s="48"/>
      <c r="MK28" s="49">
        <f t="shared" si="90"/>
        <v>0</v>
      </c>
      <c r="ML28" s="47">
        <f t="shared" si="11"/>
        <v>0</v>
      </c>
      <c r="MM28" s="48"/>
      <c r="MP28" s="48"/>
      <c r="MQ28" s="50"/>
      <c r="MR28" s="50"/>
      <c r="MS28" s="51"/>
      <c r="MT28" s="49">
        <f t="shared" si="92"/>
        <v>0</v>
      </c>
      <c r="MU28" s="47">
        <f t="shared" si="93"/>
        <v>0</v>
      </c>
      <c r="MV28" s="48"/>
      <c r="MW28" s="49">
        <f t="shared" si="94"/>
        <v>0</v>
      </c>
      <c r="MX28" s="47">
        <f t="shared" si="12"/>
        <v>0</v>
      </c>
      <c r="MY28" s="48"/>
      <c r="MZ28" s="49">
        <f t="shared" si="14"/>
        <v>6514918</v>
      </c>
      <c r="NA28" s="47">
        <f t="shared" si="15"/>
        <v>4684734</v>
      </c>
      <c r="NB28" s="48">
        <f t="shared" si="95"/>
        <v>0.71907796844104566</v>
      </c>
      <c r="NC28" s="49">
        <f t="shared" si="16"/>
        <v>6514918</v>
      </c>
      <c r="ND28" s="47">
        <f t="shared" si="17"/>
        <v>4684734</v>
      </c>
      <c r="NE28" s="48">
        <f t="shared" si="96"/>
        <v>0.71907796844104566</v>
      </c>
      <c r="NF28" s="52"/>
    </row>
    <row r="29" spans="1:371" s="26" customFormat="1" ht="16.5" thickBot="1" x14ac:dyDescent="0.3">
      <c r="A29" s="23">
        <v>20</v>
      </c>
      <c r="B29" s="24" t="s">
        <v>213</v>
      </c>
      <c r="C29" s="63" t="s">
        <v>338</v>
      </c>
      <c r="D29" s="26">
        <f t="shared" ref="D29" si="401">SUM(D24:D28)</f>
        <v>0</v>
      </c>
      <c r="E29" s="26">
        <f t="shared" ref="E29" si="402">SUM(E24:E28)</f>
        <v>0</v>
      </c>
      <c r="F29" s="27"/>
      <c r="G29" s="26">
        <f t="shared" ref="G29" si="403">SUM(G24:G28)</f>
        <v>0</v>
      </c>
      <c r="H29" s="26">
        <f t="shared" ref="H29:AU29" si="404">SUM(H24:H28)</f>
        <v>0</v>
      </c>
      <c r="I29" s="27"/>
      <c r="J29" s="26">
        <f t="shared" ref="J29" si="405">SUM(J24:J28)</f>
        <v>0</v>
      </c>
      <c r="K29" s="26">
        <f t="shared" si="404"/>
        <v>0</v>
      </c>
      <c r="L29" s="27"/>
      <c r="M29" s="26">
        <f t="shared" ref="M29" si="406">SUM(M24:M28)</f>
        <v>0</v>
      </c>
      <c r="N29" s="26">
        <f t="shared" si="404"/>
        <v>0</v>
      </c>
      <c r="O29" s="27"/>
      <c r="P29" s="26">
        <f t="shared" ref="P29" si="407">SUM(P24:P28)</f>
        <v>0</v>
      </c>
      <c r="Q29" s="26">
        <f t="shared" si="404"/>
        <v>0</v>
      </c>
      <c r="R29" s="27"/>
      <c r="S29" s="26">
        <f t="shared" ref="S29" si="408">SUM(S24:S28)</f>
        <v>0</v>
      </c>
      <c r="T29" s="26">
        <f t="shared" si="404"/>
        <v>0</v>
      </c>
      <c r="U29" s="27"/>
      <c r="V29" s="26">
        <f t="shared" ref="V29" si="409">SUM(V24:V28)</f>
        <v>0</v>
      </c>
      <c r="W29" s="26">
        <f t="shared" si="404"/>
        <v>0</v>
      </c>
      <c r="X29" s="27"/>
      <c r="Y29" s="26">
        <f t="shared" ref="Y29" si="410">SUM(Y24:Y28)</f>
        <v>0</v>
      </c>
      <c r="Z29" s="26">
        <f t="shared" si="404"/>
        <v>0</v>
      </c>
      <c r="AA29" s="27"/>
      <c r="AB29" s="28">
        <f t="shared" si="26"/>
        <v>0</v>
      </c>
      <c r="AC29" s="26">
        <f t="shared" si="27"/>
        <v>0</v>
      </c>
      <c r="AD29" s="27"/>
      <c r="AE29" s="26">
        <f t="shared" ref="AE29" si="411">SUM(AE24:AE28)</f>
        <v>0</v>
      </c>
      <c r="AF29" s="26">
        <f t="shared" si="404"/>
        <v>0</v>
      </c>
      <c r="AG29" s="27"/>
      <c r="AH29" s="28">
        <f t="shared" si="30"/>
        <v>0</v>
      </c>
      <c r="AI29" s="26">
        <f t="shared" si="31"/>
        <v>0</v>
      </c>
      <c r="AJ29" s="27"/>
      <c r="AK29" s="26">
        <f t="shared" ref="AK29" si="412">SUM(AK24:AK28)</f>
        <v>0</v>
      </c>
      <c r="AL29" s="26">
        <f t="shared" si="404"/>
        <v>0</v>
      </c>
      <c r="AM29" s="27"/>
      <c r="AN29" s="26">
        <f t="shared" ref="AN29" si="413">SUM(AN24:AN28)</f>
        <v>0</v>
      </c>
      <c r="AO29" s="26">
        <f t="shared" si="404"/>
        <v>0</v>
      </c>
      <c r="AP29" s="27"/>
      <c r="AQ29" s="26">
        <f t="shared" ref="AQ29" si="414">SUM(AQ24:AQ28)</f>
        <v>0</v>
      </c>
      <c r="AR29" s="26">
        <f t="shared" si="404"/>
        <v>0</v>
      </c>
      <c r="AS29" s="27"/>
      <c r="AT29" s="26">
        <f t="shared" ref="AT29" si="415">SUM(AT24:AT28)</f>
        <v>0</v>
      </c>
      <c r="AU29" s="26">
        <f t="shared" si="404"/>
        <v>0</v>
      </c>
      <c r="AV29" s="27"/>
      <c r="AW29" s="26">
        <f t="shared" ref="AW29" si="416">SUM(AW24:AW28)</f>
        <v>0</v>
      </c>
      <c r="AX29" s="26">
        <f t="shared" ref="AX29:DI29" si="417">SUM(AX24:AX28)</f>
        <v>0</v>
      </c>
      <c r="AY29" s="27"/>
      <c r="AZ29" s="26">
        <f t="shared" si="34"/>
        <v>0</v>
      </c>
      <c r="BA29" s="26">
        <f t="shared" si="0"/>
        <v>0</v>
      </c>
      <c r="BB29" s="27"/>
      <c r="BC29" s="26">
        <f t="shared" ref="BC29" si="418">SUM(BC24:BC28)</f>
        <v>0</v>
      </c>
      <c r="BD29" s="26">
        <f t="shared" si="417"/>
        <v>0</v>
      </c>
      <c r="BE29" s="27"/>
      <c r="BF29" s="26">
        <f t="shared" ref="BF29" si="419">SUM(BF24:BF28)</f>
        <v>0</v>
      </c>
      <c r="BG29" s="26">
        <f t="shared" si="417"/>
        <v>0</v>
      </c>
      <c r="BH29" s="27"/>
      <c r="BI29" s="26">
        <f t="shared" ref="BI29" si="420">SUM(BI24:BI28)</f>
        <v>0</v>
      </c>
      <c r="BJ29" s="26">
        <f t="shared" si="417"/>
        <v>0</v>
      </c>
      <c r="BK29" s="27"/>
      <c r="BL29" s="26">
        <f t="shared" ref="BL29" si="421">SUM(BL24:BL28)</f>
        <v>0</v>
      </c>
      <c r="BM29" s="26">
        <f t="shared" si="417"/>
        <v>0</v>
      </c>
      <c r="BN29" s="27"/>
      <c r="BO29" s="26">
        <f t="shared" ref="BO29" si="422">SUM(BO24:BO28)</f>
        <v>0</v>
      </c>
      <c r="BP29" s="26">
        <f t="shared" si="417"/>
        <v>0</v>
      </c>
      <c r="BQ29" s="27"/>
      <c r="BR29" s="26">
        <f t="shared" ref="BR29" si="423">SUM(BR24:BR28)</f>
        <v>0</v>
      </c>
      <c r="BS29" s="26">
        <f t="shared" si="417"/>
        <v>0</v>
      </c>
      <c r="BT29" s="27"/>
      <c r="BU29" s="26">
        <f t="shared" ref="BU29" si="424">SUM(BU24:BU28)</f>
        <v>0</v>
      </c>
      <c r="BV29" s="26">
        <f t="shared" si="417"/>
        <v>0</v>
      </c>
      <c r="BW29" s="27"/>
      <c r="BX29" s="26">
        <f t="shared" ref="BX29" si="425">SUM(BX24:BX28)</f>
        <v>0</v>
      </c>
      <c r="BY29" s="26">
        <f t="shared" ref="BY29" si="426">SUM(BY24:BY28)</f>
        <v>0</v>
      </c>
      <c r="BZ29" s="27"/>
      <c r="CA29" s="26">
        <f t="shared" ref="CA29:CB29" si="427">SUM(CA24:CA28)</f>
        <v>0</v>
      </c>
      <c r="CB29" s="26">
        <f t="shared" si="427"/>
        <v>0</v>
      </c>
      <c r="CC29" s="27"/>
      <c r="CD29" s="28">
        <f t="shared" si="37"/>
        <v>0</v>
      </c>
      <c r="CE29" s="26">
        <f t="shared" si="38"/>
        <v>0</v>
      </c>
      <c r="CF29" s="27"/>
      <c r="CG29" s="26">
        <f t="shared" ref="CG29" si="428">SUM(CG24:CG28)</f>
        <v>0</v>
      </c>
      <c r="CH29" s="26">
        <f t="shared" si="417"/>
        <v>0</v>
      </c>
      <c r="CI29" s="27"/>
      <c r="CJ29" s="28">
        <f t="shared" ref="CJ29" si="429">SUM(CJ24:CJ28)</f>
        <v>0</v>
      </c>
      <c r="CK29" s="26">
        <f t="shared" si="417"/>
        <v>0</v>
      </c>
      <c r="CL29" s="27"/>
      <c r="CM29" s="26">
        <f t="shared" ref="CM29" si="430">SUM(CM24:CM28)</f>
        <v>0</v>
      </c>
      <c r="CN29" s="26">
        <f t="shared" si="417"/>
        <v>0</v>
      </c>
      <c r="CO29" s="27"/>
      <c r="CP29" s="26">
        <f t="shared" ref="CP29" si="431">SUM(CP24:CP28)</f>
        <v>0</v>
      </c>
      <c r="CQ29" s="26">
        <f t="shared" si="417"/>
        <v>0</v>
      </c>
      <c r="CR29" s="27"/>
      <c r="CS29" s="26">
        <f t="shared" ref="CS29" si="432">SUM(CS24:CS28)</f>
        <v>0</v>
      </c>
      <c r="CT29" s="26">
        <f t="shared" si="417"/>
        <v>0</v>
      </c>
      <c r="CU29" s="27"/>
      <c r="CV29" s="28">
        <f t="shared" si="40"/>
        <v>0</v>
      </c>
      <c r="CW29" s="26">
        <f t="shared" si="41"/>
        <v>0</v>
      </c>
      <c r="CX29" s="27"/>
      <c r="CY29" s="26">
        <f t="shared" ref="CY29" si="433">SUM(CY24:CY28)</f>
        <v>0</v>
      </c>
      <c r="CZ29" s="26">
        <f t="shared" si="417"/>
        <v>0</v>
      </c>
      <c r="DA29" s="27"/>
      <c r="DB29" s="26">
        <f t="shared" ref="DB29" si="434">SUM(DB24:DB28)</f>
        <v>0</v>
      </c>
      <c r="DC29" s="26">
        <f t="shared" si="417"/>
        <v>0</v>
      </c>
      <c r="DD29" s="27"/>
      <c r="DE29" s="26">
        <f t="shared" ref="DE29" si="435">SUM(DE24:DE28)</f>
        <v>0</v>
      </c>
      <c r="DF29" s="26">
        <f t="shared" si="417"/>
        <v>0</v>
      </c>
      <c r="DG29" s="27"/>
      <c r="DH29" s="26">
        <f t="shared" ref="DH29" si="436">SUM(DH24:DH28)</f>
        <v>0</v>
      </c>
      <c r="DI29" s="26">
        <f t="shared" si="417"/>
        <v>0</v>
      </c>
      <c r="DJ29" s="27"/>
      <c r="DK29" s="26">
        <f t="shared" ref="DK29" si="437">SUM(DK24:DK28)</f>
        <v>0</v>
      </c>
      <c r="DL29" s="26">
        <f t="shared" ref="DL29:FQ29" si="438">SUM(DL24:DL28)</f>
        <v>0</v>
      </c>
      <c r="DM29" s="27"/>
      <c r="DN29" s="26">
        <f t="shared" ref="DN29:DO29" si="439">SUM(DN24:DN28)</f>
        <v>0</v>
      </c>
      <c r="DO29" s="26">
        <f t="shared" si="439"/>
        <v>0</v>
      </c>
      <c r="DP29" s="27"/>
      <c r="DQ29" s="26">
        <f t="shared" ref="DQ29:DR29" si="440">SUM(DQ24:DQ28)</f>
        <v>0</v>
      </c>
      <c r="DR29" s="26">
        <f t="shared" si="440"/>
        <v>0</v>
      </c>
      <c r="DS29" s="27"/>
      <c r="DT29" s="28">
        <f t="shared" si="42"/>
        <v>0</v>
      </c>
      <c r="DU29" s="26">
        <f t="shared" si="43"/>
        <v>0</v>
      </c>
      <c r="DV29" s="27"/>
      <c r="DW29" s="26">
        <f t="shared" ref="DW29" si="441">SUM(DW24:DW28)</f>
        <v>0</v>
      </c>
      <c r="DX29" s="26">
        <f t="shared" si="438"/>
        <v>0</v>
      </c>
      <c r="DY29" s="27"/>
      <c r="DZ29" s="26">
        <f t="shared" ref="DZ29" si="442">SUM(DZ24:DZ28)</f>
        <v>0</v>
      </c>
      <c r="EA29" s="26">
        <f t="shared" si="438"/>
        <v>0</v>
      </c>
      <c r="EB29" s="27"/>
      <c r="EC29" s="26">
        <f t="shared" ref="EC29:ED29" si="443">SUM(EC24:EC28)</f>
        <v>0</v>
      </c>
      <c r="ED29" s="26">
        <f t="shared" si="443"/>
        <v>0</v>
      </c>
      <c r="EE29" s="27"/>
      <c r="EF29" s="26">
        <f t="shared" si="45"/>
        <v>0</v>
      </c>
      <c r="EG29" s="26">
        <f t="shared" si="1"/>
        <v>0</v>
      </c>
      <c r="EH29" s="27"/>
      <c r="EI29" s="26">
        <f t="shared" ref="EI29" si="444">SUM(EI24:EI28)</f>
        <v>0</v>
      </c>
      <c r="EJ29" s="26">
        <f t="shared" si="438"/>
        <v>0</v>
      </c>
      <c r="EK29" s="27"/>
      <c r="EL29" s="26">
        <f t="shared" ref="EL29" si="445">SUM(EL24:EL28)</f>
        <v>0</v>
      </c>
      <c r="EM29" s="26">
        <f t="shared" si="438"/>
        <v>0</v>
      </c>
      <c r="EN29" s="27"/>
      <c r="EO29" s="26">
        <f t="shared" ref="EO29" si="446">SUM(EO24:EO28)</f>
        <v>0</v>
      </c>
      <c r="EP29" s="26">
        <f t="shared" si="438"/>
        <v>0</v>
      </c>
      <c r="EQ29" s="27"/>
      <c r="ER29" s="26">
        <f t="shared" ref="ER29" si="447">SUM(ER24:ER28)</f>
        <v>0</v>
      </c>
      <c r="ES29" s="26">
        <f t="shared" si="438"/>
        <v>0</v>
      </c>
      <c r="ET29" s="27"/>
      <c r="EU29" s="26">
        <f t="shared" ref="EU29" si="448">SUM(EU24:EU28)</f>
        <v>0</v>
      </c>
      <c r="EV29" s="26">
        <f t="shared" si="438"/>
        <v>0</v>
      </c>
      <c r="EW29" s="27"/>
      <c r="EX29" s="28">
        <f t="shared" si="47"/>
        <v>0</v>
      </c>
      <c r="EY29" s="26">
        <f t="shared" si="48"/>
        <v>0</v>
      </c>
      <c r="EZ29" s="27"/>
      <c r="FA29" s="26">
        <f t="shared" ref="FA29:FB29" si="449">SUM(FA24:FA28)</f>
        <v>0</v>
      </c>
      <c r="FB29" s="26">
        <f t="shared" si="449"/>
        <v>0</v>
      </c>
      <c r="FC29" s="27"/>
      <c r="FD29" s="26">
        <f t="shared" ref="FD29" si="450">SUM(FD24:FD28)</f>
        <v>0</v>
      </c>
      <c r="FE29" s="26">
        <f t="shared" si="438"/>
        <v>0</v>
      </c>
      <c r="FF29" s="27"/>
      <c r="FG29" s="26">
        <f t="shared" ref="FG29" si="451">SUM(FG24:FG28)</f>
        <v>0</v>
      </c>
      <c r="FH29" s="26">
        <f t="shared" si="438"/>
        <v>0</v>
      </c>
      <c r="FI29" s="27"/>
      <c r="FJ29" s="26">
        <f t="shared" ref="FJ29:FK29" si="452">SUM(FJ24:FJ28)</f>
        <v>0</v>
      </c>
      <c r="FK29" s="26">
        <f t="shared" si="452"/>
        <v>0</v>
      </c>
      <c r="FL29" s="27"/>
      <c r="FM29" s="28">
        <f t="shared" si="50"/>
        <v>0</v>
      </c>
      <c r="FN29" s="26">
        <f t="shared" si="51"/>
        <v>0</v>
      </c>
      <c r="FO29" s="27"/>
      <c r="FP29" s="26">
        <f t="shared" ref="FP29" si="453">SUM(FP24:FP28)</f>
        <v>0</v>
      </c>
      <c r="FQ29" s="26">
        <f t="shared" si="438"/>
        <v>0</v>
      </c>
      <c r="FR29" s="27"/>
      <c r="FS29" s="26">
        <f t="shared" si="54"/>
        <v>0</v>
      </c>
      <c r="FT29" s="26">
        <f t="shared" si="54"/>
        <v>0</v>
      </c>
      <c r="FU29" s="27"/>
      <c r="FV29" s="26">
        <f t="shared" ref="FV29" si="454">SUM(FV24:FV28)</f>
        <v>0</v>
      </c>
      <c r="FW29" s="26">
        <f t="shared" ref="FW29:HY29" si="455">SUM(FW24:FW28)</f>
        <v>0</v>
      </c>
      <c r="FX29" s="27"/>
      <c r="FY29" s="28">
        <f t="shared" si="56"/>
        <v>0</v>
      </c>
      <c r="FZ29" s="26">
        <f t="shared" si="57"/>
        <v>0</v>
      </c>
      <c r="GA29" s="27"/>
      <c r="GB29" s="28">
        <f t="shared" si="137"/>
        <v>0</v>
      </c>
      <c r="GC29" s="26">
        <f t="shared" si="138"/>
        <v>0</v>
      </c>
      <c r="GD29" s="27"/>
      <c r="GE29" s="26">
        <f t="shared" ref="GE29" si="456">SUM(GE24:GE28)</f>
        <v>0</v>
      </c>
      <c r="GF29" s="26">
        <f t="shared" ref="GF29" si="457">SUM(GF24:GF28)</f>
        <v>0</v>
      </c>
      <c r="GG29" s="27"/>
      <c r="GH29" s="26">
        <f t="shared" ref="GH29" si="458">SUM(GH24:GH28)</f>
        <v>0</v>
      </c>
      <c r="GI29" s="26">
        <f t="shared" ref="GI29" si="459">SUM(GI24:GI28)</f>
        <v>0</v>
      </c>
      <c r="GJ29" s="27"/>
      <c r="GK29" s="26">
        <f t="shared" ref="GK29" si="460">SUM(GK24:GK28)</f>
        <v>0</v>
      </c>
      <c r="GL29" s="26">
        <f t="shared" si="455"/>
        <v>0</v>
      </c>
      <c r="GM29" s="27"/>
      <c r="GN29" s="26">
        <f t="shared" ref="GN29" si="461">SUM(GN24:GN28)</f>
        <v>31000</v>
      </c>
      <c r="GO29" s="26">
        <f t="shared" si="455"/>
        <v>1000</v>
      </c>
      <c r="GP29" s="27">
        <f t="shared" si="373"/>
        <v>3.2258064516129031E-2</v>
      </c>
      <c r="GQ29" s="26">
        <f t="shared" ref="GQ29" si="462">SUM(GQ24:GQ28)</f>
        <v>0</v>
      </c>
      <c r="GR29" s="26">
        <f t="shared" si="455"/>
        <v>0</v>
      </c>
      <c r="GS29" s="27"/>
      <c r="GT29" s="26">
        <f t="shared" ref="GT29" si="463">SUM(GT24:GT28)</f>
        <v>0</v>
      </c>
      <c r="GU29" s="26">
        <f t="shared" si="455"/>
        <v>0</v>
      </c>
      <c r="GV29" s="27"/>
      <c r="GW29" s="26">
        <f t="shared" ref="GW29" si="464">SUM(GW24:GW28)</f>
        <v>35041</v>
      </c>
      <c r="GX29" s="26">
        <f t="shared" si="455"/>
        <v>16850</v>
      </c>
      <c r="GY29" s="27">
        <f t="shared" si="394"/>
        <v>0.48086527210981422</v>
      </c>
      <c r="GZ29" s="26">
        <f t="shared" ref="GZ29:HA29" si="465">SUM(GZ24:GZ28)</f>
        <v>19357</v>
      </c>
      <c r="HA29" s="26">
        <f t="shared" si="465"/>
        <v>35000</v>
      </c>
      <c r="HB29" s="27">
        <f>HA29/GZ29</f>
        <v>1.808131425324172</v>
      </c>
      <c r="HC29" s="28">
        <f t="shared" si="60"/>
        <v>85398</v>
      </c>
      <c r="HD29" s="26">
        <f t="shared" si="61"/>
        <v>52850</v>
      </c>
      <c r="HE29" s="27">
        <f t="shared" si="62"/>
        <v>0.61886695238764378</v>
      </c>
      <c r="HF29" s="26">
        <f t="shared" ref="HF29" si="466">SUM(HF24:HF28)</f>
        <v>0</v>
      </c>
      <c r="HG29" s="26">
        <f t="shared" si="455"/>
        <v>0</v>
      </c>
      <c r="HH29" s="27"/>
      <c r="HI29" s="28">
        <f t="shared" si="63"/>
        <v>0</v>
      </c>
      <c r="HJ29" s="26">
        <f t="shared" si="64"/>
        <v>0</v>
      </c>
      <c r="HK29" s="27"/>
      <c r="HL29" s="26">
        <f t="shared" ref="HL29" si="467">SUM(HL24:HL28)</f>
        <v>0</v>
      </c>
      <c r="HM29" s="26">
        <f t="shared" si="455"/>
        <v>0</v>
      </c>
      <c r="HN29" s="27"/>
      <c r="HO29" s="26">
        <f t="shared" ref="HO29" si="468">SUM(HO24:HO28)</f>
        <v>0</v>
      </c>
      <c r="HP29" s="26">
        <f t="shared" si="455"/>
        <v>0</v>
      </c>
      <c r="HQ29" s="27"/>
      <c r="HR29" s="28">
        <f t="shared" si="65"/>
        <v>0</v>
      </c>
      <c r="HS29" s="26">
        <f t="shared" si="66"/>
        <v>0</v>
      </c>
      <c r="HT29" s="27"/>
      <c r="HU29" s="26">
        <f t="shared" ref="HU29" si="469">SUM(HU24:HU28)</f>
        <v>0</v>
      </c>
      <c r="HV29" s="26">
        <f t="shared" si="455"/>
        <v>0</v>
      </c>
      <c r="HW29" s="27"/>
      <c r="HX29" s="26">
        <f t="shared" ref="HX29" si="470">SUM(HX24:HX28)</f>
        <v>0</v>
      </c>
      <c r="HY29" s="26">
        <f t="shared" si="455"/>
        <v>0</v>
      </c>
      <c r="HZ29" s="27"/>
      <c r="IA29" s="28">
        <f t="shared" si="67"/>
        <v>0</v>
      </c>
      <c r="IB29" s="26">
        <f t="shared" si="68"/>
        <v>0</v>
      </c>
      <c r="IC29" s="27"/>
      <c r="ID29" s="26">
        <f t="shared" ref="ID29" si="471">SUM(ID24:ID28)</f>
        <v>190055</v>
      </c>
      <c r="IE29" s="26">
        <f t="shared" ref="IE29:JX29" si="472">SUM(IE24:IE28)</f>
        <v>237661</v>
      </c>
      <c r="IF29" s="27">
        <f t="shared" si="374"/>
        <v>1.250485385809371</v>
      </c>
      <c r="IG29" s="26">
        <f t="shared" ref="IG29" si="473">SUM(IG24:IG28)</f>
        <v>14000</v>
      </c>
      <c r="IH29" s="26">
        <f t="shared" si="472"/>
        <v>14100</v>
      </c>
      <c r="II29" s="27">
        <f t="shared" si="375"/>
        <v>1.0071428571428571</v>
      </c>
      <c r="IJ29" s="28">
        <f t="shared" si="69"/>
        <v>204055</v>
      </c>
      <c r="IK29" s="26">
        <f t="shared" si="70"/>
        <v>251761</v>
      </c>
      <c r="IL29" s="27">
        <f t="shared" si="376"/>
        <v>1.2337899095832006</v>
      </c>
      <c r="IM29" s="26">
        <f t="shared" ref="IM29" si="474">SUM(IM24:IM28)</f>
        <v>0</v>
      </c>
      <c r="IN29" s="26">
        <f t="shared" si="472"/>
        <v>0</v>
      </c>
      <c r="IO29" s="27"/>
      <c r="IP29" s="28">
        <f t="shared" si="71"/>
        <v>0</v>
      </c>
      <c r="IQ29" s="26">
        <f t="shared" si="72"/>
        <v>0</v>
      </c>
      <c r="IR29" s="27"/>
      <c r="IS29" s="26">
        <f t="shared" ref="IS29" si="475">SUM(IS24:IS28)</f>
        <v>0</v>
      </c>
      <c r="IT29" s="26">
        <f t="shared" si="472"/>
        <v>0</v>
      </c>
      <c r="IU29" s="27"/>
      <c r="IV29" s="26">
        <f t="shared" si="73"/>
        <v>0</v>
      </c>
      <c r="IW29" s="26">
        <f t="shared" si="74"/>
        <v>0</v>
      </c>
      <c r="IX29" s="27"/>
      <c r="IY29" s="28">
        <f t="shared" si="6"/>
        <v>289453</v>
      </c>
      <c r="IZ29" s="26">
        <f t="shared" si="7"/>
        <v>304611</v>
      </c>
      <c r="JA29" s="27">
        <f t="shared" si="75"/>
        <v>1.0523677419131949</v>
      </c>
      <c r="JB29" s="26">
        <f t="shared" ref="JB29" si="476">SUM(JB24:JB28)</f>
        <v>10000</v>
      </c>
      <c r="JC29" s="26">
        <f t="shared" si="472"/>
        <v>300000</v>
      </c>
      <c r="JD29" s="27">
        <f t="shared" si="395"/>
        <v>30</v>
      </c>
      <c r="JE29" s="26">
        <f t="shared" ref="JE29" si="477">SUM(JE24:JE28)</f>
        <v>2233496</v>
      </c>
      <c r="JF29" s="26">
        <f t="shared" si="472"/>
        <v>3557053</v>
      </c>
      <c r="JG29" s="27">
        <f t="shared" si="140"/>
        <v>1.5925943005942254</v>
      </c>
      <c r="JH29" s="26">
        <f t="shared" ref="JH29" si="478">SUM(JH24:JH28)</f>
        <v>230000</v>
      </c>
      <c r="JI29" s="26">
        <f t="shared" si="472"/>
        <v>444000</v>
      </c>
      <c r="JJ29" s="27">
        <f t="shared" si="396"/>
        <v>1.9304347826086956</v>
      </c>
      <c r="JK29" s="28">
        <f t="shared" si="76"/>
        <v>2463496</v>
      </c>
      <c r="JL29" s="26">
        <f t="shared" si="77"/>
        <v>4001053</v>
      </c>
      <c r="JM29" s="27">
        <f t="shared" si="141"/>
        <v>1.6241361869473301</v>
      </c>
      <c r="JN29" s="26">
        <f t="shared" ref="JN29" si="479">SUM(JN24:JN28)</f>
        <v>36000</v>
      </c>
      <c r="JO29" s="26">
        <f t="shared" si="472"/>
        <v>6000</v>
      </c>
      <c r="JP29" s="27">
        <f t="shared" si="142"/>
        <v>0.16666666666666666</v>
      </c>
      <c r="JQ29" s="26">
        <f t="shared" ref="JQ29" si="480">SUM(JQ24:JQ28)</f>
        <v>0</v>
      </c>
      <c r="JR29" s="26">
        <f t="shared" si="472"/>
        <v>0</v>
      </c>
      <c r="JS29" s="27"/>
      <c r="JT29" s="26">
        <f t="shared" ref="JT29" si="481">SUM(JT24:JT28)</f>
        <v>325000</v>
      </c>
      <c r="JU29" s="26">
        <f t="shared" si="472"/>
        <v>130000</v>
      </c>
      <c r="JV29" s="27">
        <f t="shared" si="397"/>
        <v>0.4</v>
      </c>
      <c r="JW29" s="26">
        <f t="shared" ref="JW29" si="482">SUM(JW24:JW28)</f>
        <v>5000</v>
      </c>
      <c r="JX29" s="26">
        <f t="shared" si="472"/>
        <v>17700</v>
      </c>
      <c r="JY29" s="27">
        <f t="shared" si="144"/>
        <v>3.54</v>
      </c>
      <c r="JZ29" s="28">
        <f t="shared" si="78"/>
        <v>366000</v>
      </c>
      <c r="KA29" s="26">
        <f t="shared" si="79"/>
        <v>153700</v>
      </c>
      <c r="KB29" s="27">
        <f t="shared" si="145"/>
        <v>0.41994535519125681</v>
      </c>
      <c r="KC29" s="26">
        <f t="shared" ref="KC29:KD29" si="483">SUM(KC24:KC28)</f>
        <v>0</v>
      </c>
      <c r="KD29" s="26">
        <f t="shared" si="483"/>
        <v>0</v>
      </c>
      <c r="KE29" s="27"/>
      <c r="KF29" s="26">
        <f t="shared" ref="KF29:KG29" si="484">SUM(KF24:KF28)</f>
        <v>335430</v>
      </c>
      <c r="KG29" s="26">
        <f t="shared" si="484"/>
        <v>150000</v>
      </c>
      <c r="KH29" s="27">
        <f t="shared" si="398"/>
        <v>0.44718719255880512</v>
      </c>
      <c r="KI29" s="26">
        <f t="shared" ref="KI29:KJ29" si="485">SUM(KI24:KI28)</f>
        <v>3220539</v>
      </c>
      <c r="KJ29" s="26">
        <f t="shared" si="485"/>
        <v>0</v>
      </c>
      <c r="KK29" s="27">
        <f t="shared" si="399"/>
        <v>0</v>
      </c>
      <c r="KL29" s="26">
        <f t="shared" si="80"/>
        <v>3555969</v>
      </c>
      <c r="KM29" s="26">
        <f t="shared" si="81"/>
        <v>150000</v>
      </c>
      <c r="KN29" s="27">
        <f t="shared" si="400"/>
        <v>4.2182594955130374E-2</v>
      </c>
      <c r="KO29" s="28">
        <f t="shared" si="82"/>
        <v>6395465</v>
      </c>
      <c r="KP29" s="26">
        <f t="shared" si="83"/>
        <v>4604753</v>
      </c>
      <c r="KQ29" s="27">
        <f t="shared" si="149"/>
        <v>0.72000284576649232</v>
      </c>
      <c r="KR29" s="26">
        <f t="shared" ref="KR29" si="486">SUM(KR24:KR28)</f>
        <v>0</v>
      </c>
      <c r="KS29" s="26">
        <f t="shared" ref="KS29:LQ29" si="487">SUM(KS24:KS28)</f>
        <v>0</v>
      </c>
      <c r="KT29" s="27"/>
      <c r="KU29" s="26">
        <f t="shared" ref="KU29" si="488">SUM(KU24:KU28)</f>
        <v>0</v>
      </c>
      <c r="KV29" s="26">
        <f t="shared" si="487"/>
        <v>0</v>
      </c>
      <c r="KW29" s="27"/>
      <c r="KX29" s="26">
        <f t="shared" ref="KX29" si="489">SUM(KX24:KX28)</f>
        <v>0</v>
      </c>
      <c r="KY29" s="26">
        <f t="shared" si="487"/>
        <v>0</v>
      </c>
      <c r="KZ29" s="27"/>
      <c r="LA29" s="28">
        <f t="shared" ref="LA29" si="490">SUM(LA24:LA28)</f>
        <v>0</v>
      </c>
      <c r="LB29" s="26">
        <f t="shared" si="487"/>
        <v>0</v>
      </c>
      <c r="LC29" s="27"/>
      <c r="LD29" s="28">
        <f t="shared" ref="LD29" si="491">SUM(LD24:LD28)</f>
        <v>0</v>
      </c>
      <c r="LE29" s="26">
        <f t="shared" si="487"/>
        <v>0</v>
      </c>
      <c r="LF29" s="27"/>
      <c r="LG29" s="28">
        <f t="shared" si="84"/>
        <v>0</v>
      </c>
      <c r="LH29" s="26">
        <f t="shared" si="85"/>
        <v>0</v>
      </c>
      <c r="LI29" s="27"/>
      <c r="LJ29" s="26">
        <f t="shared" ref="LJ29" si="492">SUM(LJ24:LJ28)</f>
        <v>0</v>
      </c>
      <c r="LK29" s="26">
        <f t="shared" si="487"/>
        <v>0</v>
      </c>
      <c r="LL29" s="27"/>
      <c r="LM29" s="26">
        <f t="shared" ref="LM29" si="493">SUM(LM24:LM28)</f>
        <v>0</v>
      </c>
      <c r="LN29" s="26">
        <f t="shared" si="487"/>
        <v>0</v>
      </c>
      <c r="LO29" s="27"/>
      <c r="LP29" s="26">
        <f t="shared" ref="LP29" si="494">SUM(LP24:LP28)</f>
        <v>0</v>
      </c>
      <c r="LQ29" s="26">
        <f t="shared" si="487"/>
        <v>0</v>
      </c>
      <c r="LR29" s="27"/>
      <c r="LS29" s="28">
        <f t="shared" si="86"/>
        <v>0</v>
      </c>
      <c r="LT29" s="26">
        <f t="shared" si="87"/>
        <v>0</v>
      </c>
      <c r="LU29" s="27"/>
      <c r="LV29" s="28">
        <f t="shared" si="8"/>
        <v>0</v>
      </c>
      <c r="LW29" s="26">
        <f t="shared" si="9"/>
        <v>0</v>
      </c>
      <c r="LX29" s="27"/>
      <c r="LY29" s="26">
        <f t="shared" ref="LY29:LZ29" si="495">SUM(LY24:LY28)</f>
        <v>0</v>
      </c>
      <c r="LZ29" s="26">
        <f t="shared" si="495"/>
        <v>0</v>
      </c>
      <c r="MA29" s="27"/>
      <c r="MB29" s="26">
        <f t="shared" ref="MB29" si="496">SUM(MB24:MB28)</f>
        <v>0</v>
      </c>
      <c r="MC29" s="26">
        <f t="shared" ref="MC29" si="497">SUM(MC24:MC28)</f>
        <v>0</v>
      </c>
      <c r="MD29" s="27"/>
      <c r="ME29" s="26">
        <f t="shared" ref="ME29:MF29" si="498">SUM(ME24:ME28)</f>
        <v>0</v>
      </c>
      <c r="MF29" s="26">
        <f t="shared" si="498"/>
        <v>0</v>
      </c>
      <c r="MG29" s="27"/>
      <c r="MH29" s="26">
        <f t="shared" ref="MH29" si="499">SUM(MH24:MH28)</f>
        <v>0</v>
      </c>
      <c r="MI29" s="26">
        <f t="shared" ref="MI29" si="500">SUM(MI24:MI28)</f>
        <v>0</v>
      </c>
      <c r="MJ29" s="27"/>
      <c r="MK29" s="28">
        <f t="shared" si="90"/>
        <v>0</v>
      </c>
      <c r="ML29" s="26">
        <f t="shared" si="11"/>
        <v>0</v>
      </c>
      <c r="MM29" s="27"/>
      <c r="MN29" s="26">
        <f t="shared" ref="MN29:MO29" si="501">SUM(MN24:MN28)</f>
        <v>0</v>
      </c>
      <c r="MO29" s="26">
        <f t="shared" si="501"/>
        <v>0</v>
      </c>
      <c r="MP29" s="27"/>
      <c r="MQ29" s="30">
        <f t="shared" ref="MQ29:MR29" si="502">SUM(MQ24:MQ28)</f>
        <v>0</v>
      </c>
      <c r="MR29" s="30">
        <f t="shared" si="502"/>
        <v>0</v>
      </c>
      <c r="MS29" s="31"/>
      <c r="MT29" s="28">
        <f t="shared" si="92"/>
        <v>0</v>
      </c>
      <c r="MU29" s="26">
        <f t="shared" si="93"/>
        <v>0</v>
      </c>
      <c r="MV29" s="27"/>
      <c r="MW29" s="28">
        <f t="shared" si="94"/>
        <v>0</v>
      </c>
      <c r="MX29" s="26">
        <f t="shared" si="12"/>
        <v>0</v>
      </c>
      <c r="MY29" s="27"/>
      <c r="MZ29" s="28">
        <f t="shared" si="14"/>
        <v>6684918</v>
      </c>
      <c r="NA29" s="26">
        <f t="shared" si="15"/>
        <v>4909364</v>
      </c>
      <c r="NB29" s="27">
        <f t="shared" si="95"/>
        <v>0.73439404941092767</v>
      </c>
      <c r="NC29" s="28">
        <f t="shared" si="16"/>
        <v>6684918</v>
      </c>
      <c r="ND29" s="26">
        <f t="shared" si="17"/>
        <v>4909364</v>
      </c>
      <c r="NE29" s="27">
        <f t="shared" si="96"/>
        <v>0.73439404941092767</v>
      </c>
      <c r="NF29" s="32"/>
    </row>
    <row r="30" spans="1:371" s="26" customFormat="1" ht="16.5" thickBot="1" x14ac:dyDescent="0.3">
      <c r="A30" s="23">
        <v>21</v>
      </c>
      <c r="B30" s="24" t="s">
        <v>214</v>
      </c>
      <c r="C30" s="63" t="s">
        <v>339</v>
      </c>
      <c r="D30" s="26">
        <f t="shared" ref="D30" si="503">SUM(D22,D23,D29)</f>
        <v>7923</v>
      </c>
      <c r="E30" s="26">
        <f t="shared" ref="E30" si="504">SUM(E22,E23,E29)</f>
        <v>0</v>
      </c>
      <c r="F30" s="27"/>
      <c r="G30" s="26">
        <f t="shared" ref="G30" si="505">SUM(G22,G23,G29)</f>
        <v>0</v>
      </c>
      <c r="H30" s="26">
        <f t="shared" ref="H30:AU30" si="506">SUM(H22,H23,H29)</f>
        <v>65</v>
      </c>
      <c r="I30" s="27"/>
      <c r="J30" s="26">
        <f t="shared" ref="J30" si="507">SUM(J22,J23,J29)</f>
        <v>0</v>
      </c>
      <c r="K30" s="26">
        <f t="shared" si="506"/>
        <v>43</v>
      </c>
      <c r="L30" s="27"/>
      <c r="M30" s="26">
        <f t="shared" ref="M30" si="508">SUM(M22,M23,M29)</f>
        <v>0</v>
      </c>
      <c r="N30" s="26">
        <f t="shared" si="506"/>
        <v>1111</v>
      </c>
      <c r="O30" s="27"/>
      <c r="P30" s="26">
        <f t="shared" ref="P30" si="509">SUM(P22,P23,P29)</f>
        <v>0</v>
      </c>
      <c r="Q30" s="26">
        <f t="shared" si="506"/>
        <v>950</v>
      </c>
      <c r="R30" s="27"/>
      <c r="S30" s="26">
        <f t="shared" ref="S30" si="510">SUM(S22,S23,S29)</f>
        <v>0</v>
      </c>
      <c r="T30" s="26">
        <f t="shared" si="506"/>
        <v>776</v>
      </c>
      <c r="U30" s="27"/>
      <c r="V30" s="26">
        <f t="shared" ref="V30" si="511">SUM(V22,V23,V29)</f>
        <v>0</v>
      </c>
      <c r="W30" s="26">
        <f t="shared" si="506"/>
        <v>0</v>
      </c>
      <c r="X30" s="27"/>
      <c r="Y30" s="26">
        <f t="shared" ref="Y30" si="512">SUM(Y22,Y23,Y29)</f>
        <v>0</v>
      </c>
      <c r="Z30" s="26">
        <f t="shared" si="506"/>
        <v>96</v>
      </c>
      <c r="AA30" s="27"/>
      <c r="AB30" s="28">
        <f t="shared" si="26"/>
        <v>0</v>
      </c>
      <c r="AC30" s="26">
        <f t="shared" si="27"/>
        <v>3041</v>
      </c>
      <c r="AD30" s="27"/>
      <c r="AE30" s="26">
        <f t="shared" ref="AE30" si="513">SUM(AE22,AE23,AE29)</f>
        <v>1958</v>
      </c>
      <c r="AF30" s="26">
        <f t="shared" si="506"/>
        <v>0</v>
      </c>
      <c r="AG30" s="27"/>
      <c r="AH30" s="28">
        <f t="shared" si="30"/>
        <v>9881</v>
      </c>
      <c r="AI30" s="26">
        <f t="shared" si="31"/>
        <v>3041</v>
      </c>
      <c r="AJ30" s="27">
        <f t="shared" si="32"/>
        <v>0.3077623722295314</v>
      </c>
      <c r="AK30" s="26">
        <f t="shared" ref="AK30" si="514">SUM(AK22,AK23,AK29)</f>
        <v>102992</v>
      </c>
      <c r="AL30" s="26">
        <f t="shared" si="506"/>
        <v>176005</v>
      </c>
      <c r="AM30" s="27">
        <f t="shared" si="33"/>
        <v>1.7089191393506291</v>
      </c>
      <c r="AN30" s="26">
        <f t="shared" ref="AN30" si="515">SUM(AN22,AN23,AN29)</f>
        <v>0</v>
      </c>
      <c r="AO30" s="26">
        <f t="shared" si="506"/>
        <v>0</v>
      </c>
      <c r="AP30" s="27"/>
      <c r="AQ30" s="26">
        <f t="shared" ref="AQ30" si="516">SUM(AQ22,AQ23,AQ29)</f>
        <v>0</v>
      </c>
      <c r="AR30" s="26">
        <f t="shared" si="506"/>
        <v>0</v>
      </c>
      <c r="AS30" s="27"/>
      <c r="AT30" s="26">
        <f t="shared" ref="AT30" si="517">SUM(AT22,AT23,AT29)</f>
        <v>0</v>
      </c>
      <c r="AU30" s="26">
        <f t="shared" si="506"/>
        <v>0</v>
      </c>
      <c r="AV30" s="27"/>
      <c r="AW30" s="26">
        <f t="shared" ref="AW30" si="518">SUM(AW22,AW23,AW29)</f>
        <v>0</v>
      </c>
      <c r="AX30" s="26">
        <f t="shared" ref="AX30:DI30" si="519">SUM(AX22,AX23,AX29)</f>
        <v>0</v>
      </c>
      <c r="AY30" s="27"/>
      <c r="AZ30" s="26">
        <f t="shared" si="34"/>
        <v>102992</v>
      </c>
      <c r="BA30" s="26">
        <f t="shared" si="0"/>
        <v>176005</v>
      </c>
      <c r="BB30" s="27">
        <f t="shared" si="35"/>
        <v>1.7089191393506291</v>
      </c>
      <c r="BC30" s="26">
        <f t="shared" ref="BC30" si="520">SUM(BC22,BC23,BC29)</f>
        <v>0</v>
      </c>
      <c r="BD30" s="26">
        <f t="shared" si="519"/>
        <v>0</v>
      </c>
      <c r="BE30" s="27"/>
      <c r="BF30" s="26">
        <f t="shared" ref="BF30" si="521">SUM(BF22,BF23,BF29)</f>
        <v>0</v>
      </c>
      <c r="BG30" s="26">
        <f t="shared" si="519"/>
        <v>0</v>
      </c>
      <c r="BH30" s="27"/>
      <c r="BI30" s="26">
        <f t="shared" ref="BI30" si="522">SUM(BI22,BI23,BI29)</f>
        <v>0</v>
      </c>
      <c r="BJ30" s="26">
        <f t="shared" si="519"/>
        <v>0</v>
      </c>
      <c r="BK30" s="27"/>
      <c r="BL30" s="26">
        <f t="shared" ref="BL30" si="523">SUM(BL22,BL23,BL29)</f>
        <v>0</v>
      </c>
      <c r="BM30" s="26">
        <f t="shared" si="519"/>
        <v>0</v>
      </c>
      <c r="BN30" s="27"/>
      <c r="BO30" s="26">
        <f t="shared" ref="BO30" si="524">SUM(BO22,BO23,BO29)</f>
        <v>0</v>
      </c>
      <c r="BP30" s="26">
        <f t="shared" si="519"/>
        <v>0</v>
      </c>
      <c r="BQ30" s="27"/>
      <c r="BR30" s="26">
        <f t="shared" ref="BR30" si="525">SUM(BR22,BR23,BR29)</f>
        <v>0</v>
      </c>
      <c r="BS30" s="26">
        <f t="shared" si="519"/>
        <v>0</v>
      </c>
      <c r="BT30" s="27"/>
      <c r="BU30" s="26">
        <f t="shared" ref="BU30" si="526">SUM(BU22,BU23,BU29)</f>
        <v>0</v>
      </c>
      <c r="BV30" s="26">
        <f t="shared" si="519"/>
        <v>0</v>
      </c>
      <c r="BW30" s="27"/>
      <c r="BX30" s="26">
        <f t="shared" ref="BX30" si="527">SUM(BX22,BX23,BX29)</f>
        <v>0</v>
      </c>
      <c r="BY30" s="26">
        <f t="shared" ref="BY30" si="528">SUM(BY22,BY23,BY29)</f>
        <v>0</v>
      </c>
      <c r="BZ30" s="27"/>
      <c r="CA30" s="26">
        <f t="shared" ref="CA30:CB30" si="529">SUM(CA22,CA23,CA29)</f>
        <v>0</v>
      </c>
      <c r="CB30" s="26">
        <f t="shared" si="529"/>
        <v>0</v>
      </c>
      <c r="CC30" s="27"/>
      <c r="CD30" s="28">
        <f t="shared" si="37"/>
        <v>0</v>
      </c>
      <c r="CE30" s="26">
        <f t="shared" si="38"/>
        <v>0</v>
      </c>
      <c r="CF30" s="27"/>
      <c r="CG30" s="26">
        <f t="shared" ref="CG30" si="530">SUM(CG22,CG23,CG29)</f>
        <v>0</v>
      </c>
      <c r="CH30" s="26">
        <f t="shared" si="519"/>
        <v>0</v>
      </c>
      <c r="CI30" s="27"/>
      <c r="CJ30" s="28">
        <f t="shared" ref="CJ30" si="531">SUM(CJ22,CJ23,CJ29)</f>
        <v>0</v>
      </c>
      <c r="CK30" s="26">
        <f t="shared" si="519"/>
        <v>0</v>
      </c>
      <c r="CL30" s="27"/>
      <c r="CM30" s="26">
        <f t="shared" ref="CM30" si="532">SUM(CM22,CM23,CM29)</f>
        <v>0</v>
      </c>
      <c r="CN30" s="26">
        <f t="shared" si="519"/>
        <v>0</v>
      </c>
      <c r="CO30" s="27"/>
      <c r="CP30" s="26">
        <f t="shared" ref="CP30" si="533">SUM(CP22,CP23,CP29)</f>
        <v>0</v>
      </c>
      <c r="CQ30" s="26">
        <f t="shared" si="519"/>
        <v>0</v>
      </c>
      <c r="CR30" s="27"/>
      <c r="CS30" s="26">
        <f t="shared" ref="CS30" si="534">SUM(CS22,CS23,CS29)</f>
        <v>0</v>
      </c>
      <c r="CT30" s="26">
        <f t="shared" si="519"/>
        <v>0</v>
      </c>
      <c r="CU30" s="27"/>
      <c r="CV30" s="28">
        <f t="shared" si="40"/>
        <v>0</v>
      </c>
      <c r="CW30" s="26">
        <f t="shared" si="41"/>
        <v>0</v>
      </c>
      <c r="CX30" s="27"/>
      <c r="CY30" s="26">
        <f t="shared" ref="CY30" si="535">SUM(CY22,CY23,CY29)</f>
        <v>0</v>
      </c>
      <c r="CZ30" s="26">
        <f t="shared" si="519"/>
        <v>0</v>
      </c>
      <c r="DA30" s="27"/>
      <c r="DB30" s="26">
        <f t="shared" ref="DB30" si="536">SUM(DB22,DB23,DB29)</f>
        <v>0</v>
      </c>
      <c r="DC30" s="26">
        <f t="shared" si="519"/>
        <v>0</v>
      </c>
      <c r="DD30" s="27"/>
      <c r="DE30" s="26">
        <f t="shared" ref="DE30" si="537">SUM(DE22,DE23,DE29)</f>
        <v>0</v>
      </c>
      <c r="DF30" s="26">
        <f t="shared" si="519"/>
        <v>0</v>
      </c>
      <c r="DG30" s="27"/>
      <c r="DH30" s="26">
        <f t="shared" ref="DH30" si="538">SUM(DH22,DH23,DH29)</f>
        <v>0</v>
      </c>
      <c r="DI30" s="26">
        <f t="shared" si="519"/>
        <v>0</v>
      </c>
      <c r="DJ30" s="27"/>
      <c r="DK30" s="26">
        <f t="shared" ref="DK30" si="539">SUM(DK22,DK23,DK29)</f>
        <v>0</v>
      </c>
      <c r="DL30" s="26">
        <f t="shared" ref="DL30:FQ30" si="540">SUM(DL22,DL23,DL29)</f>
        <v>0</v>
      </c>
      <c r="DM30" s="27"/>
      <c r="DN30" s="26">
        <f t="shared" ref="DN30:DO30" si="541">SUM(DN22,DN23,DN29)</f>
        <v>0</v>
      </c>
      <c r="DO30" s="26">
        <f t="shared" si="541"/>
        <v>0</v>
      </c>
      <c r="DP30" s="27"/>
      <c r="DQ30" s="26">
        <f t="shared" ref="DQ30:DR30" si="542">SUM(DQ22,DQ23,DQ29)</f>
        <v>0</v>
      </c>
      <c r="DR30" s="26">
        <f t="shared" si="542"/>
        <v>0</v>
      </c>
      <c r="DS30" s="27"/>
      <c r="DT30" s="28">
        <f t="shared" si="42"/>
        <v>0</v>
      </c>
      <c r="DU30" s="26">
        <f t="shared" si="43"/>
        <v>0</v>
      </c>
      <c r="DV30" s="27"/>
      <c r="DW30" s="26">
        <f t="shared" ref="DW30" si="543">SUM(DW22,DW23,DW29)</f>
        <v>0</v>
      </c>
      <c r="DX30" s="26">
        <f t="shared" si="540"/>
        <v>0</v>
      </c>
      <c r="DY30" s="27"/>
      <c r="DZ30" s="26">
        <f t="shared" ref="DZ30" si="544">SUM(DZ22,DZ23,DZ29)</f>
        <v>0</v>
      </c>
      <c r="EA30" s="26">
        <f t="shared" si="540"/>
        <v>953</v>
      </c>
      <c r="EB30" s="27"/>
      <c r="EC30" s="26">
        <f t="shared" ref="EC30:ED30" si="545">SUM(EC22,EC23,EC29)</f>
        <v>0</v>
      </c>
      <c r="ED30" s="26">
        <f t="shared" si="545"/>
        <v>0</v>
      </c>
      <c r="EE30" s="27"/>
      <c r="EF30" s="26">
        <f t="shared" si="45"/>
        <v>0</v>
      </c>
      <c r="EG30" s="26">
        <f t="shared" si="1"/>
        <v>953</v>
      </c>
      <c r="EH30" s="27"/>
      <c r="EI30" s="26">
        <f t="shared" ref="EI30" si="546">SUM(EI22,EI23,EI29)</f>
        <v>0</v>
      </c>
      <c r="EJ30" s="26">
        <f t="shared" si="540"/>
        <v>0</v>
      </c>
      <c r="EK30" s="27"/>
      <c r="EL30" s="26">
        <f t="shared" ref="EL30" si="547">SUM(EL22,EL23,EL29)</f>
        <v>0</v>
      </c>
      <c r="EM30" s="26">
        <f t="shared" si="540"/>
        <v>0</v>
      </c>
      <c r="EN30" s="27"/>
      <c r="EO30" s="26">
        <f t="shared" ref="EO30" si="548">SUM(EO22,EO23,EO29)</f>
        <v>0</v>
      </c>
      <c r="EP30" s="26">
        <f t="shared" si="540"/>
        <v>0</v>
      </c>
      <c r="EQ30" s="27"/>
      <c r="ER30" s="26">
        <f t="shared" ref="ER30" si="549">SUM(ER22,ER23,ER29)</f>
        <v>0</v>
      </c>
      <c r="ES30" s="26">
        <f t="shared" si="540"/>
        <v>0</v>
      </c>
      <c r="ET30" s="27"/>
      <c r="EU30" s="26">
        <f t="shared" ref="EU30" si="550">SUM(EU22,EU23,EU29)</f>
        <v>0</v>
      </c>
      <c r="EV30" s="26">
        <f t="shared" si="540"/>
        <v>0</v>
      </c>
      <c r="EW30" s="27"/>
      <c r="EX30" s="28">
        <f t="shared" si="47"/>
        <v>0</v>
      </c>
      <c r="EY30" s="26">
        <f t="shared" si="48"/>
        <v>0</v>
      </c>
      <c r="EZ30" s="27"/>
      <c r="FA30" s="26">
        <f t="shared" ref="FA30:FB30" si="551">SUM(FA22,FA23,FA29)</f>
        <v>0</v>
      </c>
      <c r="FB30" s="26">
        <f t="shared" si="551"/>
        <v>0</v>
      </c>
      <c r="FC30" s="27"/>
      <c r="FD30" s="26">
        <f t="shared" ref="FD30" si="552">SUM(FD22,FD23,FD29)</f>
        <v>0</v>
      </c>
      <c r="FE30" s="26">
        <f t="shared" si="540"/>
        <v>0</v>
      </c>
      <c r="FF30" s="27"/>
      <c r="FG30" s="26">
        <f t="shared" ref="FG30" si="553">SUM(FG22,FG23,FG29)</f>
        <v>0</v>
      </c>
      <c r="FH30" s="26">
        <f t="shared" si="540"/>
        <v>0</v>
      </c>
      <c r="FI30" s="27"/>
      <c r="FJ30" s="26">
        <f t="shared" ref="FJ30:FK30" si="554">SUM(FJ22,FJ23,FJ29)</f>
        <v>0</v>
      </c>
      <c r="FK30" s="26">
        <f t="shared" si="554"/>
        <v>0</v>
      </c>
      <c r="FL30" s="27"/>
      <c r="FM30" s="28">
        <f t="shared" si="50"/>
        <v>0</v>
      </c>
      <c r="FN30" s="26">
        <f t="shared" si="51"/>
        <v>0</v>
      </c>
      <c r="FO30" s="27"/>
      <c r="FP30" s="26">
        <f t="shared" ref="FP30" si="555">SUM(FP22,FP23,FP29)</f>
        <v>0</v>
      </c>
      <c r="FQ30" s="26">
        <f t="shared" si="540"/>
        <v>0</v>
      </c>
      <c r="FR30" s="27"/>
      <c r="FS30" s="26">
        <f t="shared" si="54"/>
        <v>0</v>
      </c>
      <c r="FT30" s="26">
        <f t="shared" si="54"/>
        <v>0</v>
      </c>
      <c r="FU30" s="27"/>
      <c r="FV30" s="26">
        <f t="shared" ref="FV30" si="556">SUM(FV22,FV23,FV29)</f>
        <v>0</v>
      </c>
      <c r="FW30" s="26">
        <f t="shared" ref="FW30:HY30" si="557">SUM(FW22,FW23,FW29)</f>
        <v>0</v>
      </c>
      <c r="FX30" s="27"/>
      <c r="FY30" s="28">
        <f t="shared" si="56"/>
        <v>0</v>
      </c>
      <c r="FZ30" s="26">
        <f t="shared" si="57"/>
        <v>0</v>
      </c>
      <c r="GA30" s="27"/>
      <c r="GB30" s="28">
        <f t="shared" si="137"/>
        <v>0</v>
      </c>
      <c r="GC30" s="26">
        <f t="shared" si="138"/>
        <v>953</v>
      </c>
      <c r="GD30" s="27"/>
      <c r="GE30" s="26">
        <f t="shared" ref="GE30" si="558">SUM(GE22,GE23,GE29)</f>
        <v>0</v>
      </c>
      <c r="GF30" s="26">
        <f t="shared" ref="GF30" si="559">SUM(GF22,GF23,GF29)</f>
        <v>0</v>
      </c>
      <c r="GG30" s="27"/>
      <c r="GH30" s="26">
        <f t="shared" ref="GH30" si="560">SUM(GH22,GH23,GH29)</f>
        <v>0</v>
      </c>
      <c r="GI30" s="26">
        <f t="shared" ref="GI30" si="561">SUM(GI22,GI23,GI29)</f>
        <v>0</v>
      </c>
      <c r="GJ30" s="27"/>
      <c r="GK30" s="26">
        <f t="shared" ref="GK30" si="562">SUM(GK22,GK23,GK29)</f>
        <v>0</v>
      </c>
      <c r="GL30" s="26">
        <f t="shared" si="557"/>
        <v>0</v>
      </c>
      <c r="GM30" s="27"/>
      <c r="GN30" s="26">
        <f t="shared" ref="GN30" si="563">SUM(GN22,GN23,GN29)</f>
        <v>31000</v>
      </c>
      <c r="GO30" s="26">
        <f t="shared" si="557"/>
        <v>1000</v>
      </c>
      <c r="GP30" s="27">
        <f t="shared" si="373"/>
        <v>3.2258064516129031E-2</v>
      </c>
      <c r="GQ30" s="26">
        <f t="shared" ref="GQ30" si="564">SUM(GQ22,GQ23,GQ29)</f>
        <v>0</v>
      </c>
      <c r="GR30" s="26">
        <f t="shared" si="557"/>
        <v>0</v>
      </c>
      <c r="GS30" s="27"/>
      <c r="GT30" s="26">
        <f t="shared" ref="GT30" si="565">SUM(GT22,GT23,GT29)</f>
        <v>0</v>
      </c>
      <c r="GU30" s="26">
        <f t="shared" si="557"/>
        <v>0</v>
      </c>
      <c r="GV30" s="27"/>
      <c r="GW30" s="26">
        <f t="shared" ref="GW30" si="566">SUM(GW22,GW23,GW29)</f>
        <v>35041</v>
      </c>
      <c r="GX30" s="26">
        <f t="shared" si="557"/>
        <v>16850</v>
      </c>
      <c r="GY30" s="27">
        <f t="shared" si="394"/>
        <v>0.48086527210981422</v>
      </c>
      <c r="GZ30" s="26">
        <f t="shared" ref="GZ30:HA30" si="567">SUM(GZ22,GZ23,GZ29)</f>
        <v>19357</v>
      </c>
      <c r="HA30" s="26">
        <f t="shared" si="567"/>
        <v>35000</v>
      </c>
      <c r="HB30" s="27">
        <f>HA30/GZ30</f>
        <v>1.808131425324172</v>
      </c>
      <c r="HC30" s="28">
        <f t="shared" si="60"/>
        <v>85398</v>
      </c>
      <c r="HD30" s="26">
        <f t="shared" si="61"/>
        <v>52850</v>
      </c>
      <c r="HE30" s="27">
        <f t="shared" si="62"/>
        <v>0.61886695238764378</v>
      </c>
      <c r="HF30" s="26">
        <f t="shared" ref="HF30" si="568">SUM(HF22,HF23,HF29)</f>
        <v>0</v>
      </c>
      <c r="HG30" s="26">
        <f t="shared" si="557"/>
        <v>0</v>
      </c>
      <c r="HH30" s="27"/>
      <c r="HI30" s="28">
        <f t="shared" si="63"/>
        <v>0</v>
      </c>
      <c r="HJ30" s="26">
        <f t="shared" si="64"/>
        <v>0</v>
      </c>
      <c r="HK30" s="27"/>
      <c r="HL30" s="26">
        <f t="shared" ref="HL30" si="569">SUM(HL22,HL23,HL29)</f>
        <v>220268</v>
      </c>
      <c r="HM30" s="26">
        <f t="shared" si="557"/>
        <v>51644</v>
      </c>
      <c r="HN30" s="27">
        <f t="shared" si="369"/>
        <v>0.23445983983147803</v>
      </c>
      <c r="HO30" s="26">
        <f t="shared" ref="HO30" si="570">SUM(HO22,HO23,HO29)</f>
        <v>243191</v>
      </c>
      <c r="HP30" s="26">
        <f t="shared" si="557"/>
        <v>967181</v>
      </c>
      <c r="HQ30" s="27">
        <f t="shared" si="370"/>
        <v>3.9770427359565117</v>
      </c>
      <c r="HR30" s="28">
        <f t="shared" si="65"/>
        <v>463459</v>
      </c>
      <c r="HS30" s="26">
        <f t="shared" si="66"/>
        <v>1018825</v>
      </c>
      <c r="HT30" s="27">
        <f t="shared" si="371"/>
        <v>2.1983066463268597</v>
      </c>
      <c r="HU30" s="26">
        <f t="shared" ref="HU30" si="571">SUM(HU22,HU23,HU29)</f>
        <v>35301</v>
      </c>
      <c r="HV30" s="26">
        <f t="shared" si="557"/>
        <v>95688</v>
      </c>
      <c r="HW30" s="27">
        <f t="shared" si="366"/>
        <v>2.71063142687176</v>
      </c>
      <c r="HX30" s="26">
        <f t="shared" ref="HX30" si="572">SUM(HX22,HX23,HX29)</f>
        <v>301484</v>
      </c>
      <c r="HY30" s="26">
        <f t="shared" si="557"/>
        <v>589675</v>
      </c>
      <c r="HZ30" s="27">
        <f t="shared" si="367"/>
        <v>1.9559081078929561</v>
      </c>
      <c r="IA30" s="28">
        <f t="shared" si="67"/>
        <v>336785</v>
      </c>
      <c r="IB30" s="26">
        <f t="shared" si="68"/>
        <v>685363</v>
      </c>
      <c r="IC30" s="27">
        <f t="shared" si="368"/>
        <v>2.0350164051249315</v>
      </c>
      <c r="ID30" s="26">
        <f t="shared" ref="ID30" si="573">SUM(ID22,ID23,ID29)</f>
        <v>190055</v>
      </c>
      <c r="IE30" s="26">
        <f t="shared" ref="IE30:JX30" si="574">SUM(IE22,IE23,IE29)</f>
        <v>237661</v>
      </c>
      <c r="IF30" s="27">
        <f t="shared" si="374"/>
        <v>1.250485385809371</v>
      </c>
      <c r="IG30" s="26">
        <f t="shared" ref="IG30" si="575">SUM(IG22,IG23,IG29)</f>
        <v>14000</v>
      </c>
      <c r="IH30" s="26">
        <f t="shared" si="574"/>
        <v>14100</v>
      </c>
      <c r="II30" s="27">
        <f t="shared" si="375"/>
        <v>1.0071428571428571</v>
      </c>
      <c r="IJ30" s="28">
        <f t="shared" si="69"/>
        <v>204055</v>
      </c>
      <c r="IK30" s="26">
        <f t="shared" si="70"/>
        <v>251761</v>
      </c>
      <c r="IL30" s="27">
        <f t="shared" si="376"/>
        <v>1.2337899095832006</v>
      </c>
      <c r="IM30" s="26">
        <f t="shared" ref="IM30" si="576">SUM(IM22,IM23,IM29)</f>
        <v>0</v>
      </c>
      <c r="IN30" s="26">
        <f t="shared" si="574"/>
        <v>0</v>
      </c>
      <c r="IO30" s="27"/>
      <c r="IP30" s="28">
        <f t="shared" si="71"/>
        <v>0</v>
      </c>
      <c r="IQ30" s="26">
        <f t="shared" si="72"/>
        <v>0</v>
      </c>
      <c r="IR30" s="27"/>
      <c r="IS30" s="26">
        <f t="shared" ref="IS30" si="577">SUM(IS22,IS23,IS29)</f>
        <v>266173</v>
      </c>
      <c r="IT30" s="26">
        <f t="shared" si="574"/>
        <v>0</v>
      </c>
      <c r="IU30" s="27">
        <f t="shared" si="333"/>
        <v>0</v>
      </c>
      <c r="IV30" s="26">
        <f t="shared" si="73"/>
        <v>266173</v>
      </c>
      <c r="IW30" s="26">
        <f t="shared" si="74"/>
        <v>0</v>
      </c>
      <c r="IX30" s="27">
        <f t="shared" ref="IX30:IX31" si="578">IW30/IV30</f>
        <v>0</v>
      </c>
      <c r="IY30" s="28">
        <f t="shared" si="6"/>
        <v>1355870</v>
      </c>
      <c r="IZ30" s="26">
        <f t="shared" si="7"/>
        <v>2008799</v>
      </c>
      <c r="JA30" s="27">
        <f t="shared" si="75"/>
        <v>1.4815572289378776</v>
      </c>
      <c r="JB30" s="26">
        <f t="shared" ref="JB30" si="579">SUM(JB22,JB23,JB29)</f>
        <v>10000</v>
      </c>
      <c r="JC30" s="26">
        <f t="shared" si="574"/>
        <v>300000</v>
      </c>
      <c r="JD30" s="27">
        <f t="shared" si="395"/>
        <v>30</v>
      </c>
      <c r="JE30" s="26">
        <f t="shared" ref="JE30" si="580">SUM(JE22,JE23,JE29)</f>
        <v>2233496</v>
      </c>
      <c r="JF30" s="26">
        <f t="shared" si="574"/>
        <v>3557053</v>
      </c>
      <c r="JG30" s="27">
        <f t="shared" si="140"/>
        <v>1.5925943005942254</v>
      </c>
      <c r="JH30" s="26">
        <f t="shared" ref="JH30" si="581">SUM(JH22,JH23,JH29)</f>
        <v>230000</v>
      </c>
      <c r="JI30" s="26">
        <f t="shared" si="574"/>
        <v>444000</v>
      </c>
      <c r="JJ30" s="27">
        <f t="shared" si="396"/>
        <v>1.9304347826086956</v>
      </c>
      <c r="JK30" s="28">
        <f t="shared" si="76"/>
        <v>2463496</v>
      </c>
      <c r="JL30" s="26">
        <f t="shared" si="77"/>
        <v>4001053</v>
      </c>
      <c r="JM30" s="27">
        <f t="shared" si="141"/>
        <v>1.6241361869473301</v>
      </c>
      <c r="JN30" s="26">
        <f t="shared" ref="JN30" si="582">SUM(JN22,JN23,JN29)</f>
        <v>36000</v>
      </c>
      <c r="JO30" s="26">
        <f t="shared" si="574"/>
        <v>6000</v>
      </c>
      <c r="JP30" s="27">
        <f t="shared" si="142"/>
        <v>0.16666666666666666</v>
      </c>
      <c r="JQ30" s="26">
        <f t="shared" ref="JQ30" si="583">SUM(JQ22,JQ23,JQ29)</f>
        <v>0</v>
      </c>
      <c r="JR30" s="26">
        <f t="shared" si="574"/>
        <v>0</v>
      </c>
      <c r="JS30" s="27"/>
      <c r="JT30" s="26">
        <f t="shared" ref="JT30" si="584">SUM(JT22,JT23,JT29)</f>
        <v>325000</v>
      </c>
      <c r="JU30" s="26">
        <f t="shared" si="574"/>
        <v>130000</v>
      </c>
      <c r="JV30" s="27">
        <f t="shared" si="397"/>
        <v>0.4</v>
      </c>
      <c r="JW30" s="26">
        <f t="shared" ref="JW30" si="585">SUM(JW22,JW23,JW29)</f>
        <v>5000</v>
      </c>
      <c r="JX30" s="26">
        <f t="shared" si="574"/>
        <v>17700</v>
      </c>
      <c r="JY30" s="27">
        <f t="shared" si="144"/>
        <v>3.54</v>
      </c>
      <c r="JZ30" s="28">
        <f t="shared" si="78"/>
        <v>366000</v>
      </c>
      <c r="KA30" s="26">
        <f t="shared" si="79"/>
        <v>153700</v>
      </c>
      <c r="KB30" s="27">
        <f t="shared" si="145"/>
        <v>0.41994535519125681</v>
      </c>
      <c r="KC30" s="26">
        <f t="shared" ref="KC30:KD30" si="586">SUM(KC22,KC23,KC29)</f>
        <v>0</v>
      </c>
      <c r="KD30" s="26">
        <f t="shared" si="586"/>
        <v>0</v>
      </c>
      <c r="KE30" s="27"/>
      <c r="KF30" s="26">
        <f t="shared" ref="KF30:KG30" si="587">SUM(KF22,KF23,KF29)</f>
        <v>335430</v>
      </c>
      <c r="KG30" s="26">
        <f t="shared" si="587"/>
        <v>150000</v>
      </c>
      <c r="KH30" s="27">
        <f t="shared" si="398"/>
        <v>0.44718719255880512</v>
      </c>
      <c r="KI30" s="26">
        <f t="shared" ref="KI30:KJ30" si="588">SUM(KI22,KI23,KI29)</f>
        <v>3220539</v>
      </c>
      <c r="KJ30" s="26">
        <f t="shared" si="588"/>
        <v>0</v>
      </c>
      <c r="KK30" s="27">
        <f t="shared" si="399"/>
        <v>0</v>
      </c>
      <c r="KL30" s="26">
        <f t="shared" si="80"/>
        <v>3555969</v>
      </c>
      <c r="KM30" s="26">
        <f t="shared" si="81"/>
        <v>150000</v>
      </c>
      <c r="KN30" s="27">
        <f t="shared" si="400"/>
        <v>4.2182594955130374E-2</v>
      </c>
      <c r="KO30" s="28">
        <f t="shared" si="82"/>
        <v>6395465</v>
      </c>
      <c r="KP30" s="26">
        <f t="shared" si="83"/>
        <v>4604753</v>
      </c>
      <c r="KQ30" s="27">
        <f t="shared" si="149"/>
        <v>0.72000284576649232</v>
      </c>
      <c r="KR30" s="26">
        <f t="shared" ref="KR30" si="589">SUM(KR22,KR23,KR29)</f>
        <v>0</v>
      </c>
      <c r="KS30" s="26">
        <f t="shared" ref="KS30:LQ30" si="590">SUM(KS22,KS23,KS29)</f>
        <v>0</v>
      </c>
      <c r="KT30" s="27"/>
      <c r="KU30" s="26">
        <f t="shared" ref="KU30" si="591">SUM(KU22,KU23,KU29)</f>
        <v>0</v>
      </c>
      <c r="KV30" s="26">
        <f t="shared" si="590"/>
        <v>0</v>
      </c>
      <c r="KW30" s="27"/>
      <c r="KX30" s="26">
        <f t="shared" ref="KX30" si="592">SUM(KX22,KX23,KX29)</f>
        <v>0</v>
      </c>
      <c r="KY30" s="26">
        <f t="shared" si="590"/>
        <v>0</v>
      </c>
      <c r="KZ30" s="27"/>
      <c r="LA30" s="28">
        <f t="shared" ref="LA30" si="593">SUM(LA22,LA23,LA29)</f>
        <v>0</v>
      </c>
      <c r="LB30" s="26">
        <f t="shared" si="590"/>
        <v>0</v>
      </c>
      <c r="LC30" s="27"/>
      <c r="LD30" s="28">
        <f t="shared" ref="LD30" si="594">SUM(LD22,LD23,LD29)</f>
        <v>0</v>
      </c>
      <c r="LE30" s="26">
        <f t="shared" si="590"/>
        <v>0</v>
      </c>
      <c r="LF30" s="27"/>
      <c r="LG30" s="28">
        <f t="shared" si="84"/>
        <v>0</v>
      </c>
      <c r="LH30" s="26">
        <f t="shared" si="85"/>
        <v>0</v>
      </c>
      <c r="LI30" s="27"/>
      <c r="LJ30" s="26">
        <f t="shared" ref="LJ30" si="595">SUM(LJ22,LJ23,LJ29)</f>
        <v>0</v>
      </c>
      <c r="LK30" s="26">
        <f t="shared" si="590"/>
        <v>0</v>
      </c>
      <c r="LL30" s="27"/>
      <c r="LM30" s="26">
        <f t="shared" ref="LM30" si="596">SUM(LM22,LM23,LM29)</f>
        <v>0</v>
      </c>
      <c r="LN30" s="26">
        <f t="shared" si="590"/>
        <v>0</v>
      </c>
      <c r="LO30" s="27"/>
      <c r="LP30" s="26">
        <f t="shared" ref="LP30" si="597">SUM(LP22,LP23,LP29)</f>
        <v>0</v>
      </c>
      <c r="LQ30" s="26">
        <f t="shared" si="590"/>
        <v>0</v>
      </c>
      <c r="LR30" s="27"/>
      <c r="LS30" s="28">
        <f t="shared" si="86"/>
        <v>0</v>
      </c>
      <c r="LT30" s="26">
        <f t="shared" si="87"/>
        <v>0</v>
      </c>
      <c r="LU30" s="27"/>
      <c r="LV30" s="28">
        <f t="shared" si="8"/>
        <v>0</v>
      </c>
      <c r="LW30" s="26">
        <f t="shared" si="9"/>
        <v>0</v>
      </c>
      <c r="LX30" s="27"/>
      <c r="LY30" s="26">
        <f t="shared" ref="LY30:LZ30" si="598">SUM(LY22,LY23,LY29)</f>
        <v>469512</v>
      </c>
      <c r="LZ30" s="26">
        <f t="shared" si="598"/>
        <v>601843</v>
      </c>
      <c r="MA30" s="27">
        <f t="shared" ref="MA30:MA31" si="599">LZ30/LY30</f>
        <v>1.2818479612874645</v>
      </c>
      <c r="MB30" s="26">
        <f t="shared" ref="MB30" si="600">SUM(MB22,MB23,MB29)</f>
        <v>596846</v>
      </c>
      <c r="MC30" s="26">
        <f t="shared" ref="MC30" si="601">SUM(MC22,MC23,MC29)</f>
        <v>758924</v>
      </c>
      <c r="MD30" s="27">
        <f t="shared" ref="MD30:MD31" si="602">MC30/MB30</f>
        <v>1.2715574871910007</v>
      </c>
      <c r="ME30" s="26">
        <f t="shared" ref="ME30" si="603">SUM(ME22,ME23,ME29)</f>
        <v>3000</v>
      </c>
      <c r="MF30" s="26">
        <f t="shared" ref="MF30" si="604">SUM(MF22,MF23,MF29)</f>
        <v>4000</v>
      </c>
      <c r="MG30" s="27">
        <f t="shared" ref="MG30:MG31" si="605">MF30/ME30</f>
        <v>1.3333333333333333</v>
      </c>
      <c r="MH30" s="26">
        <f t="shared" ref="MH30" si="606">SUM(MH22,MH23,MH29)</f>
        <v>0</v>
      </c>
      <c r="MI30" s="26">
        <f t="shared" ref="MI30" si="607">SUM(MI22,MI23,MI29)</f>
        <v>0</v>
      </c>
      <c r="MJ30" s="27"/>
      <c r="MK30" s="28">
        <f t="shared" si="90"/>
        <v>1069358</v>
      </c>
      <c r="ML30" s="26">
        <f t="shared" si="11"/>
        <v>1364767</v>
      </c>
      <c r="MM30" s="27">
        <f t="shared" ref="MM30:MM31" si="608">ML30/MK30</f>
        <v>1.2762489269262491</v>
      </c>
      <c r="MN30" s="26">
        <f t="shared" ref="MN30:MO30" si="609">SUM(MN22,MN23,MN29)</f>
        <v>38967</v>
      </c>
      <c r="MO30" s="26">
        <f t="shared" si="609"/>
        <v>60038</v>
      </c>
      <c r="MP30" s="27">
        <f t="shared" si="126"/>
        <v>1.5407396001745066</v>
      </c>
      <c r="MQ30" s="30">
        <f t="shared" ref="MQ30:MR30" si="610">SUM(MQ22,MQ23,MQ29)</f>
        <v>59314</v>
      </c>
      <c r="MR30" s="30">
        <f t="shared" si="610"/>
        <v>59314</v>
      </c>
      <c r="MS30" s="31">
        <f t="shared" ref="MS30:MS31" si="611">MR30/MQ30</f>
        <v>1</v>
      </c>
      <c r="MT30" s="28">
        <f t="shared" si="92"/>
        <v>98281</v>
      </c>
      <c r="MU30" s="26">
        <f t="shared" si="93"/>
        <v>119352</v>
      </c>
      <c r="MV30" s="27">
        <f t="shared" si="127"/>
        <v>1.2143954579216736</v>
      </c>
      <c r="MW30" s="28">
        <f t="shared" si="94"/>
        <v>1167639</v>
      </c>
      <c r="MX30" s="26">
        <f t="shared" si="12"/>
        <v>1484119</v>
      </c>
      <c r="MY30" s="27">
        <f t="shared" si="128"/>
        <v>1.2710426767177183</v>
      </c>
      <c r="MZ30" s="28">
        <f t="shared" si="14"/>
        <v>8918974</v>
      </c>
      <c r="NA30" s="26">
        <f t="shared" si="15"/>
        <v>8098624</v>
      </c>
      <c r="NB30" s="27">
        <f t="shared" si="95"/>
        <v>0.90802193167061596</v>
      </c>
      <c r="NC30" s="28">
        <f t="shared" si="16"/>
        <v>9031847</v>
      </c>
      <c r="ND30" s="26">
        <f t="shared" si="17"/>
        <v>8277670</v>
      </c>
      <c r="NE30" s="27">
        <f t="shared" si="96"/>
        <v>0.91649803190864509</v>
      </c>
      <c r="NF30" s="32"/>
    </row>
    <row r="31" spans="1:371" s="26" customFormat="1" ht="16.5" thickBot="1" x14ac:dyDescent="0.3">
      <c r="A31" s="23">
        <v>22</v>
      </c>
      <c r="B31" s="24" t="s">
        <v>215</v>
      </c>
      <c r="C31" s="63" t="s">
        <v>340</v>
      </c>
      <c r="D31" s="26">
        <f t="shared" ref="D31" si="612">SUM(D21,D30)</f>
        <v>2673479</v>
      </c>
      <c r="E31" s="26">
        <f t="shared" ref="E31" si="613">SUM(E21,E30)</f>
        <v>2610344</v>
      </c>
      <c r="F31" s="27">
        <f t="shared" si="18"/>
        <v>0.97638470322751736</v>
      </c>
      <c r="G31" s="26">
        <f t="shared" ref="G31" si="614">SUM(G21,G30)</f>
        <v>243883</v>
      </c>
      <c r="H31" s="26">
        <f t="shared" ref="H31:AU31" si="615">SUM(H21,H30)</f>
        <v>226271</v>
      </c>
      <c r="I31" s="27">
        <f t="shared" si="19"/>
        <v>0.92778504446804411</v>
      </c>
      <c r="J31" s="26">
        <f t="shared" ref="J31" si="616">SUM(J21,J30)</f>
        <v>194970</v>
      </c>
      <c r="K31" s="26">
        <f t="shared" si="615"/>
        <v>188893</v>
      </c>
      <c r="L31" s="27">
        <f t="shared" si="20"/>
        <v>0.96883110222085445</v>
      </c>
      <c r="M31" s="26">
        <f t="shared" ref="M31" si="617">SUM(M21,M30)</f>
        <v>123055</v>
      </c>
      <c r="N31" s="26">
        <f t="shared" si="615"/>
        <v>125863</v>
      </c>
      <c r="O31" s="27">
        <f t="shared" si="21"/>
        <v>1.0228190646458901</v>
      </c>
      <c r="P31" s="26">
        <f t="shared" ref="P31" si="618">SUM(P21,P30)</f>
        <v>147806</v>
      </c>
      <c r="Q31" s="26">
        <f t="shared" si="615"/>
        <v>147007</v>
      </c>
      <c r="R31" s="27">
        <f t="shared" si="22"/>
        <v>0.99459426545607077</v>
      </c>
      <c r="S31" s="26">
        <f t="shared" ref="S31" si="619">SUM(S21,S30)</f>
        <v>209594</v>
      </c>
      <c r="T31" s="26">
        <f t="shared" si="615"/>
        <v>226289</v>
      </c>
      <c r="U31" s="27">
        <f t="shared" si="23"/>
        <v>1.0796539977289425</v>
      </c>
      <c r="V31" s="26">
        <f t="shared" ref="V31" si="620">SUM(V21,V30)</f>
        <v>163662</v>
      </c>
      <c r="W31" s="26">
        <f t="shared" si="615"/>
        <v>154559</v>
      </c>
      <c r="X31" s="27">
        <f t="shared" si="24"/>
        <v>0.94437926947000528</v>
      </c>
      <c r="Y31" s="26">
        <f t="shared" ref="Y31" si="621">SUM(Y21,Y30)</f>
        <v>262756</v>
      </c>
      <c r="Z31" s="26">
        <f t="shared" si="615"/>
        <v>241490</v>
      </c>
      <c r="AA31" s="27">
        <f t="shared" si="25"/>
        <v>0.91906559697970736</v>
      </c>
      <c r="AB31" s="28">
        <f t="shared" si="26"/>
        <v>1345726</v>
      </c>
      <c r="AC31" s="26">
        <f t="shared" si="27"/>
        <v>1310372</v>
      </c>
      <c r="AD31" s="27">
        <f t="shared" si="28"/>
        <v>0.97372867879494041</v>
      </c>
      <c r="AE31" s="26">
        <f t="shared" ref="AE31" si="622">SUM(AE21,AE30)</f>
        <v>518586</v>
      </c>
      <c r="AF31" s="26">
        <f t="shared" si="615"/>
        <v>555301</v>
      </c>
      <c r="AG31" s="27">
        <f t="shared" si="29"/>
        <v>1.070798286108765</v>
      </c>
      <c r="AH31" s="28">
        <f t="shared" si="30"/>
        <v>4537791</v>
      </c>
      <c r="AI31" s="26">
        <f t="shared" si="31"/>
        <v>4476017</v>
      </c>
      <c r="AJ31" s="27">
        <f t="shared" si="32"/>
        <v>0.98638676836372585</v>
      </c>
      <c r="AK31" s="26">
        <f t="shared" ref="AK31" si="623">SUM(AK21,AK30)</f>
        <v>2364656</v>
      </c>
      <c r="AL31" s="26">
        <f t="shared" si="615"/>
        <v>2073904</v>
      </c>
      <c r="AM31" s="27">
        <f t="shared" si="33"/>
        <v>0.87704258040070104</v>
      </c>
      <c r="AN31" s="26">
        <f t="shared" ref="AN31" si="624">SUM(AN21,AN30)</f>
        <v>90689</v>
      </c>
      <c r="AO31" s="26">
        <f t="shared" si="615"/>
        <v>153870</v>
      </c>
      <c r="AP31" s="27">
        <f t="shared" si="97"/>
        <v>1.6966776566066446</v>
      </c>
      <c r="AQ31" s="26">
        <f t="shared" ref="AQ31" si="625">SUM(AQ21,AQ30)</f>
        <v>951</v>
      </c>
      <c r="AR31" s="26">
        <f t="shared" si="615"/>
        <v>0</v>
      </c>
      <c r="AS31" s="27">
        <f>AR31/AQ31</f>
        <v>0</v>
      </c>
      <c r="AT31" s="26">
        <f t="shared" ref="AT31" si="626">SUM(AT21,AT30)</f>
        <v>2400</v>
      </c>
      <c r="AU31" s="26">
        <f t="shared" si="615"/>
        <v>2400</v>
      </c>
      <c r="AV31" s="27">
        <f t="shared" si="98"/>
        <v>1</v>
      </c>
      <c r="AW31" s="26">
        <f t="shared" ref="AW31" si="627">SUM(AW21,AW30)</f>
        <v>7635</v>
      </c>
      <c r="AX31" s="26">
        <f t="shared" ref="AX31:DI31" si="628">SUM(AX21,AX30)</f>
        <v>5080</v>
      </c>
      <c r="AY31" s="27">
        <f t="shared" si="99"/>
        <v>0.66535690897184019</v>
      </c>
      <c r="AZ31" s="26">
        <f t="shared" si="34"/>
        <v>2466331</v>
      </c>
      <c r="BA31" s="26">
        <f t="shared" si="0"/>
        <v>2235254</v>
      </c>
      <c r="BB31" s="27">
        <f t="shared" si="35"/>
        <v>0.90630738534284327</v>
      </c>
      <c r="BC31" s="26">
        <f t="shared" ref="BC31" si="629">SUM(BC21,BC30)</f>
        <v>226824</v>
      </c>
      <c r="BD31" s="26">
        <f t="shared" si="628"/>
        <v>210160</v>
      </c>
      <c r="BE31" s="27">
        <f t="shared" si="100"/>
        <v>0.92653334744118787</v>
      </c>
      <c r="BF31" s="26">
        <f t="shared" ref="BF31" si="630">SUM(BF21,BF30)</f>
        <v>38926</v>
      </c>
      <c r="BG31" s="26">
        <f t="shared" si="628"/>
        <v>38744</v>
      </c>
      <c r="BH31" s="27">
        <f t="shared" si="101"/>
        <v>0.99532446179931156</v>
      </c>
      <c r="BI31" s="26">
        <f t="shared" ref="BI31" si="631">SUM(BI21,BI30)</f>
        <v>781061</v>
      </c>
      <c r="BJ31" s="26">
        <f t="shared" si="628"/>
        <v>688993</v>
      </c>
      <c r="BK31" s="27">
        <f t="shared" si="102"/>
        <v>0.88212444354538255</v>
      </c>
      <c r="BL31" s="26">
        <f t="shared" ref="BL31" si="632">SUM(BL21,BL30)</f>
        <v>124589</v>
      </c>
      <c r="BM31" s="26">
        <f t="shared" si="628"/>
        <v>28022</v>
      </c>
      <c r="BN31" s="27">
        <f t="shared" si="103"/>
        <v>0.22491552223711564</v>
      </c>
      <c r="BO31" s="26">
        <f t="shared" ref="BO31" si="633">SUM(BO21,BO30)</f>
        <v>85635</v>
      </c>
      <c r="BP31" s="26">
        <f t="shared" si="628"/>
        <v>67395</v>
      </c>
      <c r="BQ31" s="27">
        <f t="shared" si="36"/>
        <v>0.78700297775442285</v>
      </c>
      <c r="BR31" s="26">
        <f t="shared" ref="BR31" si="634">SUM(BR21,BR30)</f>
        <v>179263</v>
      </c>
      <c r="BS31" s="26">
        <f t="shared" si="628"/>
        <v>38727</v>
      </c>
      <c r="BT31" s="27">
        <f t="shared" si="104"/>
        <v>0.2160345414279578</v>
      </c>
      <c r="BU31" s="26">
        <f t="shared" ref="BU31" si="635">SUM(BU21,BU30)</f>
        <v>146390</v>
      </c>
      <c r="BV31" s="26">
        <f t="shared" si="628"/>
        <v>182896</v>
      </c>
      <c r="BW31" s="27">
        <f t="shared" si="105"/>
        <v>1.2493749573058268</v>
      </c>
      <c r="BX31" s="26">
        <f t="shared" ref="BX31" si="636">SUM(BX21,BX30)</f>
        <v>122534</v>
      </c>
      <c r="BY31" s="26">
        <f t="shared" ref="BY31" si="637">SUM(BY21,BY30)</f>
        <v>28403</v>
      </c>
      <c r="BZ31" s="27">
        <f t="shared" ref="BZ31" si="638">BY31/BX31</f>
        <v>0.23179688902671911</v>
      </c>
      <c r="CA31" s="26">
        <f t="shared" ref="CA31:CB31" si="639">SUM(CA21,CA30)</f>
        <v>177159</v>
      </c>
      <c r="CB31" s="26">
        <f t="shared" si="639"/>
        <v>770037</v>
      </c>
      <c r="CC31" s="27">
        <f t="shared" ref="CC31" si="640">CB31/CA31</f>
        <v>4.3465869642524515</v>
      </c>
      <c r="CD31" s="28">
        <f t="shared" si="37"/>
        <v>1882381</v>
      </c>
      <c r="CE31" s="26">
        <f t="shared" si="38"/>
        <v>2053377</v>
      </c>
      <c r="CF31" s="27">
        <f t="shared" si="39"/>
        <v>1.0908402709122118</v>
      </c>
      <c r="CG31" s="26">
        <f t="shared" ref="CG31" si="641">SUM(CG21,CG30)</f>
        <v>827271</v>
      </c>
      <c r="CH31" s="26">
        <f t="shared" si="628"/>
        <v>609122</v>
      </c>
      <c r="CI31" s="27">
        <f t="shared" si="108"/>
        <v>0.73630285601695211</v>
      </c>
      <c r="CJ31" s="28">
        <f t="shared" ref="CJ31" si="642">SUM(CJ21,CJ30)</f>
        <v>793726</v>
      </c>
      <c r="CK31" s="26">
        <f t="shared" si="628"/>
        <v>667506</v>
      </c>
      <c r="CL31" s="27">
        <f t="shared" si="109"/>
        <v>0.84097786893713955</v>
      </c>
      <c r="CM31" s="26">
        <f t="shared" ref="CM31" si="643">SUM(CM21,CM30)</f>
        <v>1845</v>
      </c>
      <c r="CN31" s="26">
        <f t="shared" si="628"/>
        <v>2735</v>
      </c>
      <c r="CO31" s="27">
        <f t="shared" si="135"/>
        <v>1.4823848238482384</v>
      </c>
      <c r="CP31" s="26">
        <f t="shared" ref="CP31" si="644">SUM(CP21,CP30)</f>
        <v>67616</v>
      </c>
      <c r="CQ31" s="26">
        <f t="shared" si="628"/>
        <v>6000</v>
      </c>
      <c r="CR31" s="27">
        <f t="shared" si="110"/>
        <v>8.8736393752957873E-2</v>
      </c>
      <c r="CS31" s="26">
        <f t="shared" ref="CS31" si="645">SUM(CS21,CS30)</f>
        <v>18050</v>
      </c>
      <c r="CT31" s="26">
        <f t="shared" si="628"/>
        <v>15400</v>
      </c>
      <c r="CU31" s="27">
        <f t="shared" ref="CU31" si="646">CT31/CS31</f>
        <v>0.85318559556786699</v>
      </c>
      <c r="CV31" s="28">
        <f t="shared" si="40"/>
        <v>1708508</v>
      </c>
      <c r="CW31" s="26">
        <f t="shared" si="41"/>
        <v>1300763</v>
      </c>
      <c r="CX31" s="27">
        <f t="shared" si="112"/>
        <v>0.76134440107977253</v>
      </c>
      <c r="CY31" s="26">
        <f t="shared" ref="CY31" si="647">SUM(CY21,CY30)</f>
        <v>139559</v>
      </c>
      <c r="CZ31" s="26">
        <f t="shared" si="628"/>
        <v>125838</v>
      </c>
      <c r="DA31" s="27">
        <f t="shared" si="113"/>
        <v>0.90168315909400321</v>
      </c>
      <c r="DB31" s="26">
        <f t="shared" ref="DB31" si="648">SUM(DB21,DB30)</f>
        <v>107291</v>
      </c>
      <c r="DC31" s="26">
        <f t="shared" si="628"/>
        <v>96744</v>
      </c>
      <c r="DD31" s="27">
        <f t="shared" si="114"/>
        <v>0.90169725326448635</v>
      </c>
      <c r="DE31" s="26">
        <f t="shared" ref="DE31" si="649">SUM(DE21,DE30)</f>
        <v>108944</v>
      </c>
      <c r="DF31" s="26">
        <f t="shared" si="628"/>
        <v>70518</v>
      </c>
      <c r="DG31" s="27">
        <f t="shared" si="115"/>
        <v>0.64728667939491846</v>
      </c>
      <c r="DH31" s="26">
        <f t="shared" ref="DH31" si="650">SUM(DH21,DH30)</f>
        <v>87292</v>
      </c>
      <c r="DI31" s="26">
        <f t="shared" si="628"/>
        <v>78711</v>
      </c>
      <c r="DJ31" s="27">
        <f t="shared" si="116"/>
        <v>0.9016977500801906</v>
      </c>
      <c r="DK31" s="26">
        <f t="shared" ref="DK31" si="651">SUM(DK21,DK30)</f>
        <v>123437</v>
      </c>
      <c r="DL31" s="26">
        <f t="shared" ref="DL31:FQ31" si="652">SUM(DL21,DL30)</f>
        <v>102442</v>
      </c>
      <c r="DM31" s="27">
        <f t="shared" si="117"/>
        <v>0.82991323509158521</v>
      </c>
      <c r="DN31" s="26">
        <f t="shared" ref="DN31:DO31" si="653">SUM(DN21,DN30)</f>
        <v>184200</v>
      </c>
      <c r="DO31" s="26">
        <f t="shared" si="653"/>
        <v>166091</v>
      </c>
      <c r="DP31" s="27">
        <f>DO31/DN31</f>
        <v>0.90168838219326819</v>
      </c>
      <c r="DQ31" s="26">
        <f t="shared" ref="DQ31:DR31" si="654">SUM(DQ21,DQ30)</f>
        <v>110555</v>
      </c>
      <c r="DR31" s="26">
        <f t="shared" si="654"/>
        <v>328000</v>
      </c>
      <c r="DS31" s="27">
        <f>DR31/DQ31</f>
        <v>2.9668490796436164</v>
      </c>
      <c r="DT31" s="28">
        <f t="shared" si="42"/>
        <v>861278</v>
      </c>
      <c r="DU31" s="26">
        <f t="shared" si="43"/>
        <v>968344</v>
      </c>
      <c r="DV31" s="27">
        <f t="shared" si="118"/>
        <v>1.1243106174777482</v>
      </c>
      <c r="DW31" s="26">
        <f t="shared" ref="DW31" si="655">SUM(DW21,DW30)</f>
        <v>59050</v>
      </c>
      <c r="DX31" s="26">
        <f t="shared" si="652"/>
        <v>10000</v>
      </c>
      <c r="DY31" s="27">
        <f t="shared" si="119"/>
        <v>0.16934801016088061</v>
      </c>
      <c r="DZ31" s="26">
        <f t="shared" ref="DZ31" si="656">SUM(DZ21,DZ30)</f>
        <v>413251</v>
      </c>
      <c r="EA31" s="26">
        <f t="shared" si="652"/>
        <v>1461774</v>
      </c>
      <c r="EB31" s="27">
        <f t="shared" si="44"/>
        <v>3.5372545982949828</v>
      </c>
      <c r="EC31" s="26">
        <f t="shared" ref="EC31:ED31" si="657">SUM(EC21,EC30)</f>
        <v>0</v>
      </c>
      <c r="ED31" s="26">
        <f t="shared" si="657"/>
        <v>8426</v>
      </c>
      <c r="EE31" s="27"/>
      <c r="EF31" s="26">
        <f t="shared" si="45"/>
        <v>472301</v>
      </c>
      <c r="EG31" s="26">
        <f t="shared" si="1"/>
        <v>1480200</v>
      </c>
      <c r="EH31" s="27">
        <f t="shared" si="46"/>
        <v>3.1340183484684556</v>
      </c>
      <c r="EI31" s="26">
        <f t="shared" ref="EI31" si="658">SUM(EI21,EI30)</f>
        <v>37000</v>
      </c>
      <c r="EJ31" s="26">
        <f t="shared" si="652"/>
        <v>49000</v>
      </c>
      <c r="EK31" s="27">
        <f t="shared" si="129"/>
        <v>1.3243243243243243</v>
      </c>
      <c r="EL31" s="26">
        <f t="shared" ref="EL31" si="659">SUM(EL21,EL30)</f>
        <v>78150</v>
      </c>
      <c r="EM31" s="26">
        <f t="shared" si="652"/>
        <v>81100</v>
      </c>
      <c r="EN31" s="27">
        <f t="shared" si="130"/>
        <v>1.037747920665387</v>
      </c>
      <c r="EO31" s="26">
        <f t="shared" ref="EO31" si="660">SUM(EO21,EO30)</f>
        <v>15500</v>
      </c>
      <c r="EP31" s="26">
        <f t="shared" si="652"/>
        <v>12000</v>
      </c>
      <c r="EQ31" s="27">
        <f t="shared" si="131"/>
        <v>0.77419354838709675</v>
      </c>
      <c r="ER31" s="26">
        <f t="shared" ref="ER31" si="661">SUM(ER21,ER30)</f>
        <v>42183</v>
      </c>
      <c r="ES31" s="26">
        <f t="shared" si="652"/>
        <v>10230</v>
      </c>
      <c r="ET31" s="27">
        <f t="shared" si="120"/>
        <v>0.24251475712964937</v>
      </c>
      <c r="EU31" s="26">
        <f t="shared" ref="EU31" si="662">SUM(EU21,EU30)</f>
        <v>10000</v>
      </c>
      <c r="EV31" s="26">
        <f t="shared" si="652"/>
        <v>5000</v>
      </c>
      <c r="EW31" s="27">
        <f t="shared" si="136"/>
        <v>0.5</v>
      </c>
      <c r="EX31" s="28">
        <f t="shared" si="47"/>
        <v>182833</v>
      </c>
      <c r="EY31" s="26">
        <f t="shared" si="48"/>
        <v>157330</v>
      </c>
      <c r="EZ31" s="27">
        <f t="shared" si="121"/>
        <v>0.8605120519818632</v>
      </c>
      <c r="FA31" s="26">
        <f t="shared" ref="FA31:FB31" si="663">SUM(FA21,FA30)</f>
        <v>149200</v>
      </c>
      <c r="FB31" s="26">
        <f t="shared" si="663"/>
        <v>35800</v>
      </c>
      <c r="FC31" s="27">
        <f t="shared" si="2"/>
        <v>0.23994638069705093</v>
      </c>
      <c r="FD31" s="26">
        <f t="shared" ref="FD31" si="664">SUM(FD21,FD30)</f>
        <v>34256</v>
      </c>
      <c r="FE31" s="26">
        <f t="shared" si="652"/>
        <v>0</v>
      </c>
      <c r="FF31" s="27">
        <f t="shared" si="3"/>
        <v>0</v>
      </c>
      <c r="FG31" s="26">
        <f t="shared" ref="FG31" si="665">SUM(FG21,FG30)</f>
        <v>68027</v>
      </c>
      <c r="FH31" s="26">
        <f t="shared" si="652"/>
        <v>60129</v>
      </c>
      <c r="FI31" s="27">
        <f t="shared" si="49"/>
        <v>0.88389904008702425</v>
      </c>
      <c r="FJ31" s="26">
        <f t="shared" ref="FJ31:FK31" si="666">SUM(FJ21,FJ30)</f>
        <v>200165</v>
      </c>
      <c r="FK31" s="26">
        <f t="shared" si="666"/>
        <v>123918</v>
      </c>
      <c r="FL31" s="27">
        <f t="shared" si="4"/>
        <v>0.61907925961082111</v>
      </c>
      <c r="FM31" s="28">
        <f t="shared" si="50"/>
        <v>451648</v>
      </c>
      <c r="FN31" s="26">
        <f t="shared" si="51"/>
        <v>219847</v>
      </c>
      <c r="FO31" s="27">
        <f t="shared" si="52"/>
        <v>0.48676624273770724</v>
      </c>
      <c r="FP31" s="26">
        <f t="shared" ref="FP31" si="667">SUM(FP21,FP30)</f>
        <v>10533</v>
      </c>
      <c r="FQ31" s="26">
        <f t="shared" si="652"/>
        <v>12994</v>
      </c>
      <c r="FR31" s="27">
        <f t="shared" si="53"/>
        <v>1.2336466343871642</v>
      </c>
      <c r="FS31" s="26">
        <f t="shared" si="54"/>
        <v>10533</v>
      </c>
      <c r="FT31" s="26">
        <f t="shared" si="54"/>
        <v>12994</v>
      </c>
      <c r="FU31" s="27">
        <f t="shared" si="55"/>
        <v>1.2336466343871642</v>
      </c>
      <c r="FV31" s="26">
        <f t="shared" ref="FV31" si="668">SUM(FV21,FV30)</f>
        <v>341705</v>
      </c>
      <c r="FW31" s="26">
        <f t="shared" ref="FW31:HY31" si="669">SUM(FW21,FW30)</f>
        <v>500000</v>
      </c>
      <c r="FX31" s="27">
        <f>FW31/FV31</f>
        <v>1.4632504645820226</v>
      </c>
      <c r="FY31" s="28">
        <f t="shared" si="56"/>
        <v>341705</v>
      </c>
      <c r="FZ31" s="26">
        <f t="shared" si="57"/>
        <v>500000</v>
      </c>
      <c r="GA31" s="27">
        <f>FZ31/FY31</f>
        <v>1.4632504645820226</v>
      </c>
      <c r="GB31" s="28">
        <f t="shared" si="137"/>
        <v>5911187</v>
      </c>
      <c r="GC31" s="26">
        <f t="shared" si="138"/>
        <v>6692855</v>
      </c>
      <c r="GD31" s="27">
        <f t="shared" si="58"/>
        <v>1.1322353699857575</v>
      </c>
      <c r="GE31" s="26">
        <f t="shared" ref="GE31" si="670">SUM(GE21,GE30)</f>
        <v>0</v>
      </c>
      <c r="GF31" s="26">
        <f t="shared" ref="GF31" si="671">SUM(GF21,GF30)</f>
        <v>0</v>
      </c>
      <c r="GG31" s="27"/>
      <c r="GH31" s="26">
        <f t="shared" ref="GH31" si="672">SUM(GH21,GH30)</f>
        <v>99501</v>
      </c>
      <c r="GI31" s="26">
        <f t="shared" ref="GI31" si="673">SUM(GI21,GI30)</f>
        <v>74463</v>
      </c>
      <c r="GJ31" s="27">
        <f t="shared" si="59"/>
        <v>0.74836433804685376</v>
      </c>
      <c r="GK31" s="26">
        <f t="shared" ref="GK31" si="674">SUM(GK21,GK30)</f>
        <v>65892</v>
      </c>
      <c r="GL31" s="26">
        <f t="shared" si="669"/>
        <v>63000</v>
      </c>
      <c r="GM31" s="27">
        <f t="shared" si="132"/>
        <v>0.95610999817883813</v>
      </c>
      <c r="GN31" s="26">
        <f t="shared" ref="GN31" si="675">SUM(GN21,GN30)</f>
        <v>31000</v>
      </c>
      <c r="GO31" s="26">
        <f t="shared" si="669"/>
        <v>1000</v>
      </c>
      <c r="GP31" s="27">
        <f t="shared" si="373"/>
        <v>3.2258064516129031E-2</v>
      </c>
      <c r="GQ31" s="26">
        <f t="shared" ref="GQ31" si="676">SUM(GQ21,GQ30)</f>
        <v>406761</v>
      </c>
      <c r="GR31" s="26">
        <f t="shared" si="669"/>
        <v>301579</v>
      </c>
      <c r="GS31" s="27">
        <f t="shared" si="319"/>
        <v>0.74141572077952411</v>
      </c>
      <c r="GT31" s="26">
        <f t="shared" ref="GT31" si="677">SUM(GT21,GT30)</f>
        <v>643</v>
      </c>
      <c r="GU31" s="26">
        <f t="shared" si="669"/>
        <v>0</v>
      </c>
      <c r="GV31" s="27">
        <f t="shared" si="139"/>
        <v>0</v>
      </c>
      <c r="GW31" s="26">
        <f t="shared" ref="GW31" si="678">SUM(GW21,GW30)</f>
        <v>35041</v>
      </c>
      <c r="GX31" s="26">
        <f t="shared" si="669"/>
        <v>16850</v>
      </c>
      <c r="GY31" s="27">
        <f t="shared" si="394"/>
        <v>0.48086527210981422</v>
      </c>
      <c r="GZ31" s="26">
        <f t="shared" ref="GZ31:HA31" si="679">SUM(GZ21,GZ30)</f>
        <v>96907</v>
      </c>
      <c r="HA31" s="26">
        <f t="shared" si="679"/>
        <v>35000</v>
      </c>
      <c r="HB31" s="27">
        <f>HA31/GZ31</f>
        <v>0.36117101963738429</v>
      </c>
      <c r="HC31" s="28">
        <f t="shared" si="60"/>
        <v>735745</v>
      </c>
      <c r="HD31" s="26">
        <f t="shared" si="61"/>
        <v>491892</v>
      </c>
      <c r="HE31" s="27">
        <f t="shared" si="62"/>
        <v>0.66856315707208336</v>
      </c>
      <c r="HF31" s="26">
        <f t="shared" ref="HF31" si="680">SUM(HF21,HF30)</f>
        <v>0</v>
      </c>
      <c r="HG31" s="26">
        <f t="shared" si="669"/>
        <v>0</v>
      </c>
      <c r="HH31" s="27"/>
      <c r="HI31" s="28">
        <f t="shared" si="63"/>
        <v>0</v>
      </c>
      <c r="HJ31" s="26">
        <f t="shared" si="64"/>
        <v>0</v>
      </c>
      <c r="HK31" s="27"/>
      <c r="HL31" s="26">
        <f t="shared" ref="HL31" si="681">SUM(HL21,HL30)</f>
        <v>220268</v>
      </c>
      <c r="HM31" s="26">
        <f t="shared" si="669"/>
        <v>51644</v>
      </c>
      <c r="HN31" s="27">
        <f t="shared" si="369"/>
        <v>0.23445983983147803</v>
      </c>
      <c r="HO31" s="26">
        <f t="shared" ref="HO31" si="682">SUM(HO21,HO30)</f>
        <v>243191</v>
      </c>
      <c r="HP31" s="26">
        <f t="shared" si="669"/>
        <v>967181</v>
      </c>
      <c r="HQ31" s="27">
        <f t="shared" si="370"/>
        <v>3.9770427359565117</v>
      </c>
      <c r="HR31" s="28">
        <f t="shared" si="65"/>
        <v>463459</v>
      </c>
      <c r="HS31" s="26">
        <f t="shared" si="66"/>
        <v>1018825</v>
      </c>
      <c r="HT31" s="27">
        <f t="shared" si="371"/>
        <v>2.1983066463268597</v>
      </c>
      <c r="HU31" s="26">
        <f t="shared" ref="HU31" si="683">SUM(HU21,HU30)</f>
        <v>35301</v>
      </c>
      <c r="HV31" s="26">
        <f t="shared" si="669"/>
        <v>95688</v>
      </c>
      <c r="HW31" s="27">
        <f t="shared" si="366"/>
        <v>2.71063142687176</v>
      </c>
      <c r="HX31" s="26">
        <f t="shared" ref="HX31" si="684">SUM(HX21,HX30)</f>
        <v>301484</v>
      </c>
      <c r="HY31" s="26">
        <f t="shared" si="669"/>
        <v>589675</v>
      </c>
      <c r="HZ31" s="27">
        <f t="shared" si="367"/>
        <v>1.9559081078929561</v>
      </c>
      <c r="IA31" s="28">
        <f t="shared" si="67"/>
        <v>336785</v>
      </c>
      <c r="IB31" s="26">
        <f t="shared" si="68"/>
        <v>685363</v>
      </c>
      <c r="IC31" s="27">
        <f t="shared" si="368"/>
        <v>2.0350164051249315</v>
      </c>
      <c r="ID31" s="26">
        <f t="shared" ref="ID31" si="685">SUM(ID21,ID30)</f>
        <v>190055</v>
      </c>
      <c r="IE31" s="26">
        <f t="shared" ref="IE31:JX31" si="686">SUM(IE21,IE30)</f>
        <v>237661</v>
      </c>
      <c r="IF31" s="27">
        <f t="shared" si="374"/>
        <v>1.250485385809371</v>
      </c>
      <c r="IG31" s="26">
        <f t="shared" ref="IG31" si="687">SUM(IG21,IG30)</f>
        <v>14000</v>
      </c>
      <c r="IH31" s="26">
        <f t="shared" si="686"/>
        <v>14100</v>
      </c>
      <c r="II31" s="27">
        <f t="shared" si="375"/>
        <v>1.0071428571428571</v>
      </c>
      <c r="IJ31" s="28">
        <f t="shared" si="69"/>
        <v>204055</v>
      </c>
      <c r="IK31" s="26">
        <f t="shared" si="70"/>
        <v>251761</v>
      </c>
      <c r="IL31" s="27">
        <f t="shared" si="376"/>
        <v>1.2337899095832006</v>
      </c>
      <c r="IM31" s="26">
        <f t="shared" ref="IM31" si="688">SUM(IM21,IM30)</f>
        <v>140000</v>
      </c>
      <c r="IN31" s="26">
        <f t="shared" si="686"/>
        <v>16109</v>
      </c>
      <c r="IO31" s="27">
        <f t="shared" ref="IO31" si="689">IN31/IM31</f>
        <v>0.11506428571428572</v>
      </c>
      <c r="IP31" s="28">
        <f t="shared" si="71"/>
        <v>140000</v>
      </c>
      <c r="IQ31" s="26">
        <f t="shared" si="72"/>
        <v>16109</v>
      </c>
      <c r="IR31" s="27">
        <f t="shared" ref="IR31" si="690">IQ31/IP31</f>
        <v>0.11506428571428572</v>
      </c>
      <c r="IS31" s="26">
        <f t="shared" ref="IS31" si="691">SUM(IS21,IS30)</f>
        <v>372673</v>
      </c>
      <c r="IT31" s="26">
        <f t="shared" si="686"/>
        <v>0</v>
      </c>
      <c r="IU31" s="27">
        <f t="shared" si="333"/>
        <v>0</v>
      </c>
      <c r="IV31" s="26">
        <f t="shared" si="73"/>
        <v>372673</v>
      </c>
      <c r="IW31" s="26">
        <f t="shared" si="74"/>
        <v>0</v>
      </c>
      <c r="IX31" s="27">
        <f t="shared" si="578"/>
        <v>0</v>
      </c>
      <c r="IY31" s="28">
        <f t="shared" si="6"/>
        <v>2252717</v>
      </c>
      <c r="IZ31" s="26">
        <f t="shared" si="7"/>
        <v>2463950</v>
      </c>
      <c r="JA31" s="27">
        <f t="shared" si="75"/>
        <v>1.0937681031394533</v>
      </c>
      <c r="JB31" s="26">
        <f t="shared" ref="JB31" si="692">SUM(JB21,JB30)</f>
        <v>10000</v>
      </c>
      <c r="JC31" s="26">
        <f t="shared" si="686"/>
        <v>300000</v>
      </c>
      <c r="JD31" s="27">
        <f t="shared" ref="JD31:JD40" si="693">JC31/JB31</f>
        <v>30</v>
      </c>
      <c r="JE31" s="26">
        <f t="shared" ref="JE31" si="694">SUM(JE21,JE30)</f>
        <v>2659588</v>
      </c>
      <c r="JF31" s="26">
        <f t="shared" si="686"/>
        <v>3671160</v>
      </c>
      <c r="JG31" s="27">
        <f t="shared" si="140"/>
        <v>1.3803491367835921</v>
      </c>
      <c r="JH31" s="26">
        <f t="shared" ref="JH31" si="695">SUM(JH21,JH30)</f>
        <v>230000</v>
      </c>
      <c r="JI31" s="26">
        <f t="shared" si="686"/>
        <v>444000</v>
      </c>
      <c r="JJ31" s="27">
        <f t="shared" si="396"/>
        <v>1.9304347826086956</v>
      </c>
      <c r="JK31" s="28">
        <f t="shared" si="76"/>
        <v>2889588</v>
      </c>
      <c r="JL31" s="26">
        <f t="shared" si="77"/>
        <v>4115160</v>
      </c>
      <c r="JM31" s="27">
        <f t="shared" si="141"/>
        <v>1.4241338211537424</v>
      </c>
      <c r="JN31" s="26">
        <f t="shared" ref="JN31" si="696">SUM(JN21,JN30)</f>
        <v>106800</v>
      </c>
      <c r="JO31" s="26">
        <f t="shared" si="686"/>
        <v>17300</v>
      </c>
      <c r="JP31" s="27">
        <f t="shared" si="142"/>
        <v>0.16198501872659177</v>
      </c>
      <c r="JQ31" s="26">
        <f t="shared" ref="JQ31" si="697">SUM(JQ21,JQ30)</f>
        <v>12000</v>
      </c>
      <c r="JR31" s="26">
        <f t="shared" si="686"/>
        <v>11500</v>
      </c>
      <c r="JS31" s="27">
        <f t="shared" si="143"/>
        <v>0.95833333333333337</v>
      </c>
      <c r="JT31" s="26">
        <f t="shared" ref="JT31" si="698">SUM(JT21,JT30)</f>
        <v>325000</v>
      </c>
      <c r="JU31" s="26">
        <f t="shared" si="686"/>
        <v>130000</v>
      </c>
      <c r="JV31" s="27">
        <f t="shared" si="397"/>
        <v>0.4</v>
      </c>
      <c r="JW31" s="26">
        <f t="shared" ref="JW31" si="699">SUM(JW21,JW30)</f>
        <v>11000</v>
      </c>
      <c r="JX31" s="26">
        <f t="shared" si="686"/>
        <v>23700</v>
      </c>
      <c r="JY31" s="27">
        <f t="shared" si="144"/>
        <v>2.1545454545454548</v>
      </c>
      <c r="JZ31" s="28">
        <f t="shared" si="78"/>
        <v>454800</v>
      </c>
      <c r="KA31" s="26">
        <f t="shared" si="79"/>
        <v>182500</v>
      </c>
      <c r="KB31" s="27">
        <f t="shared" si="145"/>
        <v>0.40127528583992966</v>
      </c>
      <c r="KC31" s="26">
        <f t="shared" ref="KC31:KD31" si="700">SUM(KC21,KC30)</f>
        <v>24100</v>
      </c>
      <c r="KD31" s="26">
        <f t="shared" si="700"/>
        <v>0</v>
      </c>
      <c r="KE31" s="27">
        <f t="shared" ref="KE31" si="701">KD31/KC31</f>
        <v>0</v>
      </c>
      <c r="KF31" s="26">
        <f t="shared" ref="KF31:KG31" si="702">SUM(KF21,KF30)</f>
        <v>407762</v>
      </c>
      <c r="KG31" s="26">
        <f t="shared" si="702"/>
        <v>150000</v>
      </c>
      <c r="KH31" s="27">
        <f t="shared" si="398"/>
        <v>0.36786164478298616</v>
      </c>
      <c r="KI31" s="26">
        <f t="shared" ref="KI31:KJ31" si="703">SUM(KI21,KI30)</f>
        <v>3220539</v>
      </c>
      <c r="KJ31" s="26">
        <f t="shared" si="703"/>
        <v>0</v>
      </c>
      <c r="KK31" s="27">
        <f t="shared" si="399"/>
        <v>0</v>
      </c>
      <c r="KL31" s="26">
        <f t="shared" si="80"/>
        <v>3652401</v>
      </c>
      <c r="KM31" s="26">
        <f t="shared" si="81"/>
        <v>150000</v>
      </c>
      <c r="KN31" s="27">
        <f t="shared" si="400"/>
        <v>4.1068874967452915E-2</v>
      </c>
      <c r="KO31" s="28">
        <f t="shared" si="82"/>
        <v>7006789</v>
      </c>
      <c r="KP31" s="26">
        <f t="shared" si="83"/>
        <v>4747660</v>
      </c>
      <c r="KQ31" s="27">
        <f t="shared" si="149"/>
        <v>0.67757998706682909</v>
      </c>
      <c r="KR31" s="26">
        <f t="shared" ref="KR31" si="704">SUM(KR21,KR30)</f>
        <v>0</v>
      </c>
      <c r="KS31" s="26">
        <f t="shared" ref="KS31:LQ31" si="705">SUM(KS21,KS30)</f>
        <v>0</v>
      </c>
      <c r="KT31" s="27"/>
      <c r="KU31" s="26">
        <f t="shared" ref="KU31" si="706">SUM(KU21,KU30)</f>
        <v>0</v>
      </c>
      <c r="KV31" s="26">
        <f t="shared" si="705"/>
        <v>0</v>
      </c>
      <c r="KW31" s="27"/>
      <c r="KX31" s="26">
        <f t="shared" ref="KX31" si="707">SUM(KX21,KX30)</f>
        <v>0</v>
      </c>
      <c r="KY31" s="26">
        <f t="shared" si="705"/>
        <v>0</v>
      </c>
      <c r="KZ31" s="27"/>
      <c r="LA31" s="28">
        <f t="shared" ref="LA31" si="708">SUM(LA21,LA30)</f>
        <v>0</v>
      </c>
      <c r="LB31" s="26">
        <f t="shared" si="705"/>
        <v>0</v>
      </c>
      <c r="LC31" s="27"/>
      <c r="LD31" s="28">
        <f t="shared" ref="LD31" si="709">SUM(LD21,LD30)</f>
        <v>0</v>
      </c>
      <c r="LE31" s="26">
        <f t="shared" si="705"/>
        <v>0</v>
      </c>
      <c r="LF31" s="27"/>
      <c r="LG31" s="28">
        <f t="shared" si="84"/>
        <v>0</v>
      </c>
      <c r="LH31" s="26">
        <f t="shared" si="85"/>
        <v>0</v>
      </c>
      <c r="LI31" s="27"/>
      <c r="LJ31" s="26">
        <f t="shared" ref="LJ31" si="710">SUM(LJ21,LJ30)</f>
        <v>0</v>
      </c>
      <c r="LK31" s="26">
        <f t="shared" si="705"/>
        <v>0</v>
      </c>
      <c r="LL31" s="27"/>
      <c r="LM31" s="26">
        <f t="shared" ref="LM31" si="711">SUM(LM21,LM30)</f>
        <v>0</v>
      </c>
      <c r="LN31" s="26">
        <f t="shared" si="705"/>
        <v>0</v>
      </c>
      <c r="LO31" s="27"/>
      <c r="LP31" s="26">
        <f t="shared" ref="LP31" si="712">SUM(LP21,LP30)</f>
        <v>0</v>
      </c>
      <c r="LQ31" s="26">
        <f t="shared" si="705"/>
        <v>0</v>
      </c>
      <c r="LR31" s="27"/>
      <c r="LS31" s="28">
        <f t="shared" si="86"/>
        <v>0</v>
      </c>
      <c r="LT31" s="26">
        <f t="shared" si="87"/>
        <v>0</v>
      </c>
      <c r="LU31" s="27"/>
      <c r="LV31" s="28">
        <f t="shared" si="8"/>
        <v>0</v>
      </c>
      <c r="LW31" s="26">
        <f t="shared" si="9"/>
        <v>0</v>
      </c>
      <c r="LX31" s="27"/>
      <c r="LY31" s="26">
        <f t="shared" ref="LY31:LZ31" si="713">SUM(LY21,LY30)</f>
        <v>552863</v>
      </c>
      <c r="LZ31" s="26">
        <f t="shared" si="713"/>
        <v>705567</v>
      </c>
      <c r="MA31" s="27">
        <f t="shared" si="599"/>
        <v>1.2762058593177694</v>
      </c>
      <c r="MB31" s="26">
        <f t="shared" ref="MB31" si="714">SUM(MB21,MB30)</f>
        <v>773260</v>
      </c>
      <c r="MC31" s="26">
        <f t="shared" ref="MC31" si="715">SUM(MC21,MC30)</f>
        <v>968930</v>
      </c>
      <c r="MD31" s="27">
        <f t="shared" si="602"/>
        <v>1.2530455474226003</v>
      </c>
      <c r="ME31" s="26">
        <f t="shared" ref="ME31" si="716">SUM(ME21,ME30)</f>
        <v>20000</v>
      </c>
      <c r="MF31" s="26">
        <f t="shared" ref="MF31" si="717">SUM(MF21,MF30)</f>
        <v>19050</v>
      </c>
      <c r="MG31" s="27">
        <f t="shared" si="605"/>
        <v>0.95250000000000001</v>
      </c>
      <c r="MH31" s="26">
        <f t="shared" ref="MH31" si="718">SUM(MH21,MH30)</f>
        <v>344792</v>
      </c>
      <c r="MI31" s="26">
        <f t="shared" ref="MI31" si="719">SUM(MI21,MI30)</f>
        <v>0</v>
      </c>
      <c r="MJ31" s="27">
        <f t="shared" ref="MJ31" si="720">MI31/MH31</f>
        <v>0</v>
      </c>
      <c r="MK31" s="28">
        <f t="shared" si="90"/>
        <v>1690915</v>
      </c>
      <c r="ML31" s="26">
        <f t="shared" si="11"/>
        <v>1693547</v>
      </c>
      <c r="MM31" s="27">
        <f t="shared" si="608"/>
        <v>1.0015565537002156</v>
      </c>
      <c r="MN31" s="26">
        <f t="shared" ref="MN31:MO31" si="721">SUM(MN21,MN30)</f>
        <v>74711</v>
      </c>
      <c r="MO31" s="26">
        <f t="shared" si="721"/>
        <v>67726</v>
      </c>
      <c r="MP31" s="27">
        <f t="shared" si="126"/>
        <v>0.9065064046793645</v>
      </c>
      <c r="MQ31" s="30">
        <f t="shared" ref="MQ31:MR31" si="722">SUM(MQ21,MQ30)</f>
        <v>77300</v>
      </c>
      <c r="MR31" s="30">
        <f t="shared" si="722"/>
        <v>71966</v>
      </c>
      <c r="MS31" s="31">
        <f t="shared" si="611"/>
        <v>0.93099611901681756</v>
      </c>
      <c r="MT31" s="28">
        <f t="shared" si="92"/>
        <v>152011</v>
      </c>
      <c r="MU31" s="26">
        <f t="shared" si="93"/>
        <v>139692</v>
      </c>
      <c r="MV31" s="27">
        <f t="shared" si="127"/>
        <v>0.9189598121188598</v>
      </c>
      <c r="MW31" s="28">
        <f t="shared" si="94"/>
        <v>1842926</v>
      </c>
      <c r="MX31" s="26">
        <f t="shared" si="12"/>
        <v>1833239</v>
      </c>
      <c r="MY31" s="27">
        <f t="shared" si="128"/>
        <v>0.99474368477084807</v>
      </c>
      <c r="MZ31" s="28">
        <f t="shared" si="14"/>
        <v>17013619</v>
      </c>
      <c r="NA31" s="26">
        <f t="shared" si="15"/>
        <v>15737704</v>
      </c>
      <c r="NB31" s="27">
        <f t="shared" si="95"/>
        <v>0.92500625528290015</v>
      </c>
      <c r="NC31" s="28">
        <f t="shared" si="16"/>
        <v>24017741</v>
      </c>
      <c r="ND31" s="26">
        <f t="shared" si="17"/>
        <v>22448975</v>
      </c>
      <c r="NE31" s="27">
        <f t="shared" si="96"/>
        <v>0.93468303284642795</v>
      </c>
      <c r="NF31" s="32"/>
    </row>
    <row r="32" spans="1:371" s="47" customFormat="1" x14ac:dyDescent="0.25">
      <c r="A32" s="44">
        <v>23</v>
      </c>
      <c r="B32" s="45" t="s">
        <v>216</v>
      </c>
      <c r="C32" s="46" t="s">
        <v>269</v>
      </c>
      <c r="F32" s="48"/>
      <c r="I32" s="48"/>
      <c r="L32" s="48"/>
      <c r="O32" s="48"/>
      <c r="R32" s="48"/>
      <c r="U32" s="48"/>
      <c r="X32" s="48"/>
      <c r="AA32" s="48"/>
      <c r="AB32" s="49">
        <f t="shared" si="26"/>
        <v>0</v>
      </c>
      <c r="AC32" s="47">
        <f t="shared" si="27"/>
        <v>0</v>
      </c>
      <c r="AD32" s="48"/>
      <c r="AG32" s="48"/>
      <c r="AH32" s="49">
        <f t="shared" si="30"/>
        <v>0</v>
      </c>
      <c r="AI32" s="47">
        <f t="shared" si="31"/>
        <v>0</v>
      </c>
      <c r="AJ32" s="48"/>
      <c r="AM32" s="48"/>
      <c r="AP32" s="48"/>
      <c r="AS32" s="48"/>
      <c r="AV32" s="48"/>
      <c r="AY32" s="48"/>
      <c r="AZ32" s="47">
        <f t="shared" si="34"/>
        <v>0</v>
      </c>
      <c r="BA32" s="47">
        <f t="shared" si="0"/>
        <v>0</v>
      </c>
      <c r="BB32" s="48"/>
      <c r="BE32" s="48"/>
      <c r="BH32" s="48"/>
      <c r="BK32" s="48"/>
      <c r="BN32" s="48"/>
      <c r="BQ32" s="48"/>
      <c r="BT32" s="48"/>
      <c r="BW32" s="48"/>
      <c r="BZ32" s="48"/>
      <c r="CC32" s="48"/>
      <c r="CD32" s="49">
        <f t="shared" si="37"/>
        <v>0</v>
      </c>
      <c r="CE32" s="47">
        <f t="shared" si="38"/>
        <v>0</v>
      </c>
      <c r="CF32" s="48"/>
      <c r="CI32" s="48"/>
      <c r="CJ32" s="49"/>
      <c r="CL32" s="48"/>
      <c r="CO32" s="48"/>
      <c r="CR32" s="48"/>
      <c r="CU32" s="48"/>
      <c r="CV32" s="49">
        <f t="shared" si="40"/>
        <v>0</v>
      </c>
      <c r="CW32" s="47">
        <f t="shared" si="41"/>
        <v>0</v>
      </c>
      <c r="CX32" s="48"/>
      <c r="DA32" s="48"/>
      <c r="DD32" s="48"/>
      <c r="DG32" s="48"/>
      <c r="DJ32" s="48"/>
      <c r="DM32" s="48"/>
      <c r="DP32" s="48"/>
      <c r="DS32" s="48"/>
      <c r="DT32" s="49">
        <f t="shared" si="42"/>
        <v>0</v>
      </c>
      <c r="DU32" s="47">
        <f t="shared" si="43"/>
        <v>0</v>
      </c>
      <c r="DV32" s="48"/>
      <c r="DY32" s="48"/>
      <c r="EB32" s="48"/>
      <c r="EE32" s="48"/>
      <c r="EF32" s="47">
        <f t="shared" si="45"/>
        <v>0</v>
      </c>
      <c r="EG32" s="47">
        <f t="shared" si="1"/>
        <v>0</v>
      </c>
      <c r="EH32" s="48"/>
      <c r="EK32" s="48"/>
      <c r="EN32" s="48"/>
      <c r="EQ32" s="48"/>
      <c r="ET32" s="48"/>
      <c r="EW32" s="48"/>
      <c r="EX32" s="49">
        <f t="shared" si="47"/>
        <v>0</v>
      </c>
      <c r="EY32" s="47">
        <f t="shared" si="48"/>
        <v>0</v>
      </c>
      <c r="EZ32" s="48"/>
      <c r="FC32" s="48"/>
      <c r="FF32" s="48"/>
      <c r="FI32" s="48"/>
      <c r="FL32" s="48"/>
      <c r="FM32" s="49">
        <f t="shared" si="50"/>
        <v>0</v>
      </c>
      <c r="FN32" s="47">
        <f t="shared" si="51"/>
        <v>0</v>
      </c>
      <c r="FO32" s="48"/>
      <c r="FR32" s="48"/>
      <c r="FS32" s="47">
        <f t="shared" si="54"/>
        <v>0</v>
      </c>
      <c r="FT32" s="47">
        <f t="shared" si="54"/>
        <v>0</v>
      </c>
      <c r="FU32" s="48"/>
      <c r="FX32" s="48"/>
      <c r="FY32" s="49">
        <f t="shared" si="56"/>
        <v>0</v>
      </c>
      <c r="FZ32" s="47">
        <f t="shared" si="57"/>
        <v>0</v>
      </c>
      <c r="GA32" s="48"/>
      <c r="GB32" s="49">
        <f t="shared" si="137"/>
        <v>0</v>
      </c>
      <c r="GC32" s="47">
        <f t="shared" si="138"/>
        <v>0</v>
      </c>
      <c r="GD32" s="48"/>
      <c r="GG32" s="48"/>
      <c r="GJ32" s="48"/>
      <c r="GM32" s="48"/>
      <c r="GP32" s="48"/>
      <c r="GS32" s="48"/>
      <c r="GV32" s="48"/>
      <c r="GY32" s="48"/>
      <c r="HB32" s="48"/>
      <c r="HC32" s="49">
        <f t="shared" si="60"/>
        <v>0</v>
      </c>
      <c r="HD32" s="47">
        <f t="shared" si="61"/>
        <v>0</v>
      </c>
      <c r="HE32" s="48"/>
      <c r="HH32" s="48"/>
      <c r="HI32" s="49">
        <f t="shared" si="63"/>
        <v>0</v>
      </c>
      <c r="HJ32" s="47">
        <f t="shared" si="64"/>
        <v>0</v>
      </c>
      <c r="HK32" s="48"/>
      <c r="HN32" s="48"/>
      <c r="HQ32" s="48"/>
      <c r="HR32" s="49">
        <f t="shared" si="65"/>
        <v>0</v>
      </c>
      <c r="HS32" s="47">
        <f t="shared" si="66"/>
        <v>0</v>
      </c>
      <c r="HT32" s="48"/>
      <c r="HW32" s="48"/>
      <c r="HZ32" s="48"/>
      <c r="IA32" s="49">
        <f t="shared" si="67"/>
        <v>0</v>
      </c>
      <c r="IB32" s="47">
        <f t="shared" si="68"/>
        <v>0</v>
      </c>
      <c r="IC32" s="48"/>
      <c r="IF32" s="48"/>
      <c r="II32" s="48"/>
      <c r="IJ32" s="49">
        <f t="shared" si="69"/>
        <v>0</v>
      </c>
      <c r="IK32" s="47">
        <f t="shared" si="70"/>
        <v>0</v>
      </c>
      <c r="IL32" s="48"/>
      <c r="IO32" s="48"/>
      <c r="IP32" s="49">
        <f t="shared" si="71"/>
        <v>0</v>
      </c>
      <c r="IQ32" s="47">
        <f t="shared" si="72"/>
        <v>0</v>
      </c>
      <c r="IR32" s="48"/>
      <c r="IU32" s="48"/>
      <c r="IV32" s="47">
        <f t="shared" si="73"/>
        <v>0</v>
      </c>
      <c r="IW32" s="47">
        <f t="shared" si="74"/>
        <v>0</v>
      </c>
      <c r="IX32" s="48"/>
      <c r="IY32" s="49">
        <f t="shared" si="6"/>
        <v>0</v>
      </c>
      <c r="IZ32" s="47">
        <f t="shared" si="7"/>
        <v>0</v>
      </c>
      <c r="JA32" s="48"/>
      <c r="JD32" s="48"/>
      <c r="JG32" s="48"/>
      <c r="JJ32" s="48"/>
      <c r="JK32" s="49">
        <f t="shared" si="76"/>
        <v>0</v>
      </c>
      <c r="JL32" s="47">
        <f t="shared" si="77"/>
        <v>0</v>
      </c>
      <c r="JM32" s="48"/>
      <c r="JP32" s="48"/>
      <c r="JS32" s="48"/>
      <c r="JV32" s="48"/>
      <c r="JY32" s="48"/>
      <c r="JZ32" s="49">
        <f t="shared" si="78"/>
        <v>0</v>
      </c>
      <c r="KA32" s="47">
        <f t="shared" si="79"/>
        <v>0</v>
      </c>
      <c r="KB32" s="48"/>
      <c r="KE32" s="48"/>
      <c r="KH32" s="48"/>
      <c r="KK32" s="48"/>
      <c r="KL32" s="47">
        <f t="shared" si="80"/>
        <v>0</v>
      </c>
      <c r="KM32" s="47">
        <f t="shared" si="81"/>
        <v>0</v>
      </c>
      <c r="KN32" s="48"/>
      <c r="KO32" s="49">
        <f t="shared" si="82"/>
        <v>0</v>
      </c>
      <c r="KP32" s="47">
        <f t="shared" si="83"/>
        <v>0</v>
      </c>
      <c r="KQ32" s="48"/>
      <c r="KT32" s="48"/>
      <c r="KW32" s="48"/>
      <c r="KZ32" s="48"/>
      <c r="LA32" s="49"/>
      <c r="LC32" s="48"/>
      <c r="LD32" s="49"/>
      <c r="LF32" s="48"/>
      <c r="LG32" s="49">
        <f t="shared" si="84"/>
        <v>0</v>
      </c>
      <c r="LH32" s="47">
        <f t="shared" si="85"/>
        <v>0</v>
      </c>
      <c r="LI32" s="48"/>
      <c r="LL32" s="48"/>
      <c r="LO32" s="48"/>
      <c r="LR32" s="48"/>
      <c r="LS32" s="49">
        <f t="shared" si="86"/>
        <v>0</v>
      </c>
      <c r="LT32" s="47">
        <f t="shared" si="87"/>
        <v>0</v>
      </c>
      <c r="LU32" s="48"/>
      <c r="LV32" s="49">
        <f t="shared" si="8"/>
        <v>0</v>
      </c>
      <c r="LW32" s="47">
        <f t="shared" si="9"/>
        <v>0</v>
      </c>
      <c r="LX32" s="48"/>
      <c r="MA32" s="48"/>
      <c r="MD32" s="48"/>
      <c r="MG32" s="48"/>
      <c r="MJ32" s="48"/>
      <c r="MK32" s="49">
        <f t="shared" si="90"/>
        <v>0</v>
      </c>
      <c r="ML32" s="47">
        <f t="shared" si="11"/>
        <v>0</v>
      </c>
      <c r="MM32" s="48"/>
      <c r="MP32" s="48"/>
      <c r="MQ32" s="50"/>
      <c r="MR32" s="50"/>
      <c r="MS32" s="51"/>
      <c r="MT32" s="49">
        <f t="shared" si="92"/>
        <v>0</v>
      </c>
      <c r="MU32" s="47">
        <f t="shared" si="93"/>
        <v>0</v>
      </c>
      <c r="MV32" s="48"/>
      <c r="MW32" s="49">
        <f t="shared" si="94"/>
        <v>0</v>
      </c>
      <c r="MX32" s="47">
        <f t="shared" si="12"/>
        <v>0</v>
      </c>
      <c r="MY32" s="48"/>
      <c r="MZ32" s="49">
        <f t="shared" si="14"/>
        <v>0</v>
      </c>
      <c r="NA32" s="47">
        <f t="shared" si="15"/>
        <v>0</v>
      </c>
      <c r="NB32" s="48"/>
      <c r="NC32" s="49">
        <f t="shared" si="16"/>
        <v>0</v>
      </c>
      <c r="ND32" s="47">
        <f t="shared" si="17"/>
        <v>0</v>
      </c>
      <c r="NE32" s="48"/>
      <c r="NF32" s="52"/>
    </row>
    <row r="33" spans="1:370" s="47" customFormat="1" x14ac:dyDescent="0.25">
      <c r="A33" s="44">
        <v>24</v>
      </c>
      <c r="B33" s="45" t="s">
        <v>308</v>
      </c>
      <c r="C33" s="46" t="s">
        <v>309</v>
      </c>
      <c r="F33" s="48"/>
      <c r="I33" s="48"/>
      <c r="L33" s="48"/>
      <c r="O33" s="48"/>
      <c r="R33" s="48"/>
      <c r="U33" s="48"/>
      <c r="X33" s="48"/>
      <c r="AA33" s="48"/>
      <c r="AB33" s="49">
        <f t="shared" ref="AB33" si="723">SUM(G33,J33,M33,P33,S33,V33,Y33)</f>
        <v>0</v>
      </c>
      <c r="AC33" s="47">
        <f t="shared" ref="AC33" si="724">SUM(H33,K33,N33,Q33,T33,W33,Z33)</f>
        <v>0</v>
      </c>
      <c r="AD33" s="48"/>
      <c r="AG33" s="48"/>
      <c r="AH33" s="49">
        <f t="shared" ref="AH33" si="725">SUM(D33,AB33,AE33)</f>
        <v>0</v>
      </c>
      <c r="AI33" s="47">
        <f t="shared" ref="AI33" si="726">SUM(E33,AC33,AF33)</f>
        <v>0</v>
      </c>
      <c r="AJ33" s="48"/>
      <c r="AM33" s="48"/>
      <c r="AP33" s="48"/>
      <c r="AS33" s="48"/>
      <c r="AV33" s="48"/>
      <c r="AY33" s="48"/>
      <c r="AZ33" s="47">
        <f t="shared" si="34"/>
        <v>0</v>
      </c>
      <c r="BA33" s="47">
        <f t="shared" si="0"/>
        <v>0</v>
      </c>
      <c r="BB33" s="48"/>
      <c r="BE33" s="48"/>
      <c r="BH33" s="48"/>
      <c r="BK33" s="48"/>
      <c r="BN33" s="48"/>
      <c r="BQ33" s="48"/>
      <c r="BT33" s="48"/>
      <c r="BW33" s="48"/>
      <c r="BZ33" s="48"/>
      <c r="CC33" s="48"/>
      <c r="CD33" s="49">
        <f t="shared" si="37"/>
        <v>0</v>
      </c>
      <c r="CE33" s="47">
        <f t="shared" si="38"/>
        <v>0</v>
      </c>
      <c r="CF33" s="48"/>
      <c r="CI33" s="48"/>
      <c r="CJ33" s="49"/>
      <c r="CL33" s="48"/>
      <c r="CO33" s="48"/>
      <c r="CR33" s="48"/>
      <c r="CU33" s="48"/>
      <c r="CV33" s="49">
        <f t="shared" ref="CV33" si="727">SUM(CG33,CJ33,CM33,CP33,CS33)</f>
        <v>0</v>
      </c>
      <c r="CW33" s="47">
        <f t="shared" ref="CW33" si="728">SUM(CH33,CK33,CN33,CQ33,CT33)</f>
        <v>0</v>
      </c>
      <c r="CX33" s="48"/>
      <c r="DA33" s="48"/>
      <c r="DD33" s="48"/>
      <c r="DG33" s="48"/>
      <c r="DJ33" s="48"/>
      <c r="DM33" s="48"/>
      <c r="DP33" s="48"/>
      <c r="DS33" s="48"/>
      <c r="DT33" s="49">
        <f t="shared" ref="DT33:DT34" si="729">SUM(CY33,DB33,DE33,DH33,DK33,DN33,DQ33)</f>
        <v>0</v>
      </c>
      <c r="DU33" s="47">
        <f t="shared" ref="DU33:DU34" si="730">SUM(CZ33,DC33,DF33,DI33,DL33,DO33,DR33)</f>
        <v>0</v>
      </c>
      <c r="DV33" s="48"/>
      <c r="DY33" s="48"/>
      <c r="EB33" s="48"/>
      <c r="EE33" s="48"/>
      <c r="EF33" s="47">
        <f t="shared" si="45"/>
        <v>0</v>
      </c>
      <c r="EG33" s="47">
        <f t="shared" si="1"/>
        <v>0</v>
      </c>
      <c r="EH33" s="48"/>
      <c r="EK33" s="48"/>
      <c r="EN33" s="48"/>
      <c r="EQ33" s="48"/>
      <c r="ET33" s="48"/>
      <c r="EW33" s="48"/>
      <c r="EX33" s="49">
        <f t="shared" si="47"/>
        <v>0</v>
      </c>
      <c r="EY33" s="47">
        <f t="shared" si="48"/>
        <v>0</v>
      </c>
      <c r="EZ33" s="48"/>
      <c r="FC33" s="48"/>
      <c r="FF33" s="48"/>
      <c r="FI33" s="48"/>
      <c r="FL33" s="48"/>
      <c r="FM33" s="49">
        <f t="shared" si="50"/>
        <v>0</v>
      </c>
      <c r="FN33" s="47">
        <f t="shared" si="51"/>
        <v>0</v>
      </c>
      <c r="FO33" s="48"/>
      <c r="FR33" s="48"/>
      <c r="FS33" s="47">
        <f t="shared" ref="FS33" si="731">SUM(FP33)</f>
        <v>0</v>
      </c>
      <c r="FT33" s="47">
        <f t="shared" ref="FT33" si="732">SUM(FQ33)</f>
        <v>0</v>
      </c>
      <c r="FU33" s="48"/>
      <c r="FX33" s="48"/>
      <c r="FY33" s="49">
        <f t="shared" si="56"/>
        <v>0</v>
      </c>
      <c r="FZ33" s="47">
        <f t="shared" si="57"/>
        <v>0</v>
      </c>
      <c r="GA33" s="48"/>
      <c r="GB33" s="49">
        <f t="shared" si="137"/>
        <v>0</v>
      </c>
      <c r="GC33" s="47">
        <f t="shared" si="138"/>
        <v>0</v>
      </c>
      <c r="GD33" s="48"/>
      <c r="GG33" s="48"/>
      <c r="GJ33" s="48"/>
      <c r="GM33" s="48"/>
      <c r="GP33" s="48"/>
      <c r="GS33" s="48"/>
      <c r="GV33" s="48"/>
      <c r="GY33" s="48"/>
      <c r="HB33" s="48"/>
      <c r="HC33" s="49">
        <f t="shared" ref="HC33" si="733">SUM(GE33,GH33,GK33,GN33,GQ33,GT33,GW33,GZ33)</f>
        <v>0</v>
      </c>
      <c r="HD33" s="47">
        <f t="shared" ref="HD33" si="734">SUM(GF33,GI33,GL33,GO33,GR33,GU33,GX33,HA33)</f>
        <v>0</v>
      </c>
      <c r="HE33" s="48"/>
      <c r="HH33" s="48"/>
      <c r="HI33" s="49">
        <f t="shared" ref="HI33" si="735">HF33</f>
        <v>0</v>
      </c>
      <c r="HJ33" s="47">
        <f t="shared" ref="HJ33" si="736">HG33</f>
        <v>0</v>
      </c>
      <c r="HK33" s="48"/>
      <c r="HN33" s="48"/>
      <c r="HQ33" s="48"/>
      <c r="HR33" s="49">
        <f t="shared" ref="HR33" si="737">SUM(HL33,HO33)</f>
        <v>0</v>
      </c>
      <c r="HS33" s="47">
        <f t="shared" ref="HS33" si="738">SUM(HM33,HP33)</f>
        <v>0</v>
      </c>
      <c r="HT33" s="48"/>
      <c r="HW33" s="48"/>
      <c r="HZ33" s="48"/>
      <c r="IA33" s="49">
        <f t="shared" ref="IA33" si="739">SUM(HU33,HX33)</f>
        <v>0</v>
      </c>
      <c r="IB33" s="47">
        <f t="shared" ref="IB33" si="740">SUM(HV33,HY33)</f>
        <v>0</v>
      </c>
      <c r="IC33" s="48"/>
      <c r="IF33" s="48"/>
      <c r="II33" s="48"/>
      <c r="IJ33" s="49">
        <f t="shared" ref="IJ33" si="741">SUM(ID33,IG33)</f>
        <v>0</v>
      </c>
      <c r="IK33" s="47">
        <f t="shared" ref="IK33" si="742">SUM(IE33,IH33)</f>
        <v>0</v>
      </c>
      <c r="IL33" s="48"/>
      <c r="IO33" s="48"/>
      <c r="IP33" s="49">
        <f t="shared" si="71"/>
        <v>0</v>
      </c>
      <c r="IQ33" s="47">
        <f t="shared" si="72"/>
        <v>0</v>
      </c>
      <c r="IR33" s="48"/>
      <c r="IU33" s="48"/>
      <c r="IV33" s="47">
        <f t="shared" si="73"/>
        <v>0</v>
      </c>
      <c r="IW33" s="47">
        <f t="shared" si="74"/>
        <v>0</v>
      </c>
      <c r="IX33" s="48"/>
      <c r="IY33" s="49">
        <f t="shared" si="6"/>
        <v>0</v>
      </c>
      <c r="IZ33" s="47">
        <f t="shared" si="7"/>
        <v>0</v>
      </c>
      <c r="JA33" s="48"/>
      <c r="JD33" s="48"/>
      <c r="JG33" s="48"/>
      <c r="JJ33" s="48"/>
      <c r="JK33" s="49">
        <f t="shared" ref="JK33" si="743">SUM(JE33,JH33)</f>
        <v>0</v>
      </c>
      <c r="JL33" s="47">
        <f t="shared" ref="JL33" si="744">SUM(JF33,JI33)</f>
        <v>0</v>
      </c>
      <c r="JM33" s="48"/>
      <c r="JP33" s="48"/>
      <c r="JS33" s="48"/>
      <c r="JV33" s="48"/>
      <c r="JY33" s="48"/>
      <c r="JZ33" s="49">
        <f t="shared" si="78"/>
        <v>0</v>
      </c>
      <c r="KA33" s="47">
        <f t="shared" si="79"/>
        <v>0</v>
      </c>
      <c r="KB33" s="48"/>
      <c r="KE33" s="48"/>
      <c r="KH33" s="48"/>
      <c r="KK33" s="48"/>
      <c r="KL33" s="47">
        <f t="shared" si="80"/>
        <v>0</v>
      </c>
      <c r="KM33" s="47">
        <f t="shared" si="81"/>
        <v>0</v>
      </c>
      <c r="KN33" s="48"/>
      <c r="KO33" s="49">
        <f t="shared" si="82"/>
        <v>0</v>
      </c>
      <c r="KP33" s="47">
        <f t="shared" si="83"/>
        <v>0</v>
      </c>
      <c r="KQ33" s="48"/>
      <c r="KT33" s="48"/>
      <c r="KW33" s="48"/>
      <c r="KZ33" s="48"/>
      <c r="LA33" s="49"/>
      <c r="LC33" s="48"/>
      <c r="LD33" s="49"/>
      <c r="LF33" s="48"/>
      <c r="LG33" s="49">
        <f t="shared" ref="LG33" si="745">SUM(KR33,KU33,KX33,LA33,LD33)</f>
        <v>0</v>
      </c>
      <c r="LH33" s="47">
        <f t="shared" ref="LH33" si="746">SUM(KS33,KV33,KY33,LB33,LE33)</f>
        <v>0</v>
      </c>
      <c r="LI33" s="48"/>
      <c r="LL33" s="48"/>
      <c r="LO33" s="48"/>
      <c r="LR33" s="48"/>
      <c r="LS33" s="49">
        <f t="shared" si="86"/>
        <v>0</v>
      </c>
      <c r="LT33" s="47">
        <f t="shared" si="87"/>
        <v>0</v>
      </c>
      <c r="LU33" s="48"/>
      <c r="LV33" s="49">
        <f t="shared" si="8"/>
        <v>0</v>
      </c>
      <c r="LW33" s="47">
        <f t="shared" si="9"/>
        <v>0</v>
      </c>
      <c r="LX33" s="48"/>
      <c r="MA33" s="48"/>
      <c r="MD33" s="48"/>
      <c r="MG33" s="48"/>
      <c r="MJ33" s="48"/>
      <c r="MK33" s="49">
        <f t="shared" si="90"/>
        <v>0</v>
      </c>
      <c r="ML33" s="47">
        <f t="shared" si="11"/>
        <v>0</v>
      </c>
      <c r="MM33" s="48"/>
      <c r="MP33" s="48"/>
      <c r="MQ33" s="50"/>
      <c r="MR33" s="50"/>
      <c r="MS33" s="51"/>
      <c r="MT33" s="49">
        <f t="shared" si="92"/>
        <v>0</v>
      </c>
      <c r="MU33" s="47">
        <f t="shared" si="93"/>
        <v>0</v>
      </c>
      <c r="MV33" s="48"/>
      <c r="MW33" s="49">
        <f t="shared" si="94"/>
        <v>0</v>
      </c>
      <c r="MX33" s="47">
        <f t="shared" si="12"/>
        <v>0</v>
      </c>
      <c r="MY33" s="48"/>
      <c r="MZ33" s="49">
        <f t="shared" si="14"/>
        <v>0</v>
      </c>
      <c r="NA33" s="47">
        <f t="shared" si="15"/>
        <v>0</v>
      </c>
      <c r="NB33" s="48"/>
      <c r="NC33" s="49">
        <f t="shared" si="16"/>
        <v>0</v>
      </c>
      <c r="ND33" s="47">
        <f t="shared" si="17"/>
        <v>0</v>
      </c>
      <c r="NE33" s="48"/>
      <c r="NF33" s="52"/>
    </row>
    <row r="34" spans="1:370" s="47" customFormat="1" x14ac:dyDescent="0.25">
      <c r="A34" s="44">
        <v>25</v>
      </c>
      <c r="B34" s="45" t="s">
        <v>270</v>
      </c>
      <c r="C34" s="46" t="s">
        <v>271</v>
      </c>
      <c r="F34" s="48"/>
      <c r="I34" s="48"/>
      <c r="L34" s="48"/>
      <c r="O34" s="48"/>
      <c r="R34" s="48"/>
      <c r="U34" s="48"/>
      <c r="X34" s="48"/>
      <c r="AA34" s="48"/>
      <c r="AB34" s="49">
        <f t="shared" si="26"/>
        <v>0</v>
      </c>
      <c r="AC34" s="47">
        <f t="shared" si="27"/>
        <v>0</v>
      </c>
      <c r="AD34" s="48"/>
      <c r="AG34" s="48"/>
      <c r="AH34" s="49">
        <f t="shared" si="30"/>
        <v>0</v>
      </c>
      <c r="AI34" s="47">
        <f t="shared" si="31"/>
        <v>0</v>
      </c>
      <c r="AJ34" s="48"/>
      <c r="AM34" s="48"/>
      <c r="AP34" s="48"/>
      <c r="AS34" s="48"/>
      <c r="AV34" s="48"/>
      <c r="AY34" s="48"/>
      <c r="AZ34" s="47">
        <f t="shared" si="34"/>
        <v>0</v>
      </c>
      <c r="BA34" s="47">
        <f t="shared" si="0"/>
        <v>0</v>
      </c>
      <c r="BB34" s="48"/>
      <c r="BE34" s="48"/>
      <c r="BH34" s="48"/>
      <c r="BK34" s="48"/>
      <c r="BN34" s="48"/>
      <c r="BQ34" s="48"/>
      <c r="BT34" s="48"/>
      <c r="BW34" s="48"/>
      <c r="BZ34" s="48"/>
      <c r="CC34" s="48"/>
      <c r="CD34" s="49">
        <f t="shared" si="37"/>
        <v>0</v>
      </c>
      <c r="CE34" s="47">
        <f t="shared" si="38"/>
        <v>0</v>
      </c>
      <c r="CF34" s="48"/>
      <c r="CI34" s="48"/>
      <c r="CJ34" s="49"/>
      <c r="CL34" s="48"/>
      <c r="CO34" s="48"/>
      <c r="CR34" s="48"/>
      <c r="CU34" s="48"/>
      <c r="CV34" s="49">
        <f t="shared" si="40"/>
        <v>0</v>
      </c>
      <c r="CW34" s="47">
        <f t="shared" si="41"/>
        <v>0</v>
      </c>
      <c r="CX34" s="48"/>
      <c r="DA34" s="48"/>
      <c r="DD34" s="48"/>
      <c r="DG34" s="48"/>
      <c r="DJ34" s="48"/>
      <c r="DM34" s="48"/>
      <c r="DP34" s="48"/>
      <c r="DS34" s="48"/>
      <c r="DT34" s="49">
        <f t="shared" si="729"/>
        <v>0</v>
      </c>
      <c r="DU34" s="47">
        <f t="shared" si="730"/>
        <v>0</v>
      </c>
      <c r="DV34" s="48"/>
      <c r="DY34" s="48"/>
      <c r="EB34" s="48"/>
      <c r="EE34" s="48"/>
      <c r="EF34" s="47">
        <f t="shared" si="45"/>
        <v>0</v>
      </c>
      <c r="EG34" s="47">
        <f t="shared" si="1"/>
        <v>0</v>
      </c>
      <c r="EH34" s="48"/>
      <c r="EK34" s="48"/>
      <c r="EN34" s="48"/>
      <c r="EQ34" s="48"/>
      <c r="ET34" s="48"/>
      <c r="EW34" s="48"/>
      <c r="EX34" s="49">
        <f t="shared" si="47"/>
        <v>0</v>
      </c>
      <c r="EY34" s="47">
        <f t="shared" si="48"/>
        <v>0</v>
      </c>
      <c r="EZ34" s="48"/>
      <c r="FC34" s="48"/>
      <c r="FF34" s="48"/>
      <c r="FI34" s="48"/>
      <c r="FL34" s="48"/>
      <c r="FM34" s="49">
        <f t="shared" si="50"/>
        <v>0</v>
      </c>
      <c r="FN34" s="47">
        <f t="shared" si="51"/>
        <v>0</v>
      </c>
      <c r="FO34" s="48"/>
      <c r="FR34" s="48"/>
      <c r="FS34" s="47">
        <f t="shared" si="54"/>
        <v>0</v>
      </c>
      <c r="FT34" s="47">
        <f t="shared" si="54"/>
        <v>0</v>
      </c>
      <c r="FU34" s="48"/>
      <c r="FX34" s="48"/>
      <c r="FY34" s="49">
        <f t="shared" si="56"/>
        <v>0</v>
      </c>
      <c r="FZ34" s="47">
        <f t="shared" si="57"/>
        <v>0</v>
      </c>
      <c r="GA34" s="48"/>
      <c r="GB34" s="49">
        <f t="shared" si="137"/>
        <v>0</v>
      </c>
      <c r="GC34" s="47">
        <f t="shared" si="138"/>
        <v>0</v>
      </c>
      <c r="GD34" s="48"/>
      <c r="GG34" s="48"/>
      <c r="GJ34" s="48"/>
      <c r="GM34" s="48"/>
      <c r="GP34" s="48"/>
      <c r="GS34" s="48"/>
      <c r="GV34" s="48"/>
      <c r="GY34" s="48"/>
      <c r="HB34" s="48"/>
      <c r="HC34" s="49">
        <f t="shared" si="60"/>
        <v>0</v>
      </c>
      <c r="HD34" s="47">
        <f t="shared" si="61"/>
        <v>0</v>
      </c>
      <c r="HE34" s="48"/>
      <c r="HH34" s="48"/>
      <c r="HI34" s="49">
        <f t="shared" si="63"/>
        <v>0</v>
      </c>
      <c r="HJ34" s="47">
        <f t="shared" si="64"/>
        <v>0</v>
      </c>
      <c r="HK34" s="48"/>
      <c r="HN34" s="48"/>
      <c r="HQ34" s="48"/>
      <c r="HR34" s="49">
        <f t="shared" si="65"/>
        <v>0</v>
      </c>
      <c r="HS34" s="47">
        <f t="shared" si="66"/>
        <v>0</v>
      </c>
      <c r="HT34" s="48"/>
      <c r="HW34" s="48"/>
      <c r="HZ34" s="48"/>
      <c r="IA34" s="49">
        <f t="shared" si="67"/>
        <v>0</v>
      </c>
      <c r="IB34" s="47">
        <f t="shared" si="68"/>
        <v>0</v>
      </c>
      <c r="IC34" s="48"/>
      <c r="IF34" s="48"/>
      <c r="II34" s="48"/>
      <c r="IJ34" s="49">
        <f t="shared" si="69"/>
        <v>0</v>
      </c>
      <c r="IK34" s="47">
        <f t="shared" si="70"/>
        <v>0</v>
      </c>
      <c r="IL34" s="48"/>
      <c r="IO34" s="48"/>
      <c r="IP34" s="49">
        <f t="shared" si="71"/>
        <v>0</v>
      </c>
      <c r="IQ34" s="47">
        <f t="shared" si="72"/>
        <v>0</v>
      </c>
      <c r="IR34" s="48"/>
      <c r="IU34" s="48"/>
      <c r="IV34" s="47">
        <f t="shared" si="73"/>
        <v>0</v>
      </c>
      <c r="IW34" s="47">
        <f t="shared" si="74"/>
        <v>0</v>
      </c>
      <c r="IX34" s="48"/>
      <c r="IY34" s="49">
        <f t="shared" si="6"/>
        <v>0</v>
      </c>
      <c r="IZ34" s="47">
        <f t="shared" si="7"/>
        <v>0</v>
      </c>
      <c r="JA34" s="48"/>
      <c r="JD34" s="48"/>
      <c r="JG34" s="48"/>
      <c r="JJ34" s="48"/>
      <c r="JK34" s="49">
        <f t="shared" si="76"/>
        <v>0</v>
      </c>
      <c r="JL34" s="47">
        <f t="shared" si="77"/>
        <v>0</v>
      </c>
      <c r="JM34" s="48"/>
      <c r="JP34" s="48"/>
      <c r="JS34" s="48"/>
      <c r="JV34" s="48"/>
      <c r="JY34" s="48"/>
      <c r="JZ34" s="49">
        <f t="shared" si="78"/>
        <v>0</v>
      </c>
      <c r="KA34" s="47">
        <f t="shared" si="79"/>
        <v>0</v>
      </c>
      <c r="KB34" s="48"/>
      <c r="KE34" s="48"/>
      <c r="KH34" s="48"/>
      <c r="KK34" s="48"/>
      <c r="KL34" s="47">
        <f t="shared" si="80"/>
        <v>0</v>
      </c>
      <c r="KM34" s="47">
        <f t="shared" si="81"/>
        <v>0</v>
      </c>
      <c r="KN34" s="48"/>
      <c r="KO34" s="49">
        <f t="shared" si="82"/>
        <v>0</v>
      </c>
      <c r="KP34" s="47">
        <f t="shared" si="83"/>
        <v>0</v>
      </c>
      <c r="KQ34" s="48"/>
      <c r="KT34" s="48"/>
      <c r="KW34" s="48"/>
      <c r="KZ34" s="48"/>
      <c r="LA34" s="49"/>
      <c r="LC34" s="48"/>
      <c r="LD34" s="49"/>
      <c r="LF34" s="48"/>
      <c r="LG34" s="49">
        <f t="shared" si="84"/>
        <v>0</v>
      </c>
      <c r="LH34" s="47">
        <f t="shared" si="85"/>
        <v>0</v>
      </c>
      <c r="LI34" s="48"/>
      <c r="LL34" s="48"/>
      <c r="LO34" s="48"/>
      <c r="LR34" s="48"/>
      <c r="LS34" s="49">
        <f t="shared" si="86"/>
        <v>0</v>
      </c>
      <c r="LT34" s="47">
        <f t="shared" si="87"/>
        <v>0</v>
      </c>
      <c r="LU34" s="48"/>
      <c r="LV34" s="49">
        <f t="shared" si="8"/>
        <v>0</v>
      </c>
      <c r="LW34" s="47">
        <f t="shared" si="9"/>
        <v>0</v>
      </c>
      <c r="LX34" s="48"/>
      <c r="MA34" s="48"/>
      <c r="MD34" s="48"/>
      <c r="MG34" s="48"/>
      <c r="MJ34" s="48"/>
      <c r="MK34" s="49">
        <f t="shared" si="90"/>
        <v>0</v>
      </c>
      <c r="ML34" s="47">
        <f t="shared" si="11"/>
        <v>0</v>
      </c>
      <c r="MM34" s="48"/>
      <c r="MP34" s="48"/>
      <c r="MQ34" s="50"/>
      <c r="MR34" s="50"/>
      <c r="MS34" s="51"/>
      <c r="MT34" s="49">
        <f t="shared" si="92"/>
        <v>0</v>
      </c>
      <c r="MU34" s="47">
        <f t="shared" si="93"/>
        <v>0</v>
      </c>
      <c r="MV34" s="48"/>
      <c r="MW34" s="49">
        <f t="shared" si="94"/>
        <v>0</v>
      </c>
      <c r="MX34" s="47">
        <f t="shared" si="12"/>
        <v>0</v>
      </c>
      <c r="MY34" s="48"/>
      <c r="MZ34" s="49">
        <f t="shared" si="14"/>
        <v>0</v>
      </c>
      <c r="NA34" s="47">
        <f t="shared" si="15"/>
        <v>0</v>
      </c>
      <c r="NB34" s="48"/>
      <c r="NC34" s="49">
        <f t="shared" si="16"/>
        <v>0</v>
      </c>
      <c r="ND34" s="47">
        <f t="shared" si="17"/>
        <v>0</v>
      </c>
      <c r="NE34" s="48"/>
      <c r="NF34" s="52"/>
    </row>
    <row r="35" spans="1:370" s="47" customFormat="1" x14ac:dyDescent="0.25">
      <c r="A35" s="44">
        <v>26</v>
      </c>
      <c r="B35" s="45" t="s">
        <v>322</v>
      </c>
      <c r="C35" s="46" t="s">
        <v>321</v>
      </c>
      <c r="F35" s="48"/>
      <c r="I35" s="48"/>
      <c r="L35" s="48"/>
      <c r="O35" s="48"/>
      <c r="R35" s="48"/>
      <c r="U35" s="48"/>
      <c r="X35" s="48"/>
      <c r="AA35" s="48"/>
      <c r="AB35" s="49"/>
      <c r="AD35" s="48"/>
      <c r="AG35" s="48"/>
      <c r="AH35" s="49"/>
      <c r="AJ35" s="48"/>
      <c r="AM35" s="48"/>
      <c r="AP35" s="48"/>
      <c r="AS35" s="48"/>
      <c r="AV35" s="48"/>
      <c r="AY35" s="48"/>
      <c r="AZ35" s="47">
        <f t="shared" si="34"/>
        <v>0</v>
      </c>
      <c r="BA35" s="47">
        <f t="shared" si="0"/>
        <v>0</v>
      </c>
      <c r="BB35" s="48"/>
      <c r="BE35" s="48"/>
      <c r="BH35" s="48"/>
      <c r="BK35" s="48"/>
      <c r="BN35" s="48"/>
      <c r="BQ35" s="48"/>
      <c r="BT35" s="48"/>
      <c r="BW35" s="48"/>
      <c r="BZ35" s="48"/>
      <c r="CC35" s="48"/>
      <c r="CD35" s="49"/>
      <c r="CF35" s="48"/>
      <c r="CI35" s="48"/>
      <c r="CJ35" s="49"/>
      <c r="CL35" s="48"/>
      <c r="CO35" s="48"/>
      <c r="CR35" s="48"/>
      <c r="CU35" s="48"/>
      <c r="CV35" s="49"/>
      <c r="CX35" s="48"/>
      <c r="DA35" s="48"/>
      <c r="DD35" s="48"/>
      <c r="DG35" s="48"/>
      <c r="DJ35" s="48"/>
      <c r="DM35" s="48"/>
      <c r="DP35" s="48"/>
      <c r="DS35" s="48"/>
      <c r="DT35" s="49"/>
      <c r="DV35" s="48"/>
      <c r="DY35" s="48"/>
      <c r="EB35" s="48"/>
      <c r="EE35" s="48"/>
      <c r="EF35" s="47">
        <f t="shared" si="45"/>
        <v>0</v>
      </c>
      <c r="EG35" s="47">
        <f t="shared" si="1"/>
        <v>0</v>
      </c>
      <c r="EH35" s="48"/>
      <c r="EK35" s="48"/>
      <c r="EN35" s="48"/>
      <c r="EQ35" s="48"/>
      <c r="ET35" s="48"/>
      <c r="EW35" s="48"/>
      <c r="EX35" s="49"/>
      <c r="EZ35" s="48"/>
      <c r="FC35" s="48"/>
      <c r="FF35" s="48"/>
      <c r="FI35" s="48"/>
      <c r="FL35" s="48"/>
      <c r="FM35" s="49"/>
      <c r="FO35" s="48"/>
      <c r="FR35" s="48"/>
      <c r="FU35" s="48"/>
      <c r="FX35" s="48"/>
      <c r="FY35" s="49"/>
      <c r="GA35" s="48"/>
      <c r="GB35" s="49"/>
      <c r="GD35" s="48"/>
      <c r="GG35" s="48"/>
      <c r="GJ35" s="48"/>
      <c r="GM35" s="48"/>
      <c r="GP35" s="48"/>
      <c r="GS35" s="48"/>
      <c r="GV35" s="48"/>
      <c r="GY35" s="48"/>
      <c r="HB35" s="48"/>
      <c r="HC35" s="49"/>
      <c r="HE35" s="48"/>
      <c r="HH35" s="48"/>
      <c r="HI35" s="49"/>
      <c r="HK35" s="48"/>
      <c r="HN35" s="48"/>
      <c r="HQ35" s="48"/>
      <c r="HR35" s="49"/>
      <c r="HT35" s="48"/>
      <c r="HW35" s="48"/>
      <c r="HZ35" s="48"/>
      <c r="IA35" s="49"/>
      <c r="IC35" s="48"/>
      <c r="IF35" s="48"/>
      <c r="II35" s="48"/>
      <c r="IJ35" s="49"/>
      <c r="IL35" s="48"/>
      <c r="IO35" s="48"/>
      <c r="IP35" s="49">
        <f t="shared" si="71"/>
        <v>0</v>
      </c>
      <c r="IQ35" s="47">
        <f t="shared" si="72"/>
        <v>0</v>
      </c>
      <c r="IR35" s="48"/>
      <c r="IU35" s="48"/>
      <c r="IV35" s="47">
        <f t="shared" si="73"/>
        <v>0</v>
      </c>
      <c r="IW35" s="47">
        <f t="shared" si="74"/>
        <v>0</v>
      </c>
      <c r="IX35" s="48"/>
      <c r="IY35" s="49">
        <f t="shared" si="6"/>
        <v>0</v>
      </c>
      <c r="IZ35" s="47">
        <f t="shared" si="7"/>
        <v>0</v>
      </c>
      <c r="JA35" s="48"/>
      <c r="JD35" s="48"/>
      <c r="JG35" s="48"/>
      <c r="JJ35" s="48"/>
      <c r="JK35" s="49"/>
      <c r="JM35" s="48"/>
      <c r="JP35" s="48"/>
      <c r="JS35" s="48"/>
      <c r="JV35" s="48"/>
      <c r="JY35" s="48"/>
      <c r="JZ35" s="49"/>
      <c r="KB35" s="48"/>
      <c r="KE35" s="48"/>
      <c r="KH35" s="48"/>
      <c r="KK35" s="48"/>
      <c r="KL35" s="47">
        <f t="shared" si="80"/>
        <v>0</v>
      </c>
      <c r="KM35" s="47">
        <f t="shared" si="81"/>
        <v>0</v>
      </c>
      <c r="KN35" s="48"/>
      <c r="KO35" s="49">
        <f t="shared" si="82"/>
        <v>0</v>
      </c>
      <c r="KP35" s="47">
        <f t="shared" si="83"/>
        <v>0</v>
      </c>
      <c r="KQ35" s="48"/>
      <c r="KT35" s="48"/>
      <c r="KW35" s="48"/>
      <c r="KZ35" s="48"/>
      <c r="LA35" s="49"/>
      <c r="LC35" s="48"/>
      <c r="LD35" s="49"/>
      <c r="LF35" s="48"/>
      <c r="LG35" s="49"/>
      <c r="LI35" s="48"/>
      <c r="LL35" s="48"/>
      <c r="LO35" s="48"/>
      <c r="LR35" s="48"/>
      <c r="LS35" s="49">
        <f t="shared" si="86"/>
        <v>0</v>
      </c>
      <c r="LT35" s="47">
        <f t="shared" si="87"/>
        <v>0</v>
      </c>
      <c r="LU35" s="48"/>
      <c r="LV35" s="49"/>
      <c r="LX35" s="48"/>
      <c r="MA35" s="48"/>
      <c r="MD35" s="48"/>
      <c r="MG35" s="48"/>
      <c r="MJ35" s="48"/>
      <c r="MK35" s="49">
        <f t="shared" si="90"/>
        <v>0</v>
      </c>
      <c r="ML35" s="47">
        <f t="shared" si="11"/>
        <v>0</v>
      </c>
      <c r="MM35" s="48"/>
      <c r="MP35" s="48"/>
      <c r="MQ35" s="50"/>
      <c r="MR35" s="50"/>
      <c r="MS35" s="51"/>
      <c r="MT35" s="49">
        <f t="shared" si="92"/>
        <v>0</v>
      </c>
      <c r="MU35" s="47">
        <f t="shared" si="93"/>
        <v>0</v>
      </c>
      <c r="MV35" s="48"/>
      <c r="MW35" s="49">
        <f t="shared" si="94"/>
        <v>0</v>
      </c>
      <c r="MX35" s="47">
        <f t="shared" si="12"/>
        <v>0</v>
      </c>
      <c r="MY35" s="48"/>
      <c r="MZ35" s="49">
        <f t="shared" si="14"/>
        <v>0</v>
      </c>
      <c r="NA35" s="47">
        <f t="shared" si="15"/>
        <v>0</v>
      </c>
      <c r="NB35" s="48"/>
      <c r="NC35" s="49">
        <f t="shared" si="16"/>
        <v>0</v>
      </c>
      <c r="ND35" s="47">
        <f t="shared" si="17"/>
        <v>0</v>
      </c>
      <c r="NE35" s="48"/>
      <c r="NF35" s="52"/>
    </row>
    <row r="36" spans="1:370" s="47" customFormat="1" x14ac:dyDescent="0.25">
      <c r="A36" s="44">
        <v>27</v>
      </c>
      <c r="B36" s="45" t="s">
        <v>217</v>
      </c>
      <c r="C36" s="46" t="s">
        <v>179</v>
      </c>
      <c r="F36" s="48"/>
      <c r="I36" s="48"/>
      <c r="L36" s="48"/>
      <c r="O36" s="48"/>
      <c r="R36" s="48"/>
      <c r="U36" s="48"/>
      <c r="X36" s="48"/>
      <c r="AA36" s="48"/>
      <c r="AB36" s="49">
        <f t="shared" si="26"/>
        <v>0</v>
      </c>
      <c r="AC36" s="47">
        <f t="shared" si="27"/>
        <v>0</v>
      </c>
      <c r="AD36" s="48"/>
      <c r="AG36" s="48"/>
      <c r="AH36" s="49">
        <f t="shared" si="30"/>
        <v>0</v>
      </c>
      <c r="AI36" s="47">
        <f t="shared" si="31"/>
        <v>0</v>
      </c>
      <c r="AJ36" s="48"/>
      <c r="AM36" s="48"/>
      <c r="AP36" s="48"/>
      <c r="AS36" s="48"/>
      <c r="AV36" s="48"/>
      <c r="AY36" s="48"/>
      <c r="AZ36" s="47">
        <f t="shared" si="34"/>
        <v>0</v>
      </c>
      <c r="BA36" s="47">
        <f t="shared" si="0"/>
        <v>0</v>
      </c>
      <c r="BB36" s="48"/>
      <c r="BE36" s="48"/>
      <c r="BH36" s="48"/>
      <c r="BK36" s="48"/>
      <c r="BN36" s="48"/>
      <c r="BQ36" s="48"/>
      <c r="BT36" s="48"/>
      <c r="BW36" s="48"/>
      <c r="BZ36" s="48"/>
      <c r="CC36" s="48"/>
      <c r="CD36" s="49">
        <f t="shared" si="37"/>
        <v>0</v>
      </c>
      <c r="CE36" s="47">
        <f t="shared" si="38"/>
        <v>0</v>
      </c>
      <c r="CF36" s="48"/>
      <c r="CI36" s="48"/>
      <c r="CJ36" s="49"/>
      <c r="CL36" s="48"/>
      <c r="CO36" s="48"/>
      <c r="CR36" s="48"/>
      <c r="CU36" s="48"/>
      <c r="CV36" s="49">
        <f t="shared" si="40"/>
        <v>0</v>
      </c>
      <c r="CW36" s="47">
        <f t="shared" si="41"/>
        <v>0</v>
      </c>
      <c r="CX36" s="48"/>
      <c r="DA36" s="48"/>
      <c r="DD36" s="48"/>
      <c r="DG36" s="48"/>
      <c r="DJ36" s="48"/>
      <c r="DM36" s="48"/>
      <c r="DP36" s="48"/>
      <c r="DS36" s="48"/>
      <c r="DT36" s="49">
        <f t="shared" si="42"/>
        <v>0</v>
      </c>
      <c r="DU36" s="47">
        <f t="shared" si="43"/>
        <v>0</v>
      </c>
      <c r="DV36" s="48"/>
      <c r="DY36" s="48"/>
      <c r="DZ36" s="47">
        <v>76797</v>
      </c>
      <c r="EB36" s="48"/>
      <c r="EE36" s="48"/>
      <c r="EF36" s="47">
        <f t="shared" si="45"/>
        <v>76797</v>
      </c>
      <c r="EG36" s="47">
        <f t="shared" si="1"/>
        <v>0</v>
      </c>
      <c r="EH36" s="48">
        <f t="shared" si="46"/>
        <v>0</v>
      </c>
      <c r="EK36" s="48"/>
      <c r="EN36" s="48"/>
      <c r="EQ36" s="48"/>
      <c r="ET36" s="48"/>
      <c r="EW36" s="48"/>
      <c r="EX36" s="49">
        <f t="shared" si="47"/>
        <v>0</v>
      </c>
      <c r="EY36" s="47">
        <f t="shared" si="48"/>
        <v>0</v>
      </c>
      <c r="EZ36" s="48"/>
      <c r="FC36" s="48"/>
      <c r="FF36" s="48"/>
      <c r="FI36" s="48"/>
      <c r="FL36" s="48"/>
      <c r="FM36" s="49">
        <f t="shared" si="50"/>
        <v>0</v>
      </c>
      <c r="FN36" s="47">
        <f t="shared" si="51"/>
        <v>0</v>
      </c>
      <c r="FO36" s="48"/>
      <c r="FR36" s="48"/>
      <c r="FS36" s="47">
        <f t="shared" si="54"/>
        <v>0</v>
      </c>
      <c r="FT36" s="47">
        <f t="shared" si="54"/>
        <v>0</v>
      </c>
      <c r="FU36" s="48"/>
      <c r="FX36" s="48"/>
      <c r="FY36" s="49">
        <f t="shared" si="56"/>
        <v>0</v>
      </c>
      <c r="FZ36" s="47">
        <f t="shared" si="57"/>
        <v>0</v>
      </c>
      <c r="GA36" s="48"/>
      <c r="GB36" s="49">
        <f t="shared" ref="GB36:GC40" si="747">SUM(CD36,CV36,DT36,EF36,EX36,FM36,FS36,FY36)</f>
        <v>76797</v>
      </c>
      <c r="GC36" s="47">
        <f t="shared" si="747"/>
        <v>0</v>
      </c>
      <c r="GD36" s="48">
        <f t="shared" si="58"/>
        <v>0</v>
      </c>
      <c r="GG36" s="48"/>
      <c r="GJ36" s="48"/>
      <c r="GM36" s="48"/>
      <c r="GP36" s="48"/>
      <c r="GS36" s="48"/>
      <c r="GV36" s="48"/>
      <c r="GY36" s="48"/>
      <c r="HB36" s="48"/>
      <c r="HC36" s="49">
        <f t="shared" si="60"/>
        <v>0</v>
      </c>
      <c r="HD36" s="47">
        <f t="shared" si="61"/>
        <v>0</v>
      </c>
      <c r="HE36" s="48"/>
      <c r="HH36" s="48"/>
      <c r="HI36" s="49">
        <f t="shared" si="63"/>
        <v>0</v>
      </c>
      <c r="HJ36" s="47">
        <f t="shared" si="64"/>
        <v>0</v>
      </c>
      <c r="HK36" s="48"/>
      <c r="HN36" s="48"/>
      <c r="HQ36" s="48"/>
      <c r="HR36" s="49">
        <f t="shared" si="65"/>
        <v>0</v>
      </c>
      <c r="HS36" s="47">
        <f t="shared" si="66"/>
        <v>0</v>
      </c>
      <c r="HT36" s="48"/>
      <c r="HW36" s="48"/>
      <c r="HZ36" s="48"/>
      <c r="IA36" s="49">
        <f t="shared" si="67"/>
        <v>0</v>
      </c>
      <c r="IB36" s="47">
        <f t="shared" si="68"/>
        <v>0</v>
      </c>
      <c r="IC36" s="48"/>
      <c r="IF36" s="48"/>
      <c r="II36" s="48"/>
      <c r="IJ36" s="49">
        <f t="shared" si="69"/>
        <v>0</v>
      </c>
      <c r="IK36" s="47">
        <f t="shared" si="70"/>
        <v>0</v>
      </c>
      <c r="IL36" s="48"/>
      <c r="IO36" s="48"/>
      <c r="IP36" s="49">
        <f t="shared" si="71"/>
        <v>0</v>
      </c>
      <c r="IQ36" s="47">
        <f t="shared" si="72"/>
        <v>0</v>
      </c>
      <c r="IR36" s="48"/>
      <c r="IU36" s="48"/>
      <c r="IV36" s="47">
        <f t="shared" si="73"/>
        <v>0</v>
      </c>
      <c r="IW36" s="47">
        <f t="shared" si="74"/>
        <v>0</v>
      </c>
      <c r="IX36" s="48"/>
      <c r="IY36" s="49">
        <f t="shared" si="6"/>
        <v>0</v>
      </c>
      <c r="IZ36" s="47">
        <f t="shared" si="7"/>
        <v>0</v>
      </c>
      <c r="JA36" s="48"/>
      <c r="JD36" s="48"/>
      <c r="JG36" s="48"/>
      <c r="JJ36" s="48"/>
      <c r="JK36" s="49">
        <f t="shared" si="76"/>
        <v>0</v>
      </c>
      <c r="JL36" s="47">
        <f t="shared" si="77"/>
        <v>0</v>
      </c>
      <c r="JM36" s="48"/>
      <c r="JP36" s="48"/>
      <c r="JS36" s="48"/>
      <c r="JV36" s="48"/>
      <c r="JY36" s="48"/>
      <c r="JZ36" s="49">
        <f t="shared" si="78"/>
        <v>0</v>
      </c>
      <c r="KA36" s="47">
        <f t="shared" si="79"/>
        <v>0</v>
      </c>
      <c r="KB36" s="48"/>
      <c r="KE36" s="48"/>
      <c r="KH36" s="48"/>
      <c r="KK36" s="48"/>
      <c r="KL36" s="47">
        <f t="shared" si="80"/>
        <v>0</v>
      </c>
      <c r="KM36" s="47">
        <f t="shared" si="81"/>
        <v>0</v>
      </c>
      <c r="KN36" s="48"/>
      <c r="KO36" s="49">
        <f t="shared" si="82"/>
        <v>0</v>
      </c>
      <c r="KP36" s="47">
        <f t="shared" si="83"/>
        <v>0</v>
      </c>
      <c r="KQ36" s="48"/>
      <c r="KT36" s="48"/>
      <c r="KW36" s="48"/>
      <c r="KZ36" s="48"/>
      <c r="LA36" s="49"/>
      <c r="LC36" s="48"/>
      <c r="LD36" s="49"/>
      <c r="LF36" s="48"/>
      <c r="LG36" s="49">
        <f t="shared" si="84"/>
        <v>0</v>
      </c>
      <c r="LH36" s="47">
        <f t="shared" si="85"/>
        <v>0</v>
      </c>
      <c r="LI36" s="48"/>
      <c r="LL36" s="48"/>
      <c r="LO36" s="48"/>
      <c r="LR36" s="48"/>
      <c r="LS36" s="49">
        <f t="shared" si="86"/>
        <v>0</v>
      </c>
      <c r="LT36" s="47">
        <f t="shared" si="87"/>
        <v>0</v>
      </c>
      <c r="LU36" s="48"/>
      <c r="LV36" s="49">
        <f t="shared" ref="LV36:LW40" si="748">SUM(LG36,LS36)</f>
        <v>0</v>
      </c>
      <c r="LW36" s="47">
        <f t="shared" si="748"/>
        <v>0</v>
      </c>
      <c r="LX36" s="48"/>
      <c r="MA36" s="48"/>
      <c r="MD36" s="48"/>
      <c r="MG36" s="48"/>
      <c r="MJ36" s="48"/>
      <c r="MK36" s="49">
        <f t="shared" si="90"/>
        <v>0</v>
      </c>
      <c r="ML36" s="47">
        <f t="shared" si="11"/>
        <v>0</v>
      </c>
      <c r="MM36" s="48"/>
      <c r="MP36" s="48"/>
      <c r="MQ36" s="50"/>
      <c r="MR36" s="50"/>
      <c r="MS36" s="51"/>
      <c r="MT36" s="49">
        <f t="shared" si="92"/>
        <v>0</v>
      </c>
      <c r="MU36" s="47">
        <f t="shared" si="93"/>
        <v>0</v>
      </c>
      <c r="MV36" s="48"/>
      <c r="MW36" s="49">
        <f t="shared" si="94"/>
        <v>0</v>
      </c>
      <c r="MX36" s="47">
        <f t="shared" si="12"/>
        <v>0</v>
      </c>
      <c r="MY36" s="48"/>
      <c r="MZ36" s="49">
        <f t="shared" si="14"/>
        <v>76797</v>
      </c>
      <c r="NA36" s="47">
        <f t="shared" si="15"/>
        <v>0</v>
      </c>
      <c r="NB36" s="48">
        <f t="shared" si="95"/>
        <v>0</v>
      </c>
      <c r="NC36" s="49">
        <f t="shared" si="16"/>
        <v>76797</v>
      </c>
      <c r="ND36" s="47">
        <f t="shared" si="17"/>
        <v>0</v>
      </c>
      <c r="NE36" s="48"/>
      <c r="NF36" s="52"/>
    </row>
    <row r="37" spans="1:370" s="47" customFormat="1" x14ac:dyDescent="0.25">
      <c r="A37" s="44">
        <v>28</v>
      </c>
      <c r="B37" s="45" t="s">
        <v>218</v>
      </c>
      <c r="C37" s="46" t="s">
        <v>257</v>
      </c>
      <c r="F37" s="48"/>
      <c r="I37" s="48"/>
      <c r="L37" s="48"/>
      <c r="O37" s="48"/>
      <c r="R37" s="48"/>
      <c r="U37" s="48"/>
      <c r="X37" s="48"/>
      <c r="AA37" s="48"/>
      <c r="AB37" s="49">
        <f t="shared" si="26"/>
        <v>0</v>
      </c>
      <c r="AC37" s="47">
        <f t="shared" si="27"/>
        <v>0</v>
      </c>
      <c r="AD37" s="48"/>
      <c r="AG37" s="48"/>
      <c r="AH37" s="49">
        <f t="shared" si="30"/>
        <v>0</v>
      </c>
      <c r="AI37" s="47">
        <f t="shared" si="31"/>
        <v>0</v>
      </c>
      <c r="AJ37" s="48"/>
      <c r="AM37" s="48"/>
      <c r="AP37" s="48"/>
      <c r="AS37" s="48"/>
      <c r="AV37" s="48"/>
      <c r="AY37" s="48"/>
      <c r="AZ37" s="47">
        <f t="shared" si="34"/>
        <v>0</v>
      </c>
      <c r="BA37" s="47">
        <f t="shared" si="0"/>
        <v>0</v>
      </c>
      <c r="BB37" s="48"/>
      <c r="BE37" s="48"/>
      <c r="BH37" s="48"/>
      <c r="BK37" s="48"/>
      <c r="BN37" s="48"/>
      <c r="BQ37" s="48"/>
      <c r="BT37" s="48"/>
      <c r="BW37" s="48"/>
      <c r="BZ37" s="48"/>
      <c r="CC37" s="48"/>
      <c r="CD37" s="49">
        <f t="shared" si="37"/>
        <v>0</v>
      </c>
      <c r="CE37" s="47">
        <f t="shared" si="38"/>
        <v>0</v>
      </c>
      <c r="CF37" s="48"/>
      <c r="CI37" s="48"/>
      <c r="CJ37" s="49"/>
      <c r="CL37" s="48"/>
      <c r="CO37" s="48"/>
      <c r="CR37" s="48"/>
      <c r="CU37" s="48"/>
      <c r="CV37" s="49">
        <f t="shared" si="40"/>
        <v>0</v>
      </c>
      <c r="CW37" s="47">
        <f t="shared" si="41"/>
        <v>0</v>
      </c>
      <c r="CX37" s="48"/>
      <c r="DA37" s="48"/>
      <c r="DD37" s="48"/>
      <c r="DG37" s="48"/>
      <c r="DJ37" s="48"/>
      <c r="DM37" s="48"/>
      <c r="DP37" s="48"/>
      <c r="DS37" s="48"/>
      <c r="DT37" s="49">
        <f t="shared" si="42"/>
        <v>0</v>
      </c>
      <c r="DU37" s="47">
        <f t="shared" si="43"/>
        <v>0</v>
      </c>
      <c r="DV37" s="48"/>
      <c r="DY37" s="48"/>
      <c r="EB37" s="48"/>
      <c r="EE37" s="48"/>
      <c r="EF37" s="47">
        <f t="shared" si="45"/>
        <v>0</v>
      </c>
      <c r="EG37" s="47">
        <f t="shared" si="1"/>
        <v>0</v>
      </c>
      <c r="EH37" s="48"/>
      <c r="EK37" s="48"/>
      <c r="EN37" s="48"/>
      <c r="EQ37" s="48"/>
      <c r="ET37" s="48"/>
      <c r="EW37" s="48"/>
      <c r="EX37" s="49">
        <f t="shared" si="47"/>
        <v>0</v>
      </c>
      <c r="EY37" s="47">
        <f t="shared" si="48"/>
        <v>0</v>
      </c>
      <c r="EZ37" s="48"/>
      <c r="FC37" s="48"/>
      <c r="FF37" s="48"/>
      <c r="FI37" s="48"/>
      <c r="FL37" s="48"/>
      <c r="FM37" s="49">
        <f t="shared" si="50"/>
        <v>0</v>
      </c>
      <c r="FN37" s="47">
        <f t="shared" si="51"/>
        <v>0</v>
      </c>
      <c r="FO37" s="48"/>
      <c r="FR37" s="48"/>
      <c r="FS37" s="47">
        <f t="shared" si="54"/>
        <v>0</v>
      </c>
      <c r="FT37" s="47">
        <f t="shared" si="54"/>
        <v>0</v>
      </c>
      <c r="FU37" s="48"/>
      <c r="FX37" s="48"/>
      <c r="FY37" s="49">
        <f t="shared" si="56"/>
        <v>0</v>
      </c>
      <c r="FZ37" s="47">
        <f t="shared" si="57"/>
        <v>0</v>
      </c>
      <c r="GA37" s="48"/>
      <c r="GB37" s="49">
        <f t="shared" si="747"/>
        <v>0</v>
      </c>
      <c r="GC37" s="47">
        <f t="shared" si="747"/>
        <v>0</v>
      </c>
      <c r="GD37" s="48"/>
      <c r="GG37" s="48"/>
      <c r="GJ37" s="48"/>
      <c r="GM37" s="48"/>
      <c r="GP37" s="48"/>
      <c r="GS37" s="48"/>
      <c r="GV37" s="48"/>
      <c r="GY37" s="48"/>
      <c r="HB37" s="48"/>
      <c r="HC37" s="49">
        <f t="shared" si="60"/>
        <v>0</v>
      </c>
      <c r="HD37" s="47">
        <f t="shared" si="61"/>
        <v>0</v>
      </c>
      <c r="HE37" s="48"/>
      <c r="HF37" s="47">
        <v>6129502</v>
      </c>
      <c r="HG37" s="47">
        <v>5964248</v>
      </c>
      <c r="HH37" s="48">
        <f t="shared" ref="HH37:HH40" si="749">HG37/HF37</f>
        <v>0.97303957156715182</v>
      </c>
      <c r="HI37" s="49">
        <f t="shared" si="63"/>
        <v>6129502</v>
      </c>
      <c r="HJ37" s="47">
        <f t="shared" si="64"/>
        <v>5964248</v>
      </c>
      <c r="HK37" s="48">
        <f t="shared" ref="HK37:HK40" si="750">HJ37/HI37</f>
        <v>0.97303957156715182</v>
      </c>
      <c r="HN37" s="48"/>
      <c r="HQ37" s="48"/>
      <c r="HR37" s="49">
        <f t="shared" si="65"/>
        <v>0</v>
      </c>
      <c r="HS37" s="47">
        <f t="shared" si="66"/>
        <v>0</v>
      </c>
      <c r="HT37" s="48"/>
      <c r="HW37" s="48"/>
      <c r="HZ37" s="48"/>
      <c r="IA37" s="49">
        <f t="shared" si="67"/>
        <v>0</v>
      </c>
      <c r="IB37" s="47">
        <f t="shared" si="68"/>
        <v>0</v>
      </c>
      <c r="IC37" s="48"/>
      <c r="IF37" s="48"/>
      <c r="II37" s="48"/>
      <c r="IJ37" s="49">
        <f t="shared" si="69"/>
        <v>0</v>
      </c>
      <c r="IK37" s="47">
        <f t="shared" si="70"/>
        <v>0</v>
      </c>
      <c r="IL37" s="48"/>
      <c r="IO37" s="48"/>
      <c r="IP37" s="49">
        <f t="shared" si="71"/>
        <v>0</v>
      </c>
      <c r="IQ37" s="47">
        <f t="shared" si="72"/>
        <v>0</v>
      </c>
      <c r="IR37" s="48"/>
      <c r="IU37" s="48"/>
      <c r="IV37" s="47">
        <f t="shared" si="73"/>
        <v>0</v>
      </c>
      <c r="IW37" s="47">
        <f t="shared" si="74"/>
        <v>0</v>
      </c>
      <c r="IX37" s="48"/>
      <c r="IY37" s="49">
        <f t="shared" si="6"/>
        <v>6129502</v>
      </c>
      <c r="IZ37" s="47">
        <f t="shared" si="7"/>
        <v>5964248</v>
      </c>
      <c r="JA37" s="48">
        <f t="shared" si="75"/>
        <v>0.97303957156715182</v>
      </c>
      <c r="JD37" s="48"/>
      <c r="JG37" s="48"/>
      <c r="JJ37" s="48"/>
      <c r="JK37" s="49">
        <f t="shared" si="76"/>
        <v>0</v>
      </c>
      <c r="JL37" s="47">
        <f t="shared" si="77"/>
        <v>0</v>
      </c>
      <c r="JM37" s="48"/>
      <c r="JP37" s="48"/>
      <c r="JS37" s="48"/>
      <c r="JV37" s="48"/>
      <c r="JY37" s="48"/>
      <c r="JZ37" s="49">
        <f t="shared" si="78"/>
        <v>0</v>
      </c>
      <c r="KA37" s="47">
        <f t="shared" si="79"/>
        <v>0</v>
      </c>
      <c r="KB37" s="48"/>
      <c r="KE37" s="48"/>
      <c r="KH37" s="48"/>
      <c r="KK37" s="48"/>
      <c r="KL37" s="47">
        <f t="shared" si="80"/>
        <v>0</v>
      </c>
      <c r="KM37" s="47">
        <f t="shared" si="81"/>
        <v>0</v>
      </c>
      <c r="KN37" s="48"/>
      <c r="KO37" s="49">
        <f t="shared" si="82"/>
        <v>0</v>
      </c>
      <c r="KP37" s="47">
        <f t="shared" si="83"/>
        <v>0</v>
      </c>
      <c r="KQ37" s="48"/>
      <c r="KT37" s="48"/>
      <c r="KW37" s="48"/>
      <c r="KZ37" s="48"/>
      <c r="LA37" s="49"/>
      <c r="LC37" s="48"/>
      <c r="LD37" s="49"/>
      <c r="LF37" s="48"/>
      <c r="LG37" s="49">
        <f t="shared" si="84"/>
        <v>0</v>
      </c>
      <c r="LH37" s="47">
        <f t="shared" si="85"/>
        <v>0</v>
      </c>
      <c r="LI37" s="48"/>
      <c r="LL37" s="48"/>
      <c r="LO37" s="48"/>
      <c r="LR37" s="48"/>
      <c r="LS37" s="49">
        <f t="shared" si="86"/>
        <v>0</v>
      </c>
      <c r="LT37" s="47">
        <f t="shared" si="87"/>
        <v>0</v>
      </c>
      <c r="LU37" s="48"/>
      <c r="LV37" s="49">
        <f t="shared" si="748"/>
        <v>0</v>
      </c>
      <c r="LW37" s="47">
        <f t="shared" si="748"/>
        <v>0</v>
      </c>
      <c r="LX37" s="48"/>
      <c r="MA37" s="48"/>
      <c r="MD37" s="48"/>
      <c r="MG37" s="48"/>
      <c r="MJ37" s="48"/>
      <c r="MK37" s="49">
        <f t="shared" si="90"/>
        <v>0</v>
      </c>
      <c r="ML37" s="47">
        <f t="shared" si="11"/>
        <v>0</v>
      </c>
      <c r="MM37" s="48"/>
      <c r="MP37" s="48"/>
      <c r="MQ37" s="50"/>
      <c r="MR37" s="50"/>
      <c r="MS37" s="51"/>
      <c r="MT37" s="49">
        <f t="shared" si="92"/>
        <v>0</v>
      </c>
      <c r="MU37" s="47">
        <f t="shared" si="93"/>
        <v>0</v>
      </c>
      <c r="MV37" s="48"/>
      <c r="MW37" s="49">
        <f t="shared" si="94"/>
        <v>0</v>
      </c>
      <c r="MX37" s="47">
        <f t="shared" si="12"/>
        <v>0</v>
      </c>
      <c r="MY37" s="48"/>
      <c r="MZ37" s="49">
        <f t="shared" si="14"/>
        <v>6129502</v>
      </c>
      <c r="NA37" s="47">
        <f t="shared" si="15"/>
        <v>5964248</v>
      </c>
      <c r="NB37" s="48">
        <f t="shared" si="95"/>
        <v>0.97303957156715182</v>
      </c>
      <c r="NC37" s="49">
        <f t="shared" si="16"/>
        <v>6129502</v>
      </c>
      <c r="ND37" s="47">
        <f t="shared" si="17"/>
        <v>5964248</v>
      </c>
      <c r="NE37" s="48">
        <f t="shared" si="96"/>
        <v>0.97303957156715182</v>
      </c>
      <c r="NF37" s="52"/>
    </row>
    <row r="38" spans="1:370" s="47" customFormat="1" ht="16.5" thickBot="1" x14ac:dyDescent="0.3">
      <c r="A38" s="44">
        <v>29</v>
      </c>
      <c r="B38" s="45" t="s">
        <v>219</v>
      </c>
      <c r="C38" s="46" t="s">
        <v>272</v>
      </c>
      <c r="F38" s="48"/>
      <c r="I38" s="48"/>
      <c r="L38" s="48"/>
      <c r="O38" s="48"/>
      <c r="R38" s="48"/>
      <c r="U38" s="48"/>
      <c r="X38" s="48"/>
      <c r="AA38" s="48"/>
      <c r="AB38" s="49">
        <f t="shared" si="26"/>
        <v>0</v>
      </c>
      <c r="AC38" s="47">
        <f t="shared" si="27"/>
        <v>0</v>
      </c>
      <c r="AD38" s="48"/>
      <c r="AG38" s="48"/>
      <c r="AH38" s="49">
        <f t="shared" si="30"/>
        <v>0</v>
      </c>
      <c r="AI38" s="47">
        <f t="shared" si="31"/>
        <v>0</v>
      </c>
      <c r="AJ38" s="48"/>
      <c r="AM38" s="48"/>
      <c r="AP38" s="48"/>
      <c r="AS38" s="48"/>
      <c r="AV38" s="48"/>
      <c r="AY38" s="48"/>
      <c r="AZ38" s="47">
        <f t="shared" si="34"/>
        <v>0</v>
      </c>
      <c r="BA38" s="47">
        <f t="shared" si="0"/>
        <v>0</v>
      </c>
      <c r="BB38" s="48"/>
      <c r="BE38" s="48"/>
      <c r="BH38" s="48"/>
      <c r="BK38" s="48"/>
      <c r="BN38" s="48"/>
      <c r="BQ38" s="48"/>
      <c r="BT38" s="48"/>
      <c r="BW38" s="48"/>
      <c r="BZ38" s="48"/>
      <c r="CC38" s="48"/>
      <c r="CD38" s="49">
        <f t="shared" si="37"/>
        <v>0</v>
      </c>
      <c r="CE38" s="47">
        <f t="shared" si="38"/>
        <v>0</v>
      </c>
      <c r="CF38" s="48"/>
      <c r="CI38" s="48"/>
      <c r="CJ38" s="49"/>
      <c r="CL38" s="48"/>
      <c r="CO38" s="48"/>
      <c r="CR38" s="48"/>
      <c r="CU38" s="48"/>
      <c r="CV38" s="49">
        <f t="shared" si="40"/>
        <v>0</v>
      </c>
      <c r="CW38" s="47">
        <f t="shared" si="41"/>
        <v>0</v>
      </c>
      <c r="CX38" s="48"/>
      <c r="DA38" s="48"/>
      <c r="DD38" s="48"/>
      <c r="DG38" s="48"/>
      <c r="DJ38" s="48"/>
      <c r="DM38" s="48"/>
      <c r="DP38" s="48"/>
      <c r="DS38" s="48"/>
      <c r="DT38" s="49">
        <f t="shared" si="42"/>
        <v>0</v>
      </c>
      <c r="DU38" s="47">
        <f t="shared" si="43"/>
        <v>0</v>
      </c>
      <c r="DV38" s="48"/>
      <c r="DY38" s="48"/>
      <c r="EB38" s="48"/>
      <c r="EE38" s="48"/>
      <c r="EF38" s="47">
        <f t="shared" si="45"/>
        <v>0</v>
      </c>
      <c r="EG38" s="47">
        <f t="shared" si="1"/>
        <v>0</v>
      </c>
      <c r="EH38" s="48"/>
      <c r="EK38" s="48"/>
      <c r="EN38" s="48"/>
      <c r="EQ38" s="48"/>
      <c r="ET38" s="48"/>
      <c r="EW38" s="48"/>
      <c r="EX38" s="49">
        <f t="shared" si="47"/>
        <v>0</v>
      </c>
      <c r="EY38" s="47">
        <f t="shared" si="48"/>
        <v>0</v>
      </c>
      <c r="EZ38" s="48"/>
      <c r="FC38" s="48"/>
      <c r="FF38" s="48"/>
      <c r="FI38" s="48"/>
      <c r="FL38" s="48"/>
      <c r="FM38" s="49">
        <f t="shared" si="50"/>
        <v>0</v>
      </c>
      <c r="FN38" s="47">
        <f t="shared" si="51"/>
        <v>0</v>
      </c>
      <c r="FO38" s="48"/>
      <c r="FR38" s="48"/>
      <c r="FS38" s="47">
        <f t="shared" si="54"/>
        <v>0</v>
      </c>
      <c r="FT38" s="47">
        <f t="shared" si="54"/>
        <v>0</v>
      </c>
      <c r="FU38" s="48"/>
      <c r="FX38" s="48"/>
      <c r="FY38" s="49">
        <f t="shared" si="56"/>
        <v>0</v>
      </c>
      <c r="FZ38" s="47">
        <f t="shared" si="57"/>
        <v>0</v>
      </c>
      <c r="GA38" s="48"/>
      <c r="GB38" s="49">
        <f t="shared" si="747"/>
        <v>0</v>
      </c>
      <c r="GC38" s="47">
        <f t="shared" si="747"/>
        <v>0</v>
      </c>
      <c r="GD38" s="48"/>
      <c r="GG38" s="48"/>
      <c r="GJ38" s="48"/>
      <c r="GM38" s="48"/>
      <c r="GP38" s="48"/>
      <c r="GS38" s="48"/>
      <c r="GV38" s="48"/>
      <c r="GY38" s="48"/>
      <c r="HB38" s="48"/>
      <c r="HC38" s="49">
        <f t="shared" si="60"/>
        <v>0</v>
      </c>
      <c r="HD38" s="47">
        <f t="shared" si="61"/>
        <v>0</v>
      </c>
      <c r="HE38" s="48"/>
      <c r="HH38" s="48"/>
      <c r="HI38" s="49">
        <f t="shared" si="63"/>
        <v>0</v>
      </c>
      <c r="HJ38" s="47">
        <f t="shared" si="64"/>
        <v>0</v>
      </c>
      <c r="HK38" s="48"/>
      <c r="HN38" s="48"/>
      <c r="HQ38" s="48"/>
      <c r="HR38" s="49">
        <f t="shared" si="65"/>
        <v>0</v>
      </c>
      <c r="HS38" s="47">
        <f t="shared" si="66"/>
        <v>0</v>
      </c>
      <c r="HT38" s="48"/>
      <c r="HW38" s="48"/>
      <c r="HZ38" s="48"/>
      <c r="IA38" s="49">
        <f t="shared" si="67"/>
        <v>0</v>
      </c>
      <c r="IB38" s="47">
        <f t="shared" si="68"/>
        <v>0</v>
      </c>
      <c r="IC38" s="48"/>
      <c r="IF38" s="48"/>
      <c r="II38" s="48"/>
      <c r="IJ38" s="49">
        <f t="shared" si="69"/>
        <v>0</v>
      </c>
      <c r="IK38" s="47">
        <f t="shared" si="70"/>
        <v>0</v>
      </c>
      <c r="IL38" s="48"/>
      <c r="IO38" s="48"/>
      <c r="IP38" s="49">
        <f t="shared" si="71"/>
        <v>0</v>
      </c>
      <c r="IQ38" s="47">
        <f t="shared" si="72"/>
        <v>0</v>
      </c>
      <c r="IR38" s="48"/>
      <c r="IU38" s="48"/>
      <c r="IV38" s="47">
        <f t="shared" si="73"/>
        <v>0</v>
      </c>
      <c r="IW38" s="47">
        <f t="shared" si="74"/>
        <v>0</v>
      </c>
      <c r="IX38" s="48"/>
      <c r="IY38" s="49">
        <f t="shared" si="6"/>
        <v>0</v>
      </c>
      <c r="IZ38" s="47">
        <f t="shared" si="7"/>
        <v>0</v>
      </c>
      <c r="JA38" s="48"/>
      <c r="JD38" s="48"/>
      <c r="JG38" s="48"/>
      <c r="JJ38" s="48"/>
      <c r="JK38" s="49">
        <f t="shared" si="76"/>
        <v>0</v>
      </c>
      <c r="JL38" s="47">
        <f t="shared" si="77"/>
        <v>0</v>
      </c>
      <c r="JM38" s="48"/>
      <c r="JP38" s="48"/>
      <c r="JS38" s="48"/>
      <c r="JV38" s="48"/>
      <c r="JY38" s="48"/>
      <c r="JZ38" s="49">
        <f t="shared" si="78"/>
        <v>0</v>
      </c>
      <c r="KA38" s="47">
        <f t="shared" si="79"/>
        <v>0</v>
      </c>
      <c r="KB38" s="48"/>
      <c r="KE38" s="48"/>
      <c r="KH38" s="48"/>
      <c r="KK38" s="48"/>
      <c r="KL38" s="47">
        <f t="shared" si="80"/>
        <v>0</v>
      </c>
      <c r="KM38" s="47">
        <f t="shared" si="81"/>
        <v>0</v>
      </c>
      <c r="KN38" s="48"/>
      <c r="KO38" s="49">
        <f t="shared" si="82"/>
        <v>0</v>
      </c>
      <c r="KP38" s="47">
        <f t="shared" si="83"/>
        <v>0</v>
      </c>
      <c r="KQ38" s="48"/>
      <c r="KT38" s="48"/>
      <c r="KW38" s="48"/>
      <c r="KZ38" s="48"/>
      <c r="LA38" s="49"/>
      <c r="LC38" s="48"/>
      <c r="LD38" s="49"/>
      <c r="LF38" s="48"/>
      <c r="LG38" s="49">
        <f t="shared" si="84"/>
        <v>0</v>
      </c>
      <c r="LH38" s="47">
        <f t="shared" si="85"/>
        <v>0</v>
      </c>
      <c r="LI38" s="48"/>
      <c r="LL38" s="48"/>
      <c r="LO38" s="48"/>
      <c r="LR38" s="48"/>
      <c r="LS38" s="49">
        <f t="shared" si="86"/>
        <v>0</v>
      </c>
      <c r="LT38" s="47">
        <f t="shared" si="87"/>
        <v>0</v>
      </c>
      <c r="LU38" s="48"/>
      <c r="LV38" s="49">
        <f t="shared" si="748"/>
        <v>0</v>
      </c>
      <c r="LW38" s="47">
        <f t="shared" si="748"/>
        <v>0</v>
      </c>
      <c r="LX38" s="48"/>
      <c r="MA38" s="48"/>
      <c r="MD38" s="48"/>
      <c r="MG38" s="48"/>
      <c r="MJ38" s="48"/>
      <c r="MK38" s="49">
        <f t="shared" si="90"/>
        <v>0</v>
      </c>
      <c r="ML38" s="47">
        <f t="shared" si="11"/>
        <v>0</v>
      </c>
      <c r="MM38" s="48"/>
      <c r="MP38" s="48"/>
      <c r="MQ38" s="50"/>
      <c r="MR38" s="50"/>
      <c r="MS38" s="51"/>
      <c r="MT38" s="49">
        <f t="shared" si="92"/>
        <v>0</v>
      </c>
      <c r="MU38" s="47">
        <f t="shared" si="93"/>
        <v>0</v>
      </c>
      <c r="MV38" s="48"/>
      <c r="MW38" s="49">
        <f t="shared" si="94"/>
        <v>0</v>
      </c>
      <c r="MX38" s="47">
        <f t="shared" si="12"/>
        <v>0</v>
      </c>
      <c r="MY38" s="48"/>
      <c r="MZ38" s="49">
        <f t="shared" si="14"/>
        <v>0</v>
      </c>
      <c r="NA38" s="47">
        <f t="shared" si="15"/>
        <v>0</v>
      </c>
      <c r="NB38" s="48"/>
      <c r="NC38" s="49">
        <f t="shared" si="16"/>
        <v>0</v>
      </c>
      <c r="ND38" s="47">
        <f t="shared" si="17"/>
        <v>0</v>
      </c>
      <c r="NE38" s="48"/>
      <c r="NF38" s="52"/>
    </row>
    <row r="39" spans="1:370" s="70" customFormat="1" ht="16.5" thickBot="1" x14ac:dyDescent="0.3">
      <c r="A39" s="67">
        <v>30</v>
      </c>
      <c r="B39" s="68" t="s">
        <v>220</v>
      </c>
      <c r="C39" s="69" t="s">
        <v>341</v>
      </c>
      <c r="D39" s="70">
        <f t="shared" ref="D39" si="751">SUM(D32:D38)</f>
        <v>0</v>
      </c>
      <c r="E39" s="70">
        <f t="shared" ref="E39" si="752">SUM(E32:E38)</f>
        <v>0</v>
      </c>
      <c r="F39" s="71"/>
      <c r="G39" s="70">
        <f t="shared" ref="G39" si="753">SUM(G32:G38)</f>
        <v>0</v>
      </c>
      <c r="H39" s="70">
        <f t="shared" ref="H39:AU39" si="754">SUM(H32:H38)</f>
        <v>0</v>
      </c>
      <c r="I39" s="71"/>
      <c r="J39" s="70">
        <f t="shared" ref="J39" si="755">SUM(J32:J38)</f>
        <v>0</v>
      </c>
      <c r="K39" s="70">
        <f t="shared" si="754"/>
        <v>0</v>
      </c>
      <c r="L39" s="71"/>
      <c r="M39" s="70">
        <f t="shared" ref="M39" si="756">SUM(M32:M38)</f>
        <v>0</v>
      </c>
      <c r="N39" s="70">
        <f t="shared" si="754"/>
        <v>0</v>
      </c>
      <c r="O39" s="71"/>
      <c r="P39" s="70">
        <f t="shared" ref="P39" si="757">SUM(P32:P38)</f>
        <v>0</v>
      </c>
      <c r="Q39" s="70">
        <f t="shared" si="754"/>
        <v>0</v>
      </c>
      <c r="R39" s="71"/>
      <c r="S39" s="70">
        <f t="shared" ref="S39" si="758">SUM(S32:S38)</f>
        <v>0</v>
      </c>
      <c r="T39" s="70">
        <f t="shared" si="754"/>
        <v>0</v>
      </c>
      <c r="U39" s="71"/>
      <c r="V39" s="70">
        <f t="shared" ref="V39" si="759">SUM(V32:V38)</f>
        <v>0</v>
      </c>
      <c r="W39" s="70">
        <f t="shared" si="754"/>
        <v>0</v>
      </c>
      <c r="X39" s="71"/>
      <c r="Y39" s="70">
        <f t="shared" ref="Y39" si="760">SUM(Y32:Y38)</f>
        <v>0</v>
      </c>
      <c r="Z39" s="70">
        <f t="shared" si="754"/>
        <v>0</v>
      </c>
      <c r="AA39" s="71"/>
      <c r="AB39" s="72">
        <f t="shared" si="26"/>
        <v>0</v>
      </c>
      <c r="AC39" s="70">
        <f t="shared" si="27"/>
        <v>0</v>
      </c>
      <c r="AD39" s="71"/>
      <c r="AE39" s="70">
        <f t="shared" ref="AE39" si="761">SUM(AE32:AE38)</f>
        <v>0</v>
      </c>
      <c r="AF39" s="70">
        <f t="shared" si="754"/>
        <v>0</v>
      </c>
      <c r="AG39" s="71"/>
      <c r="AH39" s="72">
        <f t="shared" si="30"/>
        <v>0</v>
      </c>
      <c r="AI39" s="70">
        <f t="shared" si="31"/>
        <v>0</v>
      </c>
      <c r="AJ39" s="71"/>
      <c r="AK39" s="70">
        <f t="shared" ref="AK39" si="762">SUM(AK32:AK38)</f>
        <v>0</v>
      </c>
      <c r="AL39" s="70">
        <f t="shared" si="754"/>
        <v>0</v>
      </c>
      <c r="AM39" s="71"/>
      <c r="AN39" s="70">
        <f t="shared" ref="AN39" si="763">SUM(AN32:AN38)</f>
        <v>0</v>
      </c>
      <c r="AO39" s="70">
        <f t="shared" si="754"/>
        <v>0</v>
      </c>
      <c r="AP39" s="71"/>
      <c r="AQ39" s="70">
        <f t="shared" ref="AQ39" si="764">SUM(AQ32:AQ38)</f>
        <v>0</v>
      </c>
      <c r="AR39" s="70">
        <f t="shared" si="754"/>
        <v>0</v>
      </c>
      <c r="AS39" s="71"/>
      <c r="AT39" s="70">
        <f t="shared" ref="AT39" si="765">SUM(AT32:AT38)</f>
        <v>0</v>
      </c>
      <c r="AU39" s="70">
        <f t="shared" si="754"/>
        <v>0</v>
      </c>
      <c r="AV39" s="71"/>
      <c r="AW39" s="70">
        <f t="shared" ref="AW39" si="766">SUM(AW32:AW38)</f>
        <v>0</v>
      </c>
      <c r="AX39" s="70">
        <f t="shared" ref="AX39:DI39" si="767">SUM(AX32:AX38)</f>
        <v>0</v>
      </c>
      <c r="AY39" s="71"/>
      <c r="AZ39" s="70">
        <f t="shared" si="34"/>
        <v>0</v>
      </c>
      <c r="BA39" s="70">
        <f t="shared" si="0"/>
        <v>0</v>
      </c>
      <c r="BB39" s="71"/>
      <c r="BC39" s="70">
        <f t="shared" ref="BC39" si="768">SUM(BC32:BC38)</f>
        <v>0</v>
      </c>
      <c r="BD39" s="70">
        <f t="shared" si="767"/>
        <v>0</v>
      </c>
      <c r="BE39" s="71"/>
      <c r="BF39" s="70">
        <f t="shared" ref="BF39" si="769">SUM(BF32:BF38)</f>
        <v>0</v>
      </c>
      <c r="BG39" s="70">
        <f t="shared" si="767"/>
        <v>0</v>
      </c>
      <c r="BH39" s="71"/>
      <c r="BI39" s="70">
        <f t="shared" ref="BI39" si="770">SUM(BI32:BI38)</f>
        <v>0</v>
      </c>
      <c r="BJ39" s="70">
        <f t="shared" si="767"/>
        <v>0</v>
      </c>
      <c r="BK39" s="71"/>
      <c r="BL39" s="70">
        <f t="shared" ref="BL39" si="771">SUM(BL32:BL38)</f>
        <v>0</v>
      </c>
      <c r="BM39" s="70">
        <f t="shared" si="767"/>
        <v>0</v>
      </c>
      <c r="BN39" s="71"/>
      <c r="BO39" s="70">
        <f t="shared" ref="BO39" si="772">SUM(BO32:BO38)</f>
        <v>0</v>
      </c>
      <c r="BP39" s="70">
        <f t="shared" si="767"/>
        <v>0</v>
      </c>
      <c r="BQ39" s="71"/>
      <c r="BR39" s="70">
        <f t="shared" ref="BR39" si="773">SUM(BR32:BR38)</f>
        <v>0</v>
      </c>
      <c r="BS39" s="70">
        <f t="shared" si="767"/>
        <v>0</v>
      </c>
      <c r="BT39" s="71"/>
      <c r="BU39" s="70">
        <f t="shared" ref="BU39" si="774">SUM(BU32:BU38)</f>
        <v>0</v>
      </c>
      <c r="BV39" s="70">
        <f t="shared" si="767"/>
        <v>0</v>
      </c>
      <c r="BW39" s="71"/>
      <c r="BX39" s="70">
        <f t="shared" ref="BX39" si="775">SUM(BX32:BX38)</f>
        <v>0</v>
      </c>
      <c r="BY39" s="70">
        <f t="shared" ref="BY39" si="776">SUM(BY32:BY38)</f>
        <v>0</v>
      </c>
      <c r="BZ39" s="71"/>
      <c r="CA39" s="70">
        <f t="shared" ref="CA39:CB39" si="777">SUM(CA32:CA38)</f>
        <v>0</v>
      </c>
      <c r="CB39" s="70">
        <f t="shared" si="777"/>
        <v>0</v>
      </c>
      <c r="CC39" s="71"/>
      <c r="CD39" s="72">
        <f t="shared" si="37"/>
        <v>0</v>
      </c>
      <c r="CE39" s="70">
        <f t="shared" si="38"/>
        <v>0</v>
      </c>
      <c r="CF39" s="71"/>
      <c r="CG39" s="70">
        <f t="shared" ref="CG39" si="778">SUM(CG32:CG38)</f>
        <v>0</v>
      </c>
      <c r="CH39" s="70">
        <f t="shared" si="767"/>
        <v>0</v>
      </c>
      <c r="CI39" s="71"/>
      <c r="CJ39" s="72">
        <f t="shared" ref="CJ39" si="779">SUM(CJ32:CJ38)</f>
        <v>0</v>
      </c>
      <c r="CK39" s="70">
        <f t="shared" si="767"/>
        <v>0</v>
      </c>
      <c r="CL39" s="71"/>
      <c r="CM39" s="70">
        <f t="shared" ref="CM39" si="780">SUM(CM32:CM38)</f>
        <v>0</v>
      </c>
      <c r="CN39" s="70">
        <f t="shared" si="767"/>
        <v>0</v>
      </c>
      <c r="CO39" s="71"/>
      <c r="CP39" s="70">
        <f t="shared" ref="CP39" si="781">SUM(CP32:CP38)</f>
        <v>0</v>
      </c>
      <c r="CQ39" s="70">
        <f t="shared" si="767"/>
        <v>0</v>
      </c>
      <c r="CR39" s="71"/>
      <c r="CS39" s="70">
        <f t="shared" ref="CS39" si="782">SUM(CS32:CS38)</f>
        <v>0</v>
      </c>
      <c r="CT39" s="70">
        <f t="shared" si="767"/>
        <v>0</v>
      </c>
      <c r="CU39" s="71"/>
      <c r="CV39" s="72">
        <f t="shared" si="40"/>
        <v>0</v>
      </c>
      <c r="CW39" s="70">
        <f t="shared" si="41"/>
        <v>0</v>
      </c>
      <c r="CX39" s="71"/>
      <c r="CY39" s="70">
        <f t="shared" ref="CY39" si="783">SUM(CY32:CY38)</f>
        <v>0</v>
      </c>
      <c r="CZ39" s="70">
        <f t="shared" si="767"/>
        <v>0</v>
      </c>
      <c r="DA39" s="71"/>
      <c r="DB39" s="70">
        <f t="shared" ref="DB39" si="784">SUM(DB32:DB38)</f>
        <v>0</v>
      </c>
      <c r="DC39" s="70">
        <f t="shared" si="767"/>
        <v>0</v>
      </c>
      <c r="DD39" s="71"/>
      <c r="DE39" s="70">
        <f t="shared" ref="DE39" si="785">SUM(DE32:DE38)</f>
        <v>0</v>
      </c>
      <c r="DF39" s="70">
        <f t="shared" si="767"/>
        <v>0</v>
      </c>
      <c r="DG39" s="71"/>
      <c r="DH39" s="70">
        <f t="shared" ref="DH39" si="786">SUM(DH32:DH38)</f>
        <v>0</v>
      </c>
      <c r="DI39" s="70">
        <f t="shared" si="767"/>
        <v>0</v>
      </c>
      <c r="DJ39" s="71"/>
      <c r="DK39" s="70">
        <f>SUM(DK32:DK38)</f>
        <v>0</v>
      </c>
      <c r="DL39" s="70">
        <f>SUM(DL32:DL38)</f>
        <v>0</v>
      </c>
      <c r="DM39" s="71"/>
      <c r="DN39" s="70">
        <f t="shared" ref="DN39:DO39" si="787">SUM(DN32:DN38)</f>
        <v>0</v>
      </c>
      <c r="DO39" s="70">
        <f t="shared" si="787"/>
        <v>0</v>
      </c>
      <c r="DP39" s="71"/>
      <c r="DQ39" s="70">
        <f t="shared" ref="DQ39:DR39" si="788">SUM(DQ32:DQ38)</f>
        <v>0</v>
      </c>
      <c r="DR39" s="70">
        <f t="shared" si="788"/>
        <v>0</v>
      </c>
      <c r="DS39" s="71"/>
      <c r="DT39" s="72">
        <f t="shared" si="42"/>
        <v>0</v>
      </c>
      <c r="DU39" s="70">
        <f t="shared" si="43"/>
        <v>0</v>
      </c>
      <c r="DV39" s="71"/>
      <c r="DW39" s="70">
        <f t="shared" ref="DW39" si="789">SUM(DW32:DW38)</f>
        <v>0</v>
      </c>
      <c r="DX39" s="70">
        <f>SUM(DX32:DX38)</f>
        <v>0</v>
      </c>
      <c r="DY39" s="71"/>
      <c r="DZ39" s="70">
        <f>SUM(DZ32:DZ38)</f>
        <v>76797</v>
      </c>
      <c r="EA39" s="70">
        <f>SUM(EA32:EA38)</f>
        <v>0</v>
      </c>
      <c r="EB39" s="71"/>
      <c r="EC39" s="70">
        <f>SUM(EC32:EC38)</f>
        <v>0</v>
      </c>
      <c r="ED39" s="70">
        <f>SUM(ED32:ED38)</f>
        <v>0</v>
      </c>
      <c r="EE39" s="71"/>
      <c r="EF39" s="70">
        <f t="shared" si="45"/>
        <v>76797</v>
      </c>
      <c r="EG39" s="70">
        <f t="shared" si="1"/>
        <v>0</v>
      </c>
      <c r="EH39" s="71"/>
      <c r="EI39" s="70">
        <f t="shared" ref="EI39" si="790">SUM(EI32:EI38)</f>
        <v>0</v>
      </c>
      <c r="EJ39" s="70">
        <f>SUM(EJ32:EJ38)</f>
        <v>0</v>
      </c>
      <c r="EK39" s="71"/>
      <c r="EL39" s="70">
        <f t="shared" ref="EL39" si="791">SUM(EL32:EL38)</f>
        <v>0</v>
      </c>
      <c r="EM39" s="70">
        <f>SUM(EM32:EM38)</f>
        <v>0</v>
      </c>
      <c r="EN39" s="71"/>
      <c r="EO39" s="70">
        <f t="shared" ref="EO39" si="792">SUM(EO32:EO38)</f>
        <v>0</v>
      </c>
      <c r="EP39" s="70">
        <f>SUM(EP32:EP38)</f>
        <v>0</v>
      </c>
      <c r="EQ39" s="71"/>
      <c r="ER39" s="70">
        <f t="shared" ref="ER39" si="793">SUM(ER32:ER38)</f>
        <v>0</v>
      </c>
      <c r="ES39" s="70">
        <f>SUM(ES32:ES38)</f>
        <v>0</v>
      </c>
      <c r="ET39" s="71"/>
      <c r="EU39" s="70">
        <f t="shared" ref="EU39" si="794">SUM(EU32:EU38)</f>
        <v>0</v>
      </c>
      <c r="EV39" s="70">
        <f>SUM(EV32:EV38)</f>
        <v>0</v>
      </c>
      <c r="EW39" s="71"/>
      <c r="EX39" s="72">
        <f t="shared" si="47"/>
        <v>0</v>
      </c>
      <c r="EY39" s="70">
        <f t="shared" si="48"/>
        <v>0</v>
      </c>
      <c r="EZ39" s="71"/>
      <c r="FA39" s="70">
        <f t="shared" ref="FA39:FB39" si="795">SUM(FA32:FA38)</f>
        <v>0</v>
      </c>
      <c r="FB39" s="70">
        <f t="shared" si="795"/>
        <v>0</v>
      </c>
      <c r="FC39" s="71"/>
      <c r="FD39" s="70">
        <f>SUM(FD32:FD38)</f>
        <v>0</v>
      </c>
      <c r="FE39" s="70">
        <f>SUM(FE32:FE38)</f>
        <v>0</v>
      </c>
      <c r="FF39" s="71"/>
      <c r="FG39" s="70">
        <f>SUM(FG32:FG38)</f>
        <v>0</v>
      </c>
      <c r="FH39" s="70">
        <f>SUM(FH32:FH38)</f>
        <v>0</v>
      </c>
      <c r="FI39" s="71"/>
      <c r="FJ39" s="70">
        <f t="shared" ref="FJ39:FK39" si="796">SUM(FJ32:FJ38)</f>
        <v>0</v>
      </c>
      <c r="FK39" s="70">
        <f t="shared" si="796"/>
        <v>0</v>
      </c>
      <c r="FL39" s="71"/>
      <c r="FM39" s="72">
        <f t="shared" si="50"/>
        <v>0</v>
      </c>
      <c r="FN39" s="70">
        <f t="shared" si="51"/>
        <v>0</v>
      </c>
      <c r="FO39" s="71"/>
      <c r="FP39" s="70">
        <f>SUM(FP32:FP38)</f>
        <v>0</v>
      </c>
      <c r="FQ39" s="70">
        <f>SUM(FQ32:FQ38)</f>
        <v>0</v>
      </c>
      <c r="FR39" s="71"/>
      <c r="FS39" s="70">
        <f t="shared" si="54"/>
        <v>0</v>
      </c>
      <c r="FT39" s="70">
        <f t="shared" si="54"/>
        <v>0</v>
      </c>
      <c r="FU39" s="71"/>
      <c r="FV39" s="70">
        <f t="shared" ref="FV39" si="797">SUM(FV32:FV38)</f>
        <v>0</v>
      </c>
      <c r="FW39" s="70">
        <f>SUM(FW32:FW38)</f>
        <v>0</v>
      </c>
      <c r="FX39" s="71"/>
      <c r="FY39" s="72">
        <f t="shared" si="56"/>
        <v>0</v>
      </c>
      <c r="FZ39" s="70">
        <f t="shared" si="57"/>
        <v>0</v>
      </c>
      <c r="GA39" s="71"/>
      <c r="GB39" s="72">
        <f t="shared" si="747"/>
        <v>76797</v>
      </c>
      <c r="GC39" s="70">
        <f t="shared" si="747"/>
        <v>0</v>
      </c>
      <c r="GD39" s="71"/>
      <c r="GE39" s="70">
        <f t="shared" ref="GE39" si="798">SUM(GE32:GE38)</f>
        <v>0</v>
      </c>
      <c r="GF39" s="70">
        <f t="shared" ref="GF39" si="799">SUM(GF32:GF38)</f>
        <v>0</v>
      </c>
      <c r="GG39" s="71"/>
      <c r="GH39" s="70">
        <f t="shared" ref="GH39" si="800">SUM(GH32:GH38)</f>
        <v>0</v>
      </c>
      <c r="GI39" s="70">
        <f t="shared" ref="GI39" si="801">SUM(GI32:GI38)</f>
        <v>0</v>
      </c>
      <c r="GJ39" s="71"/>
      <c r="GK39" s="70">
        <f t="shared" ref="GK39" si="802">SUM(GK32:GK38)</f>
        <v>0</v>
      </c>
      <c r="GL39" s="70">
        <f>SUM(GL32:GL38)</f>
        <v>0</v>
      </c>
      <c r="GM39" s="71"/>
      <c r="GN39" s="70">
        <f t="shared" ref="GN39" si="803">SUM(GN32:GN38)</f>
        <v>0</v>
      </c>
      <c r="GO39" s="70">
        <f>SUM(GO32:GO38)</f>
        <v>0</v>
      </c>
      <c r="GP39" s="71"/>
      <c r="GQ39" s="70">
        <f>SUM(GQ32:GQ38)</f>
        <v>0</v>
      </c>
      <c r="GR39" s="70">
        <f>SUM(GR32:GR38)</f>
        <v>0</v>
      </c>
      <c r="GS39" s="71"/>
      <c r="GT39" s="70">
        <f t="shared" ref="GT39" si="804">SUM(GT32:GT38)</f>
        <v>0</v>
      </c>
      <c r="GU39" s="70">
        <f>SUM(GU32:GU38)</f>
        <v>0</v>
      </c>
      <c r="GV39" s="71"/>
      <c r="GW39" s="70">
        <f t="shared" ref="GW39" si="805">SUM(GW32:GW38)</f>
        <v>0</v>
      </c>
      <c r="GX39" s="70">
        <f>SUM(GX32:GX38)</f>
        <v>0</v>
      </c>
      <c r="GY39" s="71"/>
      <c r="GZ39" s="70">
        <f t="shared" ref="GZ39:HA39" si="806">SUM(GZ32:GZ38)</f>
        <v>0</v>
      </c>
      <c r="HA39" s="70">
        <f t="shared" si="806"/>
        <v>0</v>
      </c>
      <c r="HB39" s="71"/>
      <c r="HC39" s="72">
        <f t="shared" si="60"/>
        <v>0</v>
      </c>
      <c r="HD39" s="70">
        <f t="shared" si="61"/>
        <v>0</v>
      </c>
      <c r="HE39" s="71"/>
      <c r="HF39" s="70">
        <f t="shared" ref="HF39" si="807">SUM(HF32:HF38)</f>
        <v>6129502</v>
      </c>
      <c r="HG39" s="70">
        <f>SUM(HG32:HG38)</f>
        <v>5964248</v>
      </c>
      <c r="HH39" s="71">
        <f t="shared" si="749"/>
        <v>0.97303957156715182</v>
      </c>
      <c r="HI39" s="72">
        <f t="shared" si="63"/>
        <v>6129502</v>
      </c>
      <c r="HJ39" s="70">
        <f t="shared" si="64"/>
        <v>5964248</v>
      </c>
      <c r="HK39" s="71">
        <f t="shared" si="750"/>
        <v>0.97303957156715182</v>
      </c>
      <c r="HL39" s="70">
        <f t="shared" ref="HL39" si="808">SUM(HL32:HL38)</f>
        <v>0</v>
      </c>
      <c r="HM39" s="70">
        <f>SUM(HM32:HM38)</f>
        <v>0</v>
      </c>
      <c r="HN39" s="71"/>
      <c r="HO39" s="70">
        <f t="shared" ref="HO39" si="809">SUM(HO32:HO38)</f>
        <v>0</v>
      </c>
      <c r="HP39" s="70">
        <f>SUM(HP32:HP38)</f>
        <v>0</v>
      </c>
      <c r="HQ39" s="71"/>
      <c r="HR39" s="72">
        <f t="shared" si="65"/>
        <v>0</v>
      </c>
      <c r="HS39" s="70">
        <f t="shared" si="66"/>
        <v>0</v>
      </c>
      <c r="HT39" s="71"/>
      <c r="HU39" s="70">
        <f t="shared" ref="HU39" si="810">SUM(HU32:HU38)</f>
        <v>0</v>
      </c>
      <c r="HV39" s="70">
        <f>SUM(HV32:HV38)</f>
        <v>0</v>
      </c>
      <c r="HW39" s="71"/>
      <c r="HX39" s="70">
        <f t="shared" ref="HX39" si="811">SUM(HX32:HX38)</f>
        <v>0</v>
      </c>
      <c r="HY39" s="70">
        <f>SUM(HY32:HY38)</f>
        <v>0</v>
      </c>
      <c r="HZ39" s="71"/>
      <c r="IA39" s="72">
        <f t="shared" si="67"/>
        <v>0</v>
      </c>
      <c r="IB39" s="70">
        <f t="shared" si="68"/>
        <v>0</v>
      </c>
      <c r="IC39" s="71"/>
      <c r="ID39" s="70">
        <f t="shared" ref="ID39" si="812">SUM(ID32:ID38)</f>
        <v>0</v>
      </c>
      <c r="IE39" s="70">
        <f t="shared" ref="IE39:JX39" si="813">SUM(IE32:IE38)</f>
        <v>0</v>
      </c>
      <c r="IF39" s="71"/>
      <c r="IG39" s="70">
        <f t="shared" ref="IG39" si="814">SUM(IG32:IG38)</f>
        <v>0</v>
      </c>
      <c r="IH39" s="70">
        <f t="shared" si="813"/>
        <v>0</v>
      </c>
      <c r="II39" s="71"/>
      <c r="IJ39" s="72">
        <f t="shared" si="69"/>
        <v>0</v>
      </c>
      <c r="IK39" s="70">
        <f t="shared" si="70"/>
        <v>0</v>
      </c>
      <c r="IL39" s="71"/>
      <c r="IM39" s="70">
        <f t="shared" ref="IM39" si="815">SUM(IM32:IM38)</f>
        <v>0</v>
      </c>
      <c r="IN39" s="70">
        <f t="shared" si="813"/>
        <v>0</v>
      </c>
      <c r="IO39" s="71"/>
      <c r="IP39" s="72">
        <f t="shared" si="71"/>
        <v>0</v>
      </c>
      <c r="IQ39" s="70">
        <f t="shared" si="72"/>
        <v>0</v>
      </c>
      <c r="IR39" s="71"/>
      <c r="IS39" s="70">
        <f t="shared" ref="IS39" si="816">SUM(IS32:IS38)</f>
        <v>0</v>
      </c>
      <c r="IT39" s="70">
        <f t="shared" si="813"/>
        <v>0</v>
      </c>
      <c r="IU39" s="71"/>
      <c r="IV39" s="70">
        <f t="shared" si="73"/>
        <v>0</v>
      </c>
      <c r="IW39" s="70">
        <f t="shared" si="74"/>
        <v>0</v>
      </c>
      <c r="IX39" s="71"/>
      <c r="IY39" s="72">
        <f t="shared" si="6"/>
        <v>6129502</v>
      </c>
      <c r="IZ39" s="70">
        <f t="shared" si="7"/>
        <v>5964248</v>
      </c>
      <c r="JA39" s="71">
        <f t="shared" si="75"/>
        <v>0.97303957156715182</v>
      </c>
      <c r="JB39" s="70">
        <f t="shared" ref="JB39" si="817">SUM(JB32:JB38)</f>
        <v>0</v>
      </c>
      <c r="JC39" s="70">
        <f t="shared" si="813"/>
        <v>0</v>
      </c>
      <c r="JD39" s="71"/>
      <c r="JE39" s="70">
        <f t="shared" ref="JE39" si="818">SUM(JE32:JE38)</f>
        <v>0</v>
      </c>
      <c r="JF39" s="70">
        <f t="shared" si="813"/>
        <v>0</v>
      </c>
      <c r="JG39" s="71"/>
      <c r="JH39" s="70">
        <f t="shared" ref="JH39" si="819">SUM(JH32:JH38)</f>
        <v>0</v>
      </c>
      <c r="JI39" s="70">
        <f t="shared" si="813"/>
        <v>0</v>
      </c>
      <c r="JJ39" s="71"/>
      <c r="JK39" s="72">
        <f t="shared" si="76"/>
        <v>0</v>
      </c>
      <c r="JL39" s="70">
        <f t="shared" si="77"/>
        <v>0</v>
      </c>
      <c r="JM39" s="71"/>
      <c r="JN39" s="70">
        <f t="shared" ref="JN39" si="820">SUM(JN32:JN38)</f>
        <v>0</v>
      </c>
      <c r="JO39" s="70">
        <f t="shared" si="813"/>
        <v>0</v>
      </c>
      <c r="JP39" s="71"/>
      <c r="JQ39" s="70">
        <f t="shared" ref="JQ39" si="821">SUM(JQ32:JQ38)</f>
        <v>0</v>
      </c>
      <c r="JR39" s="70">
        <f t="shared" si="813"/>
        <v>0</v>
      </c>
      <c r="JS39" s="71"/>
      <c r="JT39" s="70">
        <f t="shared" ref="JT39" si="822">SUM(JT32:JT38)</f>
        <v>0</v>
      </c>
      <c r="JU39" s="70">
        <f t="shared" si="813"/>
        <v>0</v>
      </c>
      <c r="JV39" s="71"/>
      <c r="JW39" s="70">
        <f t="shared" ref="JW39" si="823">SUM(JW32:JW38)</f>
        <v>0</v>
      </c>
      <c r="JX39" s="70">
        <f t="shared" si="813"/>
        <v>0</v>
      </c>
      <c r="JY39" s="71"/>
      <c r="JZ39" s="72">
        <f t="shared" si="78"/>
        <v>0</v>
      </c>
      <c r="KA39" s="70">
        <f t="shared" si="79"/>
        <v>0</v>
      </c>
      <c r="KB39" s="71"/>
      <c r="KC39" s="70">
        <f t="shared" ref="KC39:KD39" si="824">SUM(KC32:KC38)</f>
        <v>0</v>
      </c>
      <c r="KD39" s="70">
        <f t="shared" si="824"/>
        <v>0</v>
      </c>
      <c r="KE39" s="71"/>
      <c r="KF39" s="70">
        <f t="shared" ref="KF39:KG39" si="825">SUM(KF32:KF38)</f>
        <v>0</v>
      </c>
      <c r="KG39" s="70">
        <f t="shared" si="825"/>
        <v>0</v>
      </c>
      <c r="KH39" s="71"/>
      <c r="KI39" s="70">
        <f t="shared" ref="KI39:KJ39" si="826">SUM(KI32:KI38)</f>
        <v>0</v>
      </c>
      <c r="KJ39" s="70">
        <f t="shared" si="826"/>
        <v>0</v>
      </c>
      <c r="KK39" s="71"/>
      <c r="KL39" s="70">
        <f t="shared" si="80"/>
        <v>0</v>
      </c>
      <c r="KM39" s="70">
        <f t="shared" si="81"/>
        <v>0</v>
      </c>
      <c r="KN39" s="71"/>
      <c r="KO39" s="72">
        <f t="shared" si="82"/>
        <v>0</v>
      </c>
      <c r="KP39" s="70">
        <f t="shared" si="83"/>
        <v>0</v>
      </c>
      <c r="KQ39" s="71"/>
      <c r="KR39" s="70">
        <f t="shared" ref="KR39" si="827">SUM(KR32:KR38)</f>
        <v>0</v>
      </c>
      <c r="KS39" s="70">
        <f t="shared" ref="KS39:LQ39" si="828">SUM(KS32:KS38)</f>
        <v>0</v>
      </c>
      <c r="KT39" s="71"/>
      <c r="KU39" s="70">
        <f t="shared" ref="KU39" si="829">SUM(KU32:KU38)</f>
        <v>0</v>
      </c>
      <c r="KV39" s="70">
        <f t="shared" si="828"/>
        <v>0</v>
      </c>
      <c r="KW39" s="71"/>
      <c r="KX39" s="70">
        <f t="shared" ref="KX39" si="830">SUM(KX32:KX38)</f>
        <v>0</v>
      </c>
      <c r="KY39" s="70">
        <f t="shared" si="828"/>
        <v>0</v>
      </c>
      <c r="KZ39" s="71"/>
      <c r="LA39" s="72">
        <f t="shared" ref="LA39" si="831">SUM(LA32:LA38)</f>
        <v>0</v>
      </c>
      <c r="LB39" s="70">
        <f t="shared" si="828"/>
        <v>0</v>
      </c>
      <c r="LC39" s="71"/>
      <c r="LD39" s="72">
        <f t="shared" ref="LD39" si="832">SUM(LD32:LD38)</f>
        <v>0</v>
      </c>
      <c r="LE39" s="70">
        <f t="shared" si="828"/>
        <v>0</v>
      </c>
      <c r="LF39" s="71"/>
      <c r="LG39" s="72">
        <f t="shared" si="84"/>
        <v>0</v>
      </c>
      <c r="LH39" s="70">
        <f t="shared" si="85"/>
        <v>0</v>
      </c>
      <c r="LI39" s="71"/>
      <c r="LJ39" s="70">
        <f t="shared" ref="LJ39" si="833">SUM(LJ32:LJ38)</f>
        <v>0</v>
      </c>
      <c r="LK39" s="70">
        <f t="shared" si="828"/>
        <v>0</v>
      </c>
      <c r="LL39" s="71"/>
      <c r="LM39" s="70">
        <f t="shared" ref="LM39" si="834">SUM(LM32:LM38)</f>
        <v>0</v>
      </c>
      <c r="LN39" s="70">
        <f t="shared" si="828"/>
        <v>0</v>
      </c>
      <c r="LO39" s="71"/>
      <c r="LP39" s="70">
        <f t="shared" ref="LP39" si="835">SUM(LP32:LP38)</f>
        <v>0</v>
      </c>
      <c r="LQ39" s="70">
        <f t="shared" si="828"/>
        <v>0</v>
      </c>
      <c r="LR39" s="71"/>
      <c r="LS39" s="72">
        <f t="shared" si="86"/>
        <v>0</v>
      </c>
      <c r="LT39" s="70">
        <f t="shared" si="87"/>
        <v>0</v>
      </c>
      <c r="LU39" s="71"/>
      <c r="LV39" s="72">
        <f t="shared" si="748"/>
        <v>0</v>
      </c>
      <c r="LW39" s="70">
        <f t="shared" si="748"/>
        <v>0</v>
      </c>
      <c r="LX39" s="71"/>
      <c r="LY39" s="70">
        <f t="shared" ref="LY39:LZ39" si="836">SUM(LY32:LY38)</f>
        <v>0</v>
      </c>
      <c r="LZ39" s="70">
        <f t="shared" si="836"/>
        <v>0</v>
      </c>
      <c r="MA39" s="71"/>
      <c r="MB39" s="70">
        <f t="shared" ref="MB39" si="837">SUM(MB32:MB38)</f>
        <v>0</v>
      </c>
      <c r="MC39" s="70">
        <f t="shared" ref="MC39" si="838">SUM(MC32:MC38)</f>
        <v>0</v>
      </c>
      <c r="MD39" s="71"/>
      <c r="ME39" s="70">
        <f t="shared" ref="ME39" si="839">SUM(ME32:ME38)</f>
        <v>0</v>
      </c>
      <c r="MF39" s="70">
        <f t="shared" ref="MF39" si="840">SUM(MF32:MF38)</f>
        <v>0</v>
      </c>
      <c r="MG39" s="71"/>
      <c r="MH39" s="70">
        <f t="shared" ref="MH39" si="841">SUM(MH32:MH38)</f>
        <v>0</v>
      </c>
      <c r="MI39" s="70">
        <f t="shared" ref="MI39" si="842">SUM(MI32:MI38)</f>
        <v>0</v>
      </c>
      <c r="MJ39" s="71"/>
      <c r="MK39" s="72">
        <f t="shared" si="90"/>
        <v>0</v>
      </c>
      <c r="ML39" s="70">
        <f t="shared" si="11"/>
        <v>0</v>
      </c>
      <c r="MM39" s="71"/>
      <c r="MN39" s="70">
        <f t="shared" ref="MN39:MO39" si="843">SUM(MN32:MN38)</f>
        <v>0</v>
      </c>
      <c r="MO39" s="70">
        <f t="shared" si="843"/>
        <v>0</v>
      </c>
      <c r="MP39" s="71"/>
      <c r="MQ39" s="73">
        <f t="shared" ref="MQ39:MR39" si="844">SUM(MQ32:MQ38)</f>
        <v>0</v>
      </c>
      <c r="MR39" s="73">
        <f t="shared" si="844"/>
        <v>0</v>
      </c>
      <c r="MS39" s="74"/>
      <c r="MT39" s="72">
        <f t="shared" si="92"/>
        <v>0</v>
      </c>
      <c r="MU39" s="70">
        <f t="shared" si="93"/>
        <v>0</v>
      </c>
      <c r="MV39" s="71"/>
      <c r="MW39" s="72">
        <f t="shared" si="94"/>
        <v>0</v>
      </c>
      <c r="MX39" s="70">
        <f t="shared" si="12"/>
        <v>0</v>
      </c>
      <c r="MY39" s="71"/>
      <c r="MZ39" s="72">
        <f t="shared" si="14"/>
        <v>6206299</v>
      </c>
      <c r="NA39" s="70">
        <f t="shared" si="15"/>
        <v>5964248</v>
      </c>
      <c r="NB39" s="71">
        <f t="shared" si="95"/>
        <v>0.9609991397449591</v>
      </c>
      <c r="NC39" s="72">
        <f t="shared" si="16"/>
        <v>6206299</v>
      </c>
      <c r="ND39" s="70">
        <f t="shared" si="17"/>
        <v>5964248</v>
      </c>
      <c r="NE39" s="71">
        <f t="shared" si="96"/>
        <v>0.9609991397449591</v>
      </c>
      <c r="NF39" s="75"/>
    </row>
    <row r="40" spans="1:370" s="79" customFormat="1" ht="17.25" thickTop="1" thickBot="1" x14ac:dyDescent="0.3">
      <c r="A40" s="76">
        <v>31</v>
      </c>
      <c r="B40" s="77"/>
      <c r="C40" s="78" t="s">
        <v>342</v>
      </c>
      <c r="D40" s="79">
        <f t="shared" ref="D40" si="845">SUM(D31,D39)</f>
        <v>2673479</v>
      </c>
      <c r="E40" s="79">
        <f t="shared" ref="E40" si="846">SUM(E31,E39)</f>
        <v>2610344</v>
      </c>
      <c r="F40" s="80">
        <f t="shared" si="18"/>
        <v>0.97638470322751736</v>
      </c>
      <c r="G40" s="79">
        <f t="shared" ref="G40" si="847">SUM(G31,G39)</f>
        <v>243883</v>
      </c>
      <c r="H40" s="79">
        <f t="shared" ref="H40:AU40" si="848">SUM(H31,H39)</f>
        <v>226271</v>
      </c>
      <c r="I40" s="80">
        <f t="shared" si="19"/>
        <v>0.92778504446804411</v>
      </c>
      <c r="J40" s="79">
        <f t="shared" ref="J40" si="849">SUM(J31,J39)</f>
        <v>194970</v>
      </c>
      <c r="K40" s="79">
        <f t="shared" si="848"/>
        <v>188893</v>
      </c>
      <c r="L40" s="80">
        <f t="shared" si="20"/>
        <v>0.96883110222085445</v>
      </c>
      <c r="M40" s="79">
        <f t="shared" ref="M40" si="850">SUM(M31,M39)</f>
        <v>123055</v>
      </c>
      <c r="N40" s="79">
        <f t="shared" si="848"/>
        <v>125863</v>
      </c>
      <c r="O40" s="80">
        <f t="shared" si="21"/>
        <v>1.0228190646458901</v>
      </c>
      <c r="P40" s="79">
        <f t="shared" ref="P40" si="851">SUM(P31,P39)</f>
        <v>147806</v>
      </c>
      <c r="Q40" s="79">
        <f t="shared" si="848"/>
        <v>147007</v>
      </c>
      <c r="R40" s="80">
        <f t="shared" si="22"/>
        <v>0.99459426545607077</v>
      </c>
      <c r="S40" s="79">
        <f t="shared" ref="S40" si="852">SUM(S31,S39)</f>
        <v>209594</v>
      </c>
      <c r="T40" s="79">
        <f t="shared" si="848"/>
        <v>226289</v>
      </c>
      <c r="U40" s="80">
        <f t="shared" si="23"/>
        <v>1.0796539977289425</v>
      </c>
      <c r="V40" s="79">
        <f t="shared" ref="V40" si="853">SUM(V31,V39)</f>
        <v>163662</v>
      </c>
      <c r="W40" s="79">
        <f t="shared" si="848"/>
        <v>154559</v>
      </c>
      <c r="X40" s="80">
        <f t="shared" si="24"/>
        <v>0.94437926947000528</v>
      </c>
      <c r="Y40" s="79">
        <f t="shared" ref="Y40" si="854">SUM(Y31,Y39)</f>
        <v>262756</v>
      </c>
      <c r="Z40" s="79">
        <f t="shared" si="848"/>
        <v>241490</v>
      </c>
      <c r="AA40" s="80">
        <f t="shared" si="25"/>
        <v>0.91906559697970736</v>
      </c>
      <c r="AB40" s="81">
        <f t="shared" si="26"/>
        <v>1345726</v>
      </c>
      <c r="AC40" s="79">
        <f t="shared" si="27"/>
        <v>1310372</v>
      </c>
      <c r="AD40" s="80">
        <f t="shared" si="28"/>
        <v>0.97372867879494041</v>
      </c>
      <c r="AE40" s="79">
        <f t="shared" ref="AE40" si="855">SUM(AE31,AE39)</f>
        <v>518586</v>
      </c>
      <c r="AF40" s="79">
        <f t="shared" si="848"/>
        <v>555301</v>
      </c>
      <c r="AG40" s="80">
        <f t="shared" si="29"/>
        <v>1.070798286108765</v>
      </c>
      <c r="AH40" s="81">
        <f t="shared" si="30"/>
        <v>4537791</v>
      </c>
      <c r="AI40" s="79">
        <f t="shared" si="31"/>
        <v>4476017</v>
      </c>
      <c r="AJ40" s="80">
        <f t="shared" si="32"/>
        <v>0.98638676836372585</v>
      </c>
      <c r="AK40" s="79">
        <f t="shared" ref="AK40" si="856">SUM(AK31,AK39)</f>
        <v>2364656</v>
      </c>
      <c r="AL40" s="79">
        <f t="shared" si="848"/>
        <v>2073904</v>
      </c>
      <c r="AM40" s="80">
        <f t="shared" si="33"/>
        <v>0.87704258040070104</v>
      </c>
      <c r="AN40" s="79">
        <f t="shared" ref="AN40" si="857">SUM(AN31,AN39)</f>
        <v>90689</v>
      </c>
      <c r="AO40" s="79">
        <f t="shared" si="848"/>
        <v>153870</v>
      </c>
      <c r="AP40" s="80">
        <f t="shared" si="97"/>
        <v>1.6966776566066446</v>
      </c>
      <c r="AQ40" s="79">
        <f t="shared" ref="AQ40" si="858">SUM(AQ31,AQ39)</f>
        <v>951</v>
      </c>
      <c r="AR40" s="79">
        <f t="shared" si="848"/>
        <v>0</v>
      </c>
      <c r="AS40" s="80">
        <f>AR40/AQ40</f>
        <v>0</v>
      </c>
      <c r="AT40" s="79">
        <f t="shared" ref="AT40" si="859">SUM(AT31,AT39)</f>
        <v>2400</v>
      </c>
      <c r="AU40" s="79">
        <f t="shared" si="848"/>
        <v>2400</v>
      </c>
      <c r="AV40" s="80">
        <f t="shared" si="98"/>
        <v>1</v>
      </c>
      <c r="AW40" s="79">
        <f t="shared" ref="AW40" si="860">SUM(AW31,AW39)</f>
        <v>7635</v>
      </c>
      <c r="AX40" s="79">
        <f t="shared" ref="AX40:DI40" si="861">SUM(AX31,AX39)</f>
        <v>5080</v>
      </c>
      <c r="AY40" s="80">
        <f t="shared" si="99"/>
        <v>0.66535690897184019</v>
      </c>
      <c r="AZ40" s="79">
        <f t="shared" si="34"/>
        <v>2466331</v>
      </c>
      <c r="BA40" s="79">
        <f t="shared" si="0"/>
        <v>2235254</v>
      </c>
      <c r="BB40" s="80">
        <f t="shared" si="35"/>
        <v>0.90630738534284327</v>
      </c>
      <c r="BC40" s="79">
        <f t="shared" ref="BC40" si="862">SUM(BC31,BC39)</f>
        <v>226824</v>
      </c>
      <c r="BD40" s="79">
        <f t="shared" si="861"/>
        <v>210160</v>
      </c>
      <c r="BE40" s="80">
        <f t="shared" si="100"/>
        <v>0.92653334744118787</v>
      </c>
      <c r="BF40" s="79">
        <f t="shared" ref="BF40" si="863">SUM(BF31,BF39)</f>
        <v>38926</v>
      </c>
      <c r="BG40" s="79">
        <f t="shared" si="861"/>
        <v>38744</v>
      </c>
      <c r="BH40" s="80">
        <f t="shared" si="101"/>
        <v>0.99532446179931156</v>
      </c>
      <c r="BI40" s="79">
        <f t="shared" ref="BI40" si="864">SUM(BI31,BI39)</f>
        <v>781061</v>
      </c>
      <c r="BJ40" s="79">
        <f t="shared" si="861"/>
        <v>688993</v>
      </c>
      <c r="BK40" s="80">
        <f t="shared" si="102"/>
        <v>0.88212444354538255</v>
      </c>
      <c r="BL40" s="79">
        <f t="shared" ref="BL40" si="865">SUM(BL31,BL39)</f>
        <v>124589</v>
      </c>
      <c r="BM40" s="79">
        <f t="shared" si="861"/>
        <v>28022</v>
      </c>
      <c r="BN40" s="80">
        <f t="shared" si="103"/>
        <v>0.22491552223711564</v>
      </c>
      <c r="BO40" s="79">
        <f t="shared" ref="BO40" si="866">SUM(BO31,BO39)</f>
        <v>85635</v>
      </c>
      <c r="BP40" s="79">
        <f t="shared" si="861"/>
        <v>67395</v>
      </c>
      <c r="BQ40" s="80">
        <f t="shared" si="36"/>
        <v>0.78700297775442285</v>
      </c>
      <c r="BR40" s="79">
        <f t="shared" ref="BR40" si="867">SUM(BR31,BR39)</f>
        <v>179263</v>
      </c>
      <c r="BS40" s="79">
        <f t="shared" si="861"/>
        <v>38727</v>
      </c>
      <c r="BT40" s="80">
        <f t="shared" si="104"/>
        <v>0.2160345414279578</v>
      </c>
      <c r="BU40" s="79">
        <f t="shared" ref="BU40" si="868">SUM(BU31,BU39)</f>
        <v>146390</v>
      </c>
      <c r="BV40" s="79">
        <f t="shared" si="861"/>
        <v>182896</v>
      </c>
      <c r="BW40" s="80">
        <f t="shared" si="105"/>
        <v>1.2493749573058268</v>
      </c>
      <c r="BX40" s="79">
        <f t="shared" ref="BX40" si="869">SUM(BX31,BX39)</f>
        <v>122534</v>
      </c>
      <c r="BY40" s="79">
        <f t="shared" ref="BY40" si="870">SUM(BY31,BY39)</f>
        <v>28403</v>
      </c>
      <c r="BZ40" s="80">
        <f t="shared" ref="BZ40" si="871">BY40/BX40</f>
        <v>0.23179688902671911</v>
      </c>
      <c r="CA40" s="79">
        <f t="shared" ref="CA40:CB40" si="872">SUM(CA31,CA39)</f>
        <v>177159</v>
      </c>
      <c r="CB40" s="79">
        <f t="shared" si="872"/>
        <v>770037</v>
      </c>
      <c r="CC40" s="80">
        <f t="shared" ref="CC40" si="873">CB40/CA40</f>
        <v>4.3465869642524515</v>
      </c>
      <c r="CD40" s="81">
        <f t="shared" si="37"/>
        <v>1882381</v>
      </c>
      <c r="CE40" s="79">
        <f t="shared" si="38"/>
        <v>2053377</v>
      </c>
      <c r="CF40" s="80">
        <f t="shared" si="39"/>
        <v>1.0908402709122118</v>
      </c>
      <c r="CG40" s="79">
        <f t="shared" ref="CG40" si="874">SUM(CG31,CG39)</f>
        <v>827271</v>
      </c>
      <c r="CH40" s="79">
        <f t="shared" si="861"/>
        <v>609122</v>
      </c>
      <c r="CI40" s="80">
        <f t="shared" si="108"/>
        <v>0.73630285601695211</v>
      </c>
      <c r="CJ40" s="81">
        <f t="shared" ref="CJ40" si="875">SUM(CJ31,CJ39)</f>
        <v>793726</v>
      </c>
      <c r="CK40" s="79">
        <f t="shared" si="861"/>
        <v>667506</v>
      </c>
      <c r="CL40" s="80">
        <f t="shared" si="109"/>
        <v>0.84097786893713955</v>
      </c>
      <c r="CM40" s="79">
        <f t="shared" ref="CM40" si="876">SUM(CM31,CM39)</f>
        <v>1845</v>
      </c>
      <c r="CN40" s="79">
        <f t="shared" si="861"/>
        <v>2735</v>
      </c>
      <c r="CO40" s="80">
        <f t="shared" si="135"/>
        <v>1.4823848238482384</v>
      </c>
      <c r="CP40" s="79">
        <f t="shared" ref="CP40" si="877">SUM(CP31,CP39)</f>
        <v>67616</v>
      </c>
      <c r="CQ40" s="79">
        <f t="shared" si="861"/>
        <v>6000</v>
      </c>
      <c r="CR40" s="80">
        <f t="shared" si="110"/>
        <v>8.8736393752957873E-2</v>
      </c>
      <c r="CS40" s="79">
        <f t="shared" ref="CS40" si="878">SUM(CS31,CS39)</f>
        <v>18050</v>
      </c>
      <c r="CT40" s="79">
        <f t="shared" si="861"/>
        <v>15400</v>
      </c>
      <c r="CU40" s="80">
        <f t="shared" ref="CU40" si="879">CT40/CS40</f>
        <v>0.85318559556786699</v>
      </c>
      <c r="CV40" s="81">
        <f t="shared" si="40"/>
        <v>1708508</v>
      </c>
      <c r="CW40" s="79">
        <f t="shared" si="41"/>
        <v>1300763</v>
      </c>
      <c r="CX40" s="80">
        <f t="shared" si="112"/>
        <v>0.76134440107977253</v>
      </c>
      <c r="CY40" s="79">
        <f t="shared" ref="CY40" si="880">SUM(CY31,CY39)</f>
        <v>139559</v>
      </c>
      <c r="CZ40" s="79">
        <f t="shared" si="861"/>
        <v>125838</v>
      </c>
      <c r="DA40" s="80">
        <f t="shared" si="113"/>
        <v>0.90168315909400321</v>
      </c>
      <c r="DB40" s="79">
        <f t="shared" ref="DB40" si="881">SUM(DB31,DB39)</f>
        <v>107291</v>
      </c>
      <c r="DC40" s="79">
        <f t="shared" si="861"/>
        <v>96744</v>
      </c>
      <c r="DD40" s="80">
        <f t="shared" si="114"/>
        <v>0.90169725326448635</v>
      </c>
      <c r="DE40" s="79">
        <f t="shared" ref="DE40" si="882">SUM(DE31,DE39)</f>
        <v>108944</v>
      </c>
      <c r="DF40" s="79">
        <f t="shared" si="861"/>
        <v>70518</v>
      </c>
      <c r="DG40" s="80">
        <f t="shared" si="115"/>
        <v>0.64728667939491846</v>
      </c>
      <c r="DH40" s="79">
        <f t="shared" ref="DH40" si="883">SUM(DH31,DH39)</f>
        <v>87292</v>
      </c>
      <c r="DI40" s="79">
        <f t="shared" si="861"/>
        <v>78711</v>
      </c>
      <c r="DJ40" s="80">
        <f t="shared" si="116"/>
        <v>0.9016977500801906</v>
      </c>
      <c r="DK40" s="79">
        <f>SUM(DK31,DK39)</f>
        <v>123437</v>
      </c>
      <c r="DL40" s="79">
        <f>SUM(DL31,DL39)</f>
        <v>102442</v>
      </c>
      <c r="DM40" s="80">
        <f t="shared" si="117"/>
        <v>0.82991323509158521</v>
      </c>
      <c r="DN40" s="79">
        <f t="shared" ref="DN40:DO40" si="884">SUM(DN31,DN39)</f>
        <v>184200</v>
      </c>
      <c r="DO40" s="79">
        <f t="shared" si="884"/>
        <v>166091</v>
      </c>
      <c r="DP40" s="80">
        <f>DO40/DN40</f>
        <v>0.90168838219326819</v>
      </c>
      <c r="DQ40" s="79">
        <f t="shared" ref="DQ40:DR40" si="885">SUM(DQ31,DQ39)</f>
        <v>110555</v>
      </c>
      <c r="DR40" s="79">
        <f t="shared" si="885"/>
        <v>328000</v>
      </c>
      <c r="DS40" s="27">
        <f>DR40/DQ40</f>
        <v>2.9668490796436164</v>
      </c>
      <c r="DT40" s="81">
        <f t="shared" si="42"/>
        <v>861278</v>
      </c>
      <c r="DU40" s="79">
        <f t="shared" si="43"/>
        <v>968344</v>
      </c>
      <c r="DV40" s="80">
        <f t="shared" si="118"/>
        <v>1.1243106174777482</v>
      </c>
      <c r="DW40" s="79">
        <f t="shared" ref="DW40" si="886">SUM(DW31,DW39)</f>
        <v>59050</v>
      </c>
      <c r="DX40" s="79">
        <f>SUM(DX31,DX39)</f>
        <v>10000</v>
      </c>
      <c r="DY40" s="80">
        <f t="shared" si="119"/>
        <v>0.16934801016088061</v>
      </c>
      <c r="DZ40" s="79">
        <f>SUM(DZ31,DZ39)</f>
        <v>490048</v>
      </c>
      <c r="EA40" s="79">
        <f>SUM(EA31,EA39)</f>
        <v>1461774</v>
      </c>
      <c r="EB40" s="80">
        <f t="shared" si="44"/>
        <v>2.9829200404858298</v>
      </c>
      <c r="EC40" s="79">
        <f>SUM(EC31,EC39)</f>
        <v>0</v>
      </c>
      <c r="ED40" s="79">
        <f>SUM(ED31,ED39)</f>
        <v>8426</v>
      </c>
      <c r="EE40" s="80"/>
      <c r="EF40" s="79">
        <f t="shared" si="45"/>
        <v>549098</v>
      </c>
      <c r="EG40" s="79">
        <f t="shared" si="1"/>
        <v>1480200</v>
      </c>
      <c r="EH40" s="80">
        <f t="shared" si="46"/>
        <v>2.6956936648831356</v>
      </c>
      <c r="EI40" s="79">
        <f t="shared" ref="EI40" si="887">SUM(EI31,EI39)</f>
        <v>37000</v>
      </c>
      <c r="EJ40" s="79">
        <f>SUM(EJ31,EJ39)</f>
        <v>49000</v>
      </c>
      <c r="EK40" s="80">
        <f t="shared" si="129"/>
        <v>1.3243243243243243</v>
      </c>
      <c r="EL40" s="79">
        <f t="shared" ref="EL40" si="888">SUM(EL31,EL39)</f>
        <v>78150</v>
      </c>
      <c r="EM40" s="79">
        <f>SUM(EM31,EM39)</f>
        <v>81100</v>
      </c>
      <c r="EN40" s="80">
        <f t="shared" si="130"/>
        <v>1.037747920665387</v>
      </c>
      <c r="EO40" s="79">
        <f t="shared" ref="EO40" si="889">SUM(EO31,EO39)</f>
        <v>15500</v>
      </c>
      <c r="EP40" s="79">
        <f>SUM(EP31,EP39)</f>
        <v>12000</v>
      </c>
      <c r="EQ40" s="80">
        <f t="shared" si="131"/>
        <v>0.77419354838709675</v>
      </c>
      <c r="ER40" s="79">
        <f t="shared" ref="ER40" si="890">SUM(ER31,ER39)</f>
        <v>42183</v>
      </c>
      <c r="ES40" s="79">
        <f>SUM(ES31,ES39)</f>
        <v>10230</v>
      </c>
      <c r="ET40" s="80">
        <f t="shared" si="120"/>
        <v>0.24251475712964937</v>
      </c>
      <c r="EU40" s="79">
        <f t="shared" ref="EU40" si="891">SUM(EU31,EU39)</f>
        <v>10000</v>
      </c>
      <c r="EV40" s="79">
        <f>SUM(EV31,EV39)</f>
        <v>5000</v>
      </c>
      <c r="EW40" s="80">
        <f t="shared" si="136"/>
        <v>0.5</v>
      </c>
      <c r="EX40" s="81">
        <f t="shared" si="47"/>
        <v>182833</v>
      </c>
      <c r="EY40" s="79">
        <f t="shared" si="48"/>
        <v>157330</v>
      </c>
      <c r="EZ40" s="80">
        <f t="shared" si="121"/>
        <v>0.8605120519818632</v>
      </c>
      <c r="FA40" s="79">
        <f t="shared" ref="FA40:FB40" si="892">SUM(FA31,FA39)</f>
        <v>149200</v>
      </c>
      <c r="FB40" s="79">
        <f t="shared" si="892"/>
        <v>35800</v>
      </c>
      <c r="FC40" s="80">
        <f t="shared" si="2"/>
        <v>0.23994638069705093</v>
      </c>
      <c r="FD40" s="79">
        <f>SUM(FD31,FD39)</f>
        <v>34256</v>
      </c>
      <c r="FE40" s="79">
        <f>SUM(FE31,FE39)</f>
        <v>0</v>
      </c>
      <c r="FF40" s="80">
        <f t="shared" si="3"/>
        <v>0</v>
      </c>
      <c r="FG40" s="79">
        <f>SUM(FG31,FG39)</f>
        <v>68027</v>
      </c>
      <c r="FH40" s="79">
        <f>SUM(FH31,FH39)</f>
        <v>60129</v>
      </c>
      <c r="FI40" s="80">
        <f t="shared" si="49"/>
        <v>0.88389904008702425</v>
      </c>
      <c r="FJ40" s="79">
        <f t="shared" ref="FJ40:FK40" si="893">SUM(FJ31,FJ39)</f>
        <v>200165</v>
      </c>
      <c r="FK40" s="79">
        <f t="shared" si="893"/>
        <v>123918</v>
      </c>
      <c r="FL40" s="80">
        <f t="shared" si="4"/>
        <v>0.61907925961082111</v>
      </c>
      <c r="FM40" s="81">
        <f t="shared" si="50"/>
        <v>451648</v>
      </c>
      <c r="FN40" s="79">
        <f t="shared" si="51"/>
        <v>219847</v>
      </c>
      <c r="FO40" s="80">
        <f t="shared" si="52"/>
        <v>0.48676624273770724</v>
      </c>
      <c r="FP40" s="79">
        <f>SUM(FP31,FP39)</f>
        <v>10533</v>
      </c>
      <c r="FQ40" s="79">
        <f>SUM(FQ31,FQ39)</f>
        <v>12994</v>
      </c>
      <c r="FR40" s="80">
        <f t="shared" si="53"/>
        <v>1.2336466343871642</v>
      </c>
      <c r="FS40" s="79">
        <f t="shared" si="54"/>
        <v>10533</v>
      </c>
      <c r="FT40" s="79">
        <f t="shared" si="54"/>
        <v>12994</v>
      </c>
      <c r="FU40" s="80">
        <f t="shared" si="55"/>
        <v>1.2336466343871642</v>
      </c>
      <c r="FV40" s="79">
        <f t="shared" ref="FV40" si="894">SUM(FV31,FV39)</f>
        <v>341705</v>
      </c>
      <c r="FW40" s="79">
        <f>SUM(FW31,FW39)</f>
        <v>500000</v>
      </c>
      <c r="FX40" s="80">
        <f>FW40/FV40</f>
        <v>1.4632504645820226</v>
      </c>
      <c r="FY40" s="81">
        <f t="shared" si="56"/>
        <v>341705</v>
      </c>
      <c r="FZ40" s="79">
        <f t="shared" si="57"/>
        <v>500000</v>
      </c>
      <c r="GA40" s="80">
        <f>FZ40/FY40</f>
        <v>1.4632504645820226</v>
      </c>
      <c r="GB40" s="81">
        <f t="shared" si="747"/>
        <v>5987984</v>
      </c>
      <c r="GC40" s="79">
        <f t="shared" si="747"/>
        <v>6692855</v>
      </c>
      <c r="GD40" s="80">
        <f t="shared" si="58"/>
        <v>1.1177142423894253</v>
      </c>
      <c r="GE40" s="79">
        <f t="shared" ref="GE40" si="895">SUM(GE31,GE39)</f>
        <v>0</v>
      </c>
      <c r="GF40" s="79">
        <f t="shared" ref="GF40" si="896">SUM(GF31,GF39)</f>
        <v>0</v>
      </c>
      <c r="GG40" s="80"/>
      <c r="GH40" s="79">
        <f t="shared" ref="GH40" si="897">SUM(GH31,GH39)</f>
        <v>99501</v>
      </c>
      <c r="GI40" s="79">
        <f t="shared" ref="GI40" si="898">SUM(GI31,GI39)</f>
        <v>74463</v>
      </c>
      <c r="GJ40" s="80">
        <f t="shared" si="59"/>
        <v>0.74836433804685376</v>
      </c>
      <c r="GK40" s="79">
        <f t="shared" ref="GK40" si="899">SUM(GK31,GK39)</f>
        <v>65892</v>
      </c>
      <c r="GL40" s="79">
        <f>SUM(GL31,GL39)</f>
        <v>63000</v>
      </c>
      <c r="GM40" s="80">
        <f t="shared" si="132"/>
        <v>0.95610999817883813</v>
      </c>
      <c r="GN40" s="79">
        <f t="shared" ref="GN40" si="900">SUM(GN31,GN39)</f>
        <v>31000</v>
      </c>
      <c r="GO40" s="79">
        <f>SUM(GO31,GO39)</f>
        <v>1000</v>
      </c>
      <c r="GP40" s="80">
        <f t="shared" si="373"/>
        <v>3.2258064516129031E-2</v>
      </c>
      <c r="GQ40" s="79">
        <f>SUM(GQ31,GQ39)</f>
        <v>406761</v>
      </c>
      <c r="GR40" s="79">
        <f>SUM(GR31,GR39)</f>
        <v>301579</v>
      </c>
      <c r="GS40" s="80">
        <f t="shared" si="319"/>
        <v>0.74141572077952411</v>
      </c>
      <c r="GT40" s="79">
        <f t="shared" ref="GT40" si="901">SUM(GT31,GT39)</f>
        <v>643</v>
      </c>
      <c r="GU40" s="79">
        <f>SUM(GU31,GU39)</f>
        <v>0</v>
      </c>
      <c r="GV40" s="80">
        <f t="shared" si="139"/>
        <v>0</v>
      </c>
      <c r="GW40" s="79">
        <f t="shared" ref="GW40" si="902">SUM(GW31,GW39)</f>
        <v>35041</v>
      </c>
      <c r="GX40" s="79">
        <f>SUM(GX31,GX39)</f>
        <v>16850</v>
      </c>
      <c r="GY40" s="80">
        <f t="shared" si="394"/>
        <v>0.48086527210981422</v>
      </c>
      <c r="GZ40" s="79">
        <f t="shared" ref="GZ40:HA40" si="903">SUM(GZ31,GZ39)</f>
        <v>96907</v>
      </c>
      <c r="HA40" s="79">
        <f t="shared" si="903"/>
        <v>35000</v>
      </c>
      <c r="HB40" s="80">
        <f>HA40/GZ40</f>
        <v>0.36117101963738429</v>
      </c>
      <c r="HC40" s="81">
        <f t="shared" si="60"/>
        <v>735745</v>
      </c>
      <c r="HD40" s="79">
        <f t="shared" si="61"/>
        <v>491892</v>
      </c>
      <c r="HE40" s="80">
        <f t="shared" si="62"/>
        <v>0.66856315707208336</v>
      </c>
      <c r="HF40" s="79">
        <f t="shared" ref="HF40" si="904">SUM(HF31,HF39)</f>
        <v>6129502</v>
      </c>
      <c r="HG40" s="79">
        <f>SUM(HG31,HG39)</f>
        <v>5964248</v>
      </c>
      <c r="HH40" s="80">
        <f t="shared" si="749"/>
        <v>0.97303957156715182</v>
      </c>
      <c r="HI40" s="81">
        <f t="shared" si="63"/>
        <v>6129502</v>
      </c>
      <c r="HJ40" s="79">
        <f t="shared" si="64"/>
        <v>5964248</v>
      </c>
      <c r="HK40" s="80">
        <f t="shared" si="750"/>
        <v>0.97303957156715182</v>
      </c>
      <c r="HL40" s="79">
        <f t="shared" ref="HL40" si="905">SUM(HL31,HL39)</f>
        <v>220268</v>
      </c>
      <c r="HM40" s="79">
        <f>SUM(HM31,HM39)</f>
        <v>51644</v>
      </c>
      <c r="HN40" s="80">
        <f t="shared" si="369"/>
        <v>0.23445983983147803</v>
      </c>
      <c r="HO40" s="79">
        <f t="shared" ref="HO40" si="906">SUM(HO31,HO39)</f>
        <v>243191</v>
      </c>
      <c r="HP40" s="79">
        <f>SUM(HP31,HP39)</f>
        <v>967181</v>
      </c>
      <c r="HQ40" s="80">
        <f t="shared" si="370"/>
        <v>3.9770427359565117</v>
      </c>
      <c r="HR40" s="81">
        <f t="shared" si="65"/>
        <v>463459</v>
      </c>
      <c r="HS40" s="79">
        <f t="shared" si="66"/>
        <v>1018825</v>
      </c>
      <c r="HT40" s="80">
        <f t="shared" si="371"/>
        <v>2.1983066463268597</v>
      </c>
      <c r="HU40" s="79">
        <f t="shared" ref="HU40" si="907">SUM(HU31,HU39)</f>
        <v>35301</v>
      </c>
      <c r="HV40" s="79">
        <f>SUM(HV31,HV39)</f>
        <v>95688</v>
      </c>
      <c r="HW40" s="80">
        <f t="shared" si="366"/>
        <v>2.71063142687176</v>
      </c>
      <c r="HX40" s="79">
        <f t="shared" ref="HX40" si="908">SUM(HX31,HX39)</f>
        <v>301484</v>
      </c>
      <c r="HY40" s="79">
        <f>SUM(HY31,HY39)</f>
        <v>589675</v>
      </c>
      <c r="HZ40" s="80">
        <f t="shared" si="367"/>
        <v>1.9559081078929561</v>
      </c>
      <c r="IA40" s="81">
        <f t="shared" si="67"/>
        <v>336785</v>
      </c>
      <c r="IB40" s="79">
        <f t="shared" si="68"/>
        <v>685363</v>
      </c>
      <c r="IC40" s="80">
        <f t="shared" si="368"/>
        <v>2.0350164051249315</v>
      </c>
      <c r="ID40" s="79">
        <f t="shared" ref="ID40" si="909">SUM(ID31,ID39)</f>
        <v>190055</v>
      </c>
      <c r="IE40" s="79">
        <f t="shared" ref="IE40:JX40" si="910">SUM(IE31,IE39)</f>
        <v>237661</v>
      </c>
      <c r="IF40" s="80">
        <f t="shared" si="374"/>
        <v>1.250485385809371</v>
      </c>
      <c r="IG40" s="79">
        <f t="shared" ref="IG40" si="911">SUM(IG31,IG39)</f>
        <v>14000</v>
      </c>
      <c r="IH40" s="79">
        <f t="shared" si="910"/>
        <v>14100</v>
      </c>
      <c r="II40" s="80">
        <f t="shared" si="375"/>
        <v>1.0071428571428571</v>
      </c>
      <c r="IJ40" s="81">
        <f t="shared" si="69"/>
        <v>204055</v>
      </c>
      <c r="IK40" s="79">
        <f t="shared" si="70"/>
        <v>251761</v>
      </c>
      <c r="IL40" s="80">
        <f t="shared" si="376"/>
        <v>1.2337899095832006</v>
      </c>
      <c r="IM40" s="79">
        <f t="shared" ref="IM40" si="912">SUM(IM31,IM39)</f>
        <v>140000</v>
      </c>
      <c r="IN40" s="79">
        <f t="shared" si="910"/>
        <v>16109</v>
      </c>
      <c r="IO40" s="80">
        <f t="shared" ref="IO40" si="913">IN40/IM40</f>
        <v>0.11506428571428572</v>
      </c>
      <c r="IP40" s="81">
        <f t="shared" si="71"/>
        <v>140000</v>
      </c>
      <c r="IQ40" s="79">
        <f t="shared" si="72"/>
        <v>16109</v>
      </c>
      <c r="IR40" s="80">
        <f t="shared" ref="IR40" si="914">IQ40/IP40</f>
        <v>0.11506428571428572</v>
      </c>
      <c r="IS40" s="79">
        <f t="shared" ref="IS40" si="915">SUM(IS31,IS39)</f>
        <v>372673</v>
      </c>
      <c r="IT40" s="79">
        <f t="shared" si="910"/>
        <v>0</v>
      </c>
      <c r="IU40" s="80">
        <f t="shared" si="333"/>
        <v>0</v>
      </c>
      <c r="IV40" s="79">
        <f t="shared" si="73"/>
        <v>372673</v>
      </c>
      <c r="IW40" s="79">
        <f t="shared" si="74"/>
        <v>0</v>
      </c>
      <c r="IX40" s="80">
        <f t="shared" ref="IX40" si="916">IW40/IV40</f>
        <v>0</v>
      </c>
      <c r="IY40" s="81">
        <f t="shared" si="6"/>
        <v>8382219</v>
      </c>
      <c r="IZ40" s="79">
        <f t="shared" si="7"/>
        <v>8428198</v>
      </c>
      <c r="JA40" s="80">
        <f t="shared" si="75"/>
        <v>1.0054853016844347</v>
      </c>
      <c r="JB40" s="79">
        <f t="shared" ref="JB40" si="917">SUM(JB31,JB39)</f>
        <v>10000</v>
      </c>
      <c r="JC40" s="79">
        <f t="shared" si="910"/>
        <v>300000</v>
      </c>
      <c r="JD40" s="80">
        <f t="shared" si="693"/>
        <v>30</v>
      </c>
      <c r="JE40" s="79">
        <f t="shared" ref="JE40" si="918">SUM(JE31,JE39)</f>
        <v>2659588</v>
      </c>
      <c r="JF40" s="79">
        <f t="shared" si="910"/>
        <v>3671160</v>
      </c>
      <c r="JG40" s="80">
        <f t="shared" si="140"/>
        <v>1.3803491367835921</v>
      </c>
      <c r="JH40" s="79">
        <f t="shared" ref="JH40" si="919">SUM(JH31,JH39)</f>
        <v>230000</v>
      </c>
      <c r="JI40" s="79">
        <f t="shared" si="910"/>
        <v>444000</v>
      </c>
      <c r="JJ40" s="80">
        <f t="shared" si="396"/>
        <v>1.9304347826086956</v>
      </c>
      <c r="JK40" s="81">
        <f t="shared" si="76"/>
        <v>2889588</v>
      </c>
      <c r="JL40" s="79">
        <f t="shared" si="77"/>
        <v>4115160</v>
      </c>
      <c r="JM40" s="80">
        <f t="shared" si="141"/>
        <v>1.4241338211537424</v>
      </c>
      <c r="JN40" s="79">
        <f t="shared" ref="JN40" si="920">SUM(JN31,JN39)</f>
        <v>106800</v>
      </c>
      <c r="JO40" s="79">
        <f t="shared" si="910"/>
        <v>17300</v>
      </c>
      <c r="JP40" s="80">
        <f t="shared" si="142"/>
        <v>0.16198501872659177</v>
      </c>
      <c r="JQ40" s="79">
        <f t="shared" ref="JQ40" si="921">SUM(JQ31,JQ39)</f>
        <v>12000</v>
      </c>
      <c r="JR40" s="79">
        <f t="shared" si="910"/>
        <v>11500</v>
      </c>
      <c r="JS40" s="80">
        <f t="shared" si="143"/>
        <v>0.95833333333333337</v>
      </c>
      <c r="JT40" s="79">
        <f t="shared" ref="JT40" si="922">SUM(JT31,JT39)</f>
        <v>325000</v>
      </c>
      <c r="JU40" s="79">
        <f t="shared" si="910"/>
        <v>130000</v>
      </c>
      <c r="JV40" s="80">
        <f t="shared" si="397"/>
        <v>0.4</v>
      </c>
      <c r="JW40" s="79">
        <f t="shared" ref="JW40" si="923">SUM(JW31,JW39)</f>
        <v>11000</v>
      </c>
      <c r="JX40" s="79">
        <f t="shared" si="910"/>
        <v>23700</v>
      </c>
      <c r="JY40" s="80">
        <f t="shared" si="144"/>
        <v>2.1545454545454548</v>
      </c>
      <c r="JZ40" s="81">
        <f t="shared" si="78"/>
        <v>454800</v>
      </c>
      <c r="KA40" s="79">
        <f t="shared" si="79"/>
        <v>182500</v>
      </c>
      <c r="KB40" s="80">
        <f t="shared" si="145"/>
        <v>0.40127528583992966</v>
      </c>
      <c r="KC40" s="79">
        <f t="shared" ref="KC40:KD40" si="924">SUM(KC31,KC39)</f>
        <v>24100</v>
      </c>
      <c r="KD40" s="79">
        <f t="shared" si="924"/>
        <v>0</v>
      </c>
      <c r="KE40" s="80">
        <f t="shared" ref="KE40" si="925">KD40/KC40</f>
        <v>0</v>
      </c>
      <c r="KF40" s="79">
        <f t="shared" ref="KF40:KG40" si="926">SUM(KF31,KF39)</f>
        <v>407762</v>
      </c>
      <c r="KG40" s="79">
        <f t="shared" si="926"/>
        <v>150000</v>
      </c>
      <c r="KH40" s="80">
        <f t="shared" ref="KH40" si="927">KG40/KF40</f>
        <v>0.36786164478298616</v>
      </c>
      <c r="KI40" s="79">
        <f t="shared" ref="KI40:KJ40" si="928">SUM(KI31,KI39)</f>
        <v>3220539</v>
      </c>
      <c r="KJ40" s="79">
        <f t="shared" si="928"/>
        <v>0</v>
      </c>
      <c r="KK40" s="80">
        <f t="shared" ref="KK40" si="929">KJ40/KI40</f>
        <v>0</v>
      </c>
      <c r="KL40" s="79">
        <f t="shared" si="80"/>
        <v>3652401</v>
      </c>
      <c r="KM40" s="79">
        <f t="shared" si="81"/>
        <v>150000</v>
      </c>
      <c r="KN40" s="80">
        <f t="shared" ref="KN40" si="930">KM40/KL40</f>
        <v>4.1068874967452915E-2</v>
      </c>
      <c r="KO40" s="81">
        <f t="shared" si="82"/>
        <v>7006789</v>
      </c>
      <c r="KP40" s="79">
        <f t="shared" si="83"/>
        <v>4747660</v>
      </c>
      <c r="KQ40" s="80">
        <f t="shared" si="149"/>
        <v>0.67757998706682909</v>
      </c>
      <c r="KR40" s="79">
        <f t="shared" ref="KR40" si="931">SUM(KR31,KR39)</f>
        <v>0</v>
      </c>
      <c r="KS40" s="79">
        <f t="shared" ref="KS40:LQ40" si="932">SUM(KS31,KS39)</f>
        <v>0</v>
      </c>
      <c r="KT40" s="80"/>
      <c r="KU40" s="79">
        <f t="shared" ref="KU40" si="933">SUM(KU31,KU39)</f>
        <v>0</v>
      </c>
      <c r="KV40" s="79">
        <f t="shared" si="932"/>
        <v>0</v>
      </c>
      <c r="KW40" s="80"/>
      <c r="KX40" s="79">
        <f t="shared" ref="KX40" si="934">SUM(KX31,KX39)</f>
        <v>0</v>
      </c>
      <c r="KY40" s="79">
        <f t="shared" si="932"/>
        <v>0</v>
      </c>
      <c r="KZ40" s="80"/>
      <c r="LA40" s="81">
        <f t="shared" ref="LA40" si="935">SUM(LA31,LA39)</f>
        <v>0</v>
      </c>
      <c r="LB40" s="79">
        <f t="shared" si="932"/>
        <v>0</v>
      </c>
      <c r="LC40" s="80"/>
      <c r="LD40" s="81">
        <f t="shared" ref="LD40" si="936">SUM(LD31,LD39)</f>
        <v>0</v>
      </c>
      <c r="LE40" s="79">
        <f t="shared" si="932"/>
        <v>0</v>
      </c>
      <c r="LF40" s="80"/>
      <c r="LG40" s="81">
        <f t="shared" si="84"/>
        <v>0</v>
      </c>
      <c r="LH40" s="79">
        <f t="shared" si="85"/>
        <v>0</v>
      </c>
      <c r="LI40" s="80"/>
      <c r="LJ40" s="79">
        <f t="shared" ref="LJ40" si="937">SUM(LJ31,LJ39)</f>
        <v>0</v>
      </c>
      <c r="LK40" s="79">
        <f t="shared" si="932"/>
        <v>0</v>
      </c>
      <c r="LL40" s="80"/>
      <c r="LM40" s="79">
        <f t="shared" ref="LM40" si="938">SUM(LM31,LM39)</f>
        <v>0</v>
      </c>
      <c r="LN40" s="79">
        <f t="shared" si="932"/>
        <v>0</v>
      </c>
      <c r="LO40" s="80"/>
      <c r="LP40" s="79">
        <f t="shared" ref="LP40" si="939">SUM(LP31,LP39)</f>
        <v>0</v>
      </c>
      <c r="LQ40" s="79">
        <f t="shared" si="932"/>
        <v>0</v>
      </c>
      <c r="LR40" s="80"/>
      <c r="LS40" s="81">
        <f t="shared" si="86"/>
        <v>0</v>
      </c>
      <c r="LT40" s="79">
        <f t="shared" si="87"/>
        <v>0</v>
      </c>
      <c r="LU40" s="80"/>
      <c r="LV40" s="81">
        <f t="shared" si="748"/>
        <v>0</v>
      </c>
      <c r="LW40" s="79">
        <f t="shared" si="748"/>
        <v>0</v>
      </c>
      <c r="LX40" s="80"/>
      <c r="LY40" s="79">
        <f t="shared" ref="LY40:LZ40" si="940">SUM(LY31,LY39)</f>
        <v>552863</v>
      </c>
      <c r="LZ40" s="79">
        <f t="shared" si="940"/>
        <v>705567</v>
      </c>
      <c r="MA40" s="80">
        <f>LZ40/LY40</f>
        <v>1.2762058593177694</v>
      </c>
      <c r="MB40" s="79">
        <f t="shared" ref="MB40" si="941">SUM(MB31,MB39)</f>
        <v>773260</v>
      </c>
      <c r="MC40" s="79">
        <f t="shared" ref="MC40" si="942">SUM(MC31,MC39)</f>
        <v>968930</v>
      </c>
      <c r="MD40" s="80">
        <f>MC40/MB40</f>
        <v>1.2530455474226003</v>
      </c>
      <c r="ME40" s="79">
        <f t="shared" ref="ME40" si="943">SUM(ME31,ME39)</f>
        <v>20000</v>
      </c>
      <c r="MF40" s="79">
        <f t="shared" ref="MF40" si="944">SUM(MF31,MF39)</f>
        <v>19050</v>
      </c>
      <c r="MG40" s="80">
        <f>MF40/ME40</f>
        <v>0.95250000000000001</v>
      </c>
      <c r="MH40" s="79">
        <f t="shared" ref="MH40" si="945">SUM(MH31,MH39)</f>
        <v>344792</v>
      </c>
      <c r="MI40" s="79">
        <f t="shared" ref="MI40" si="946">SUM(MI31,MI39)</f>
        <v>0</v>
      </c>
      <c r="MJ40" s="80">
        <f t="shared" ref="MJ40" si="947">MI40/MH40</f>
        <v>0</v>
      </c>
      <c r="MK40" s="81">
        <f t="shared" si="90"/>
        <v>1690915</v>
      </c>
      <c r="ML40" s="79">
        <f t="shared" si="11"/>
        <v>1693547</v>
      </c>
      <c r="MM40" s="80">
        <f>ML40/MK40</f>
        <v>1.0015565537002156</v>
      </c>
      <c r="MN40" s="79">
        <f t="shared" ref="MN40:MO40" si="948">SUM(MN31,MN39)</f>
        <v>74711</v>
      </c>
      <c r="MO40" s="79">
        <f t="shared" si="948"/>
        <v>67726</v>
      </c>
      <c r="MP40" s="80">
        <f t="shared" si="126"/>
        <v>0.9065064046793645</v>
      </c>
      <c r="MQ40" s="82">
        <f t="shared" ref="MQ40:MR40" si="949">SUM(MQ31,MQ39)</f>
        <v>77300</v>
      </c>
      <c r="MR40" s="82">
        <f t="shared" si="949"/>
        <v>71966</v>
      </c>
      <c r="MS40" s="83">
        <f>MR40/MQ40</f>
        <v>0.93099611901681756</v>
      </c>
      <c r="MT40" s="81">
        <f t="shared" si="92"/>
        <v>152011</v>
      </c>
      <c r="MU40" s="79">
        <f t="shared" si="93"/>
        <v>139692</v>
      </c>
      <c r="MV40" s="80">
        <f t="shared" si="127"/>
        <v>0.9189598121188598</v>
      </c>
      <c r="MW40" s="81">
        <f t="shared" si="94"/>
        <v>1842926</v>
      </c>
      <c r="MX40" s="79">
        <f t="shared" si="12"/>
        <v>1833239</v>
      </c>
      <c r="MY40" s="80">
        <f t="shared" si="128"/>
        <v>0.99474368477084807</v>
      </c>
      <c r="MZ40" s="81">
        <f t="shared" si="14"/>
        <v>23219918</v>
      </c>
      <c r="NA40" s="79">
        <f t="shared" si="15"/>
        <v>21701952</v>
      </c>
      <c r="NB40" s="80">
        <f t="shared" si="95"/>
        <v>0.93462655639007852</v>
      </c>
      <c r="NC40" s="81">
        <f t="shared" si="16"/>
        <v>30224040</v>
      </c>
      <c r="ND40" s="79">
        <f t="shared" si="17"/>
        <v>28413223</v>
      </c>
      <c r="NE40" s="80">
        <f t="shared" si="96"/>
        <v>0.94008686462828928</v>
      </c>
      <c r="NF40" s="84"/>
    </row>
    <row r="41" spans="1:370" s="86" customFormat="1" ht="17.25" thickTop="1" thickBot="1" x14ac:dyDescent="0.3">
      <c r="A41" s="9"/>
      <c r="B41" s="10"/>
      <c r="C41" s="85" t="s">
        <v>247</v>
      </c>
      <c r="F41" s="87"/>
      <c r="I41" s="87"/>
      <c r="L41" s="87"/>
      <c r="O41" s="87"/>
      <c r="R41" s="87"/>
      <c r="U41" s="87"/>
      <c r="X41" s="87"/>
      <c r="AA41" s="87"/>
      <c r="AB41" s="88"/>
      <c r="AD41" s="87"/>
      <c r="AG41" s="87"/>
      <c r="AH41" s="88"/>
      <c r="AJ41" s="87"/>
      <c r="AM41" s="87"/>
      <c r="AP41" s="87"/>
      <c r="AS41" s="87"/>
      <c r="AV41" s="87"/>
      <c r="AY41" s="87"/>
      <c r="BB41" s="87"/>
      <c r="BE41" s="87"/>
      <c r="BH41" s="87"/>
      <c r="BK41" s="87"/>
      <c r="BN41" s="87"/>
      <c r="BQ41" s="87"/>
      <c r="BR41" s="88"/>
      <c r="BT41" s="87"/>
      <c r="BU41" s="88"/>
      <c r="BW41" s="87"/>
      <c r="BX41" s="88"/>
      <c r="BZ41" s="87"/>
      <c r="CA41" s="88"/>
      <c r="CC41" s="87"/>
      <c r="CD41" s="88"/>
      <c r="CF41" s="87"/>
      <c r="CG41" s="88"/>
      <c r="CI41" s="87"/>
      <c r="CJ41" s="88"/>
      <c r="CL41" s="87"/>
      <c r="CM41" s="88"/>
      <c r="CO41" s="87"/>
      <c r="CP41" s="88"/>
      <c r="CR41" s="87"/>
      <c r="CS41" s="88"/>
      <c r="CU41" s="87"/>
      <c r="CV41" s="88"/>
      <c r="CX41" s="87"/>
      <c r="CY41" s="88"/>
      <c r="DA41" s="87"/>
      <c r="DB41" s="88"/>
      <c r="DD41" s="87"/>
      <c r="DG41" s="87"/>
      <c r="DH41" s="88"/>
      <c r="DJ41" s="87"/>
      <c r="DM41" s="87"/>
      <c r="DN41" s="88"/>
      <c r="DP41" s="87"/>
      <c r="DQ41" s="88"/>
      <c r="DS41" s="87"/>
      <c r="DT41" s="88">
        <f t="shared" si="42"/>
        <v>0</v>
      </c>
      <c r="DU41" s="86">
        <f t="shared" si="43"/>
        <v>0</v>
      </c>
      <c r="DV41" s="87"/>
      <c r="DW41" s="88"/>
      <c r="DY41" s="87"/>
      <c r="EB41" s="87"/>
      <c r="EE41" s="87"/>
      <c r="EF41" s="86">
        <f t="shared" ref="EF41" si="950">SUM(DW41,DZ41,)</f>
        <v>0</v>
      </c>
      <c r="EG41" s="86">
        <f t="shared" ref="EG41" si="951">SUM(DX41,EA41,)</f>
        <v>0</v>
      </c>
      <c r="EH41" s="87"/>
      <c r="EI41" s="88"/>
      <c r="EK41" s="87"/>
      <c r="EL41" s="88"/>
      <c r="EN41" s="87"/>
      <c r="EO41" s="88"/>
      <c r="EQ41" s="87"/>
      <c r="ER41" s="88"/>
      <c r="ET41" s="87"/>
      <c r="EW41" s="87"/>
      <c r="EX41" s="88"/>
      <c r="EZ41" s="87"/>
      <c r="FC41" s="87"/>
      <c r="FF41" s="87"/>
      <c r="FI41" s="87"/>
      <c r="FL41" s="87"/>
      <c r="FM41" s="88"/>
      <c r="FO41" s="87"/>
      <c r="FR41" s="87"/>
      <c r="FS41" s="88"/>
      <c r="FU41" s="87"/>
      <c r="FV41" s="88"/>
      <c r="FX41" s="87"/>
      <c r="FY41" s="88"/>
      <c r="GA41" s="87"/>
      <c r="GB41" s="88"/>
      <c r="GD41" s="87"/>
      <c r="GG41" s="87"/>
      <c r="GJ41" s="87"/>
      <c r="GM41" s="87"/>
      <c r="GP41" s="87"/>
      <c r="GS41" s="87"/>
      <c r="GT41" s="88"/>
      <c r="GV41" s="87"/>
      <c r="GW41" s="88"/>
      <c r="GY41" s="87"/>
      <c r="HB41" s="87"/>
      <c r="HC41" s="88"/>
      <c r="HE41" s="87"/>
      <c r="HF41" s="88"/>
      <c r="HH41" s="87"/>
      <c r="HI41" s="88"/>
      <c r="HK41" s="87"/>
      <c r="HL41" s="88"/>
      <c r="HN41" s="87"/>
      <c r="HQ41" s="87"/>
      <c r="HR41" s="88"/>
      <c r="HT41" s="87"/>
      <c r="HU41" s="88"/>
      <c r="HW41" s="87"/>
      <c r="HZ41" s="87"/>
      <c r="IA41" s="88"/>
      <c r="IC41" s="87"/>
      <c r="IF41" s="87"/>
      <c r="II41" s="87"/>
      <c r="IJ41" s="88">
        <f t="shared" si="69"/>
        <v>0</v>
      </c>
      <c r="IK41" s="86">
        <f t="shared" si="70"/>
        <v>0</v>
      </c>
      <c r="IL41" s="87"/>
      <c r="IO41" s="87"/>
      <c r="IP41" s="88"/>
      <c r="IR41" s="87"/>
      <c r="IU41" s="87"/>
      <c r="IV41" s="86">
        <f t="shared" si="73"/>
        <v>0</v>
      </c>
      <c r="IW41" s="86">
        <f t="shared" si="74"/>
        <v>0</v>
      </c>
      <c r="IX41" s="87"/>
      <c r="IY41" s="88"/>
      <c r="JA41" s="87"/>
      <c r="JB41" s="88"/>
      <c r="JD41" s="87"/>
      <c r="JG41" s="87"/>
      <c r="JH41" s="88"/>
      <c r="JJ41" s="87"/>
      <c r="JK41" s="88"/>
      <c r="JM41" s="87"/>
      <c r="JN41" s="88"/>
      <c r="JP41" s="87"/>
      <c r="JQ41" s="88"/>
      <c r="JS41" s="87"/>
      <c r="JT41" s="88"/>
      <c r="JV41" s="87"/>
      <c r="JW41" s="88"/>
      <c r="JY41" s="87"/>
      <c r="JZ41" s="88">
        <f t="shared" si="78"/>
        <v>0</v>
      </c>
      <c r="KA41" s="86">
        <f t="shared" si="79"/>
        <v>0</v>
      </c>
      <c r="KB41" s="87"/>
      <c r="KC41" s="88"/>
      <c r="KE41" s="87"/>
      <c r="KF41" s="88"/>
      <c r="KH41" s="87"/>
      <c r="KI41" s="88"/>
      <c r="KK41" s="87"/>
      <c r="KL41" s="88"/>
      <c r="KN41" s="87"/>
      <c r="KO41" s="88"/>
      <c r="KQ41" s="87"/>
      <c r="KT41" s="87"/>
      <c r="KW41" s="87"/>
      <c r="KZ41" s="87"/>
      <c r="LA41" s="88"/>
      <c r="LC41" s="87"/>
      <c r="LD41" s="88"/>
      <c r="LF41" s="87"/>
      <c r="LG41" s="88"/>
      <c r="LI41" s="87"/>
      <c r="LL41" s="87"/>
      <c r="LO41" s="87"/>
      <c r="LR41" s="87"/>
      <c r="LS41" s="88"/>
      <c r="LU41" s="87"/>
      <c r="LV41" s="88"/>
      <c r="LX41" s="87"/>
      <c r="MA41" s="87"/>
      <c r="MD41" s="87"/>
      <c r="MG41" s="87"/>
      <c r="MJ41" s="87"/>
      <c r="MK41" s="88"/>
      <c r="MM41" s="87"/>
      <c r="MP41" s="87"/>
      <c r="MQ41" s="89"/>
      <c r="MR41" s="89"/>
      <c r="MS41" s="90"/>
      <c r="MT41" s="88"/>
      <c r="MV41" s="87"/>
      <c r="MW41" s="88"/>
      <c r="MY41" s="87"/>
      <c r="MZ41" s="88"/>
      <c r="NB41" s="87"/>
      <c r="NC41" s="88"/>
      <c r="NE41" s="87"/>
      <c r="NF41" s="91"/>
    </row>
    <row r="42" spans="1:370" s="26" customFormat="1" ht="16.5" thickBot="1" x14ac:dyDescent="0.3">
      <c r="A42" s="23">
        <v>32</v>
      </c>
      <c r="B42" s="24" t="s">
        <v>221</v>
      </c>
      <c r="C42" s="92" t="s">
        <v>248</v>
      </c>
      <c r="D42" s="26">
        <v>271214</v>
      </c>
      <c r="E42" s="26">
        <v>216905</v>
      </c>
      <c r="F42" s="27">
        <f t="shared" si="18"/>
        <v>0.79975591230541199</v>
      </c>
      <c r="I42" s="27"/>
      <c r="L42" s="27"/>
      <c r="O42" s="27"/>
      <c r="R42" s="27"/>
      <c r="U42" s="27"/>
      <c r="X42" s="27"/>
      <c r="AA42" s="27"/>
      <c r="AB42" s="28">
        <f t="shared" si="26"/>
        <v>0</v>
      </c>
      <c r="AC42" s="26">
        <f t="shared" si="27"/>
        <v>0</v>
      </c>
      <c r="AD42" s="27"/>
      <c r="AG42" s="27"/>
      <c r="AH42" s="28">
        <f t="shared" si="30"/>
        <v>271214</v>
      </c>
      <c r="AI42" s="26">
        <f t="shared" si="31"/>
        <v>216905</v>
      </c>
      <c r="AJ42" s="27">
        <f t="shared" si="32"/>
        <v>0.79975591230541199</v>
      </c>
      <c r="AM42" s="27"/>
      <c r="AP42" s="27"/>
      <c r="AS42" s="27"/>
      <c r="AV42" s="27"/>
      <c r="AY42" s="27"/>
      <c r="AZ42" s="26">
        <f t="shared" ref="AZ42:AZ77" si="952">SUM(AK42,AN42,AQ42,AT42,AW42)</f>
        <v>0</v>
      </c>
      <c r="BA42" s="26">
        <f t="shared" ref="BA42:BA77" si="953">SUM(AL42,AO42,AR42,AU42,AX42)</f>
        <v>0</v>
      </c>
      <c r="BB42" s="27"/>
      <c r="BE42" s="27"/>
      <c r="BH42" s="27"/>
      <c r="BK42" s="27"/>
      <c r="BN42" s="27"/>
      <c r="BQ42" s="27"/>
      <c r="BR42" s="28"/>
      <c r="BT42" s="27"/>
      <c r="BU42" s="28"/>
      <c r="BW42" s="27"/>
      <c r="BX42" s="28"/>
      <c r="BZ42" s="27"/>
      <c r="CA42" s="28"/>
      <c r="CC42" s="27"/>
      <c r="CD42" s="28">
        <f t="shared" ref="CD42:CD77" si="954">SUM(BC42,BF42,BI42,BL42,BO42,BR42,BU42,BX42,CA42)</f>
        <v>0</v>
      </c>
      <c r="CE42" s="26">
        <f t="shared" ref="CE42:CE77" si="955">SUM(BD42,BG42,BJ42,BM42,BP42,BS42,BV42,BY42,CB42)</f>
        <v>0</v>
      </c>
      <c r="CF42" s="27"/>
      <c r="CG42" s="28"/>
      <c r="CI42" s="27"/>
      <c r="CJ42" s="28"/>
      <c r="CL42" s="27"/>
      <c r="CM42" s="28"/>
      <c r="CO42" s="27"/>
      <c r="CP42" s="28"/>
      <c r="CR42" s="27"/>
      <c r="CS42" s="28"/>
      <c r="CU42" s="27"/>
      <c r="CV42" s="28">
        <f t="shared" si="40"/>
        <v>0</v>
      </c>
      <c r="CW42" s="26">
        <f t="shared" si="41"/>
        <v>0</v>
      </c>
      <c r="CX42" s="27"/>
      <c r="CY42" s="28"/>
      <c r="DA42" s="27"/>
      <c r="DB42" s="28"/>
      <c r="DD42" s="27"/>
      <c r="DG42" s="27"/>
      <c r="DH42" s="28"/>
      <c r="DJ42" s="27"/>
      <c r="DM42" s="27"/>
      <c r="DN42" s="28"/>
      <c r="DP42" s="27"/>
      <c r="DQ42" s="28"/>
      <c r="DS42" s="27"/>
      <c r="DT42" s="28">
        <f t="shared" si="42"/>
        <v>0</v>
      </c>
      <c r="DU42" s="26">
        <f t="shared" si="43"/>
        <v>0</v>
      </c>
      <c r="DV42" s="27"/>
      <c r="DW42" s="28"/>
      <c r="DY42" s="27"/>
      <c r="DZ42" s="26">
        <v>1730</v>
      </c>
      <c r="EA42" s="26">
        <v>1730</v>
      </c>
      <c r="EB42" s="27">
        <f t="shared" si="44"/>
        <v>1</v>
      </c>
      <c r="EE42" s="27"/>
      <c r="EF42" s="26">
        <f t="shared" ref="EF42:EF77" si="956">SUM(DW42,DZ42,EC42)</f>
        <v>1730</v>
      </c>
      <c r="EG42" s="26">
        <f t="shared" ref="EG42:EG77" si="957">SUM(DX42,EA42,ED42)</f>
        <v>1730</v>
      </c>
      <c r="EH42" s="27">
        <f t="shared" si="46"/>
        <v>1</v>
      </c>
      <c r="EI42" s="28"/>
      <c r="EK42" s="27"/>
      <c r="EL42" s="28"/>
      <c r="EN42" s="27"/>
      <c r="EO42" s="28"/>
      <c r="EQ42" s="27"/>
      <c r="ER42" s="28"/>
      <c r="ET42" s="27"/>
      <c r="EW42" s="27"/>
      <c r="EX42" s="28">
        <f t="shared" ref="EX42:EX77" si="958">SUM(EI42,EL42,EO42,ER42,EU42)</f>
        <v>0</v>
      </c>
      <c r="EY42" s="26">
        <f t="shared" ref="EY42:EY77" si="959">SUM(EJ42,EM42,EP42,ES42,EV42)</f>
        <v>0</v>
      </c>
      <c r="EZ42" s="27"/>
      <c r="FC42" s="27"/>
      <c r="FF42" s="27"/>
      <c r="FI42" s="27"/>
      <c r="FL42" s="27"/>
      <c r="FM42" s="28">
        <f t="shared" ref="FM42:FM77" si="960">SUM(FA42,FD42,FG42,FJ42)</f>
        <v>0</v>
      </c>
      <c r="FN42" s="26">
        <f t="shared" ref="FN42:FN77" si="961">SUM(FB42,FE42,FH42,FK42)</f>
        <v>0</v>
      </c>
      <c r="FO42" s="27"/>
      <c r="FR42" s="27"/>
      <c r="FS42" s="28">
        <f t="shared" ref="FS42:FS77" si="962">SUM(FP42)</f>
        <v>0</v>
      </c>
      <c r="FT42" s="26">
        <f t="shared" si="54"/>
        <v>0</v>
      </c>
      <c r="FU42" s="27"/>
      <c r="FV42" s="28"/>
      <c r="FX42" s="27"/>
      <c r="FY42" s="28">
        <f t="shared" ref="FY42:FY77" si="963">SUM(,FV42)</f>
        <v>0</v>
      </c>
      <c r="FZ42" s="26">
        <f t="shared" ref="FZ42:FZ77" si="964">SUM(,FW42)</f>
        <v>0</v>
      </c>
      <c r="GA42" s="27"/>
      <c r="GB42" s="28">
        <f t="shared" ref="GB42:GB68" si="965">SUM(CD42,CV42,DT42,EF42,EX42,FM42,FS42,FY42)</f>
        <v>1730</v>
      </c>
      <c r="GC42" s="26">
        <f t="shared" ref="GC42:GC68" si="966">SUM(CE42,CW42,DU42,EG42,EY42,FN42,FT42,FZ42)</f>
        <v>1730</v>
      </c>
      <c r="GD42" s="27">
        <f t="shared" si="58"/>
        <v>1</v>
      </c>
      <c r="GG42" s="27"/>
      <c r="GJ42" s="27"/>
      <c r="GM42" s="27"/>
      <c r="GP42" s="27"/>
      <c r="GS42" s="27"/>
      <c r="GT42" s="28"/>
      <c r="GV42" s="27"/>
      <c r="GW42" s="28"/>
      <c r="GY42" s="27"/>
      <c r="HB42" s="27"/>
      <c r="HC42" s="28">
        <f t="shared" ref="HC42:HC77" si="967">SUM(GE42,GH42,GK42,GN42,GQ42,GT42,GW42,GZ42)</f>
        <v>0</v>
      </c>
      <c r="HD42" s="26">
        <f t="shared" ref="HD42:HD77" si="968">SUM(GF42,GI42,GL42,GO42,GR42,GU42,GX42,HA42)</f>
        <v>0</v>
      </c>
      <c r="HE42" s="27"/>
      <c r="HF42" s="28"/>
      <c r="HH42" s="27"/>
      <c r="HI42" s="28">
        <f t="shared" si="63"/>
        <v>0</v>
      </c>
      <c r="HJ42" s="26">
        <f t="shared" si="64"/>
        <v>0</v>
      </c>
      <c r="HK42" s="27"/>
      <c r="HL42" s="28"/>
      <c r="HN42" s="27"/>
      <c r="HQ42" s="27"/>
      <c r="HR42" s="28">
        <f t="shared" si="65"/>
        <v>0</v>
      </c>
      <c r="HS42" s="26">
        <f t="shared" si="66"/>
        <v>0</v>
      </c>
      <c r="HT42" s="27"/>
      <c r="HU42" s="28"/>
      <c r="HW42" s="27"/>
      <c r="HZ42" s="27"/>
      <c r="IA42" s="28">
        <f t="shared" si="67"/>
        <v>0</v>
      </c>
      <c r="IB42" s="26">
        <f t="shared" si="68"/>
        <v>0</v>
      </c>
      <c r="IC42" s="27"/>
      <c r="IF42" s="27"/>
      <c r="II42" s="27"/>
      <c r="IJ42" s="28">
        <f t="shared" si="69"/>
        <v>0</v>
      </c>
      <c r="IK42" s="26">
        <f t="shared" si="70"/>
        <v>0</v>
      </c>
      <c r="IL42" s="27"/>
      <c r="IO42" s="27"/>
      <c r="IP42" s="28">
        <f t="shared" ref="IP42:IP77" si="969">IM42</f>
        <v>0</v>
      </c>
      <c r="IQ42" s="26">
        <f t="shared" ref="IQ42:IQ77" si="970">IN42</f>
        <v>0</v>
      </c>
      <c r="IR42" s="27"/>
      <c r="IU42" s="27"/>
      <c r="IV42" s="26">
        <f t="shared" si="73"/>
        <v>0</v>
      </c>
      <c r="IW42" s="26">
        <f t="shared" si="74"/>
        <v>0</v>
      </c>
      <c r="IX42" s="27"/>
      <c r="IY42" s="28">
        <f t="shared" ref="IY42:IY77" si="971">SUM(HC42,HI42,HR42,,IA42,IJ42,IP42,IV42)</f>
        <v>0</v>
      </c>
      <c r="IZ42" s="26">
        <f t="shared" ref="IZ42:IZ77" si="972">SUM(HD42,HJ42,HS42,,IB42,IK42,IQ42,IW42)</f>
        <v>0</v>
      </c>
      <c r="JA42" s="27"/>
      <c r="JB42" s="28"/>
      <c r="JD42" s="27"/>
      <c r="JG42" s="27"/>
      <c r="JH42" s="28"/>
      <c r="JJ42" s="27"/>
      <c r="JK42" s="28">
        <f t="shared" si="76"/>
        <v>0</v>
      </c>
      <c r="JL42" s="26">
        <f t="shared" si="77"/>
        <v>0</v>
      </c>
      <c r="JM42" s="27"/>
      <c r="JN42" s="28"/>
      <c r="JP42" s="27"/>
      <c r="JQ42" s="28"/>
      <c r="JS42" s="27"/>
      <c r="JT42" s="28"/>
      <c r="JV42" s="27"/>
      <c r="JW42" s="28"/>
      <c r="JY42" s="27"/>
      <c r="JZ42" s="28">
        <f t="shared" si="78"/>
        <v>0</v>
      </c>
      <c r="KA42" s="26">
        <f t="shared" si="79"/>
        <v>0</v>
      </c>
      <c r="KB42" s="27"/>
      <c r="KC42" s="28"/>
      <c r="KE42" s="27"/>
      <c r="KF42" s="28"/>
      <c r="KH42" s="27"/>
      <c r="KI42" s="28"/>
      <c r="KK42" s="27"/>
      <c r="KL42" s="28">
        <f t="shared" ref="KL42:KL77" si="973">KC42+KF42+KI42</f>
        <v>0</v>
      </c>
      <c r="KM42" s="26">
        <f t="shared" ref="KM42:KM77" si="974">KD42+KG42+KJ42</f>
        <v>0</v>
      </c>
      <c r="KN42" s="27"/>
      <c r="KO42" s="28">
        <f t="shared" ref="KO42:KO77" si="975">SUM(JB42,JK42,JZ42,KL42)</f>
        <v>0</v>
      </c>
      <c r="KP42" s="26">
        <f t="shared" ref="KP42:KP77" si="976">SUM(JC42,JL42,KA42,KM42)</f>
        <v>0</v>
      </c>
      <c r="KQ42" s="27"/>
      <c r="KT42" s="27"/>
      <c r="KU42" s="26">
        <v>1920138</v>
      </c>
      <c r="KV42" s="26">
        <v>2167294</v>
      </c>
      <c r="KW42" s="27">
        <f t="shared" ref="KW42:KW75" si="977">KV42/KU42</f>
        <v>1.1287178317391771</v>
      </c>
      <c r="KZ42" s="27"/>
      <c r="LA42" s="28"/>
      <c r="LC42" s="27"/>
      <c r="LD42" s="28"/>
      <c r="LF42" s="27"/>
      <c r="LG42" s="28">
        <f t="shared" si="84"/>
        <v>1920138</v>
      </c>
      <c r="LH42" s="26">
        <f t="shared" si="85"/>
        <v>2167294</v>
      </c>
      <c r="LI42" s="27">
        <f t="shared" ref="LI42:LI75" si="978">LH42/LG42</f>
        <v>1.1287178317391771</v>
      </c>
      <c r="LL42" s="27"/>
      <c r="LO42" s="27"/>
      <c r="LR42" s="27"/>
      <c r="LS42" s="28">
        <f t="shared" ref="LS42:LS77" si="979">SUM(LJ42,LM42,LP42)</f>
        <v>0</v>
      </c>
      <c r="LT42" s="26">
        <f t="shared" ref="LT42:LT77" si="980">SUM(LK42,LN42,LQ42)</f>
        <v>0</v>
      </c>
      <c r="LU42" s="27"/>
      <c r="LV42" s="28">
        <f t="shared" ref="LV42:LV68" si="981">SUM(LG42,LS42)</f>
        <v>1920138</v>
      </c>
      <c r="LW42" s="26">
        <f t="shared" ref="LW42:LW68" si="982">SUM(LH42,LT42)</f>
        <v>2167294</v>
      </c>
      <c r="LX42" s="27">
        <f t="shared" ref="LX42:LX75" si="983">LW42/LV42</f>
        <v>1.1287178317391771</v>
      </c>
      <c r="MA42" s="27"/>
      <c r="MD42" s="27"/>
      <c r="ME42" s="26">
        <v>17000</v>
      </c>
      <c r="MG42" s="27">
        <f t="shared" ref="MG42:MG43" si="984">MF42/ME42</f>
        <v>0</v>
      </c>
      <c r="MJ42" s="27"/>
      <c r="MK42" s="28">
        <f t="shared" ref="MK42:MK77" si="985">SUM(LY42,MB42,ME42,MH42)</f>
        <v>17000</v>
      </c>
      <c r="ML42" s="26">
        <f t="shared" ref="ML42:ML77" si="986">SUM(LZ42,MC42,MF42,MI42)</f>
        <v>0</v>
      </c>
      <c r="MM42" s="27">
        <f t="shared" ref="MM42:MM43" si="987">ML42/MK42</f>
        <v>0</v>
      </c>
      <c r="MN42" s="26">
        <v>33</v>
      </c>
      <c r="MO42" s="26">
        <v>33</v>
      </c>
      <c r="MP42" s="27">
        <f t="shared" si="126"/>
        <v>1</v>
      </c>
      <c r="MQ42" s="30"/>
      <c r="MR42" s="30"/>
      <c r="MS42" s="31"/>
      <c r="MT42" s="28">
        <f t="shared" ref="MT42:MT77" si="988">SUM(MN42,MQ42)</f>
        <v>33</v>
      </c>
      <c r="MU42" s="26">
        <f t="shared" ref="MU42:MU77" si="989">SUM(MO42,MR42)</f>
        <v>33</v>
      </c>
      <c r="MV42" s="27">
        <f t="shared" si="127"/>
        <v>1</v>
      </c>
      <c r="MW42" s="28">
        <f t="shared" ref="MW42:MW77" si="990">SUM(MK42,MT42)</f>
        <v>17033</v>
      </c>
      <c r="MX42" s="26">
        <f t="shared" ref="MX42:MX77" si="991">SUM(ML42,MU42)</f>
        <v>33</v>
      </c>
      <c r="MY42" s="27">
        <f t="shared" si="128"/>
        <v>1.9374156050020548E-3</v>
      </c>
      <c r="MZ42" s="28">
        <f t="shared" ref="MZ42:MZ77" si="992">SUM(GB42,IY42,KO42,LV42,MW42)</f>
        <v>1938901</v>
      </c>
      <c r="NA42" s="26">
        <f t="shared" ref="NA42:NA77" si="993">SUM(GC42,IZ42,KP42,LW42,MX42)</f>
        <v>2169057</v>
      </c>
      <c r="NB42" s="27">
        <f t="shared" si="95"/>
        <v>1.1187043588094492</v>
      </c>
      <c r="NC42" s="28">
        <f t="shared" ref="NC42:NC77" si="994">SUM(AH42,AZ42,MZ42)</f>
        <v>2210115</v>
      </c>
      <c r="ND42" s="26">
        <f t="shared" ref="ND42:ND77" si="995">SUM(AI42,BA42,NA42)</f>
        <v>2385962</v>
      </c>
      <c r="NE42" s="27">
        <f t="shared" si="96"/>
        <v>1.079564638039197</v>
      </c>
      <c r="NF42" s="32"/>
    </row>
    <row r="43" spans="1:370" s="26" customFormat="1" ht="16.5" thickBot="1" x14ac:dyDescent="0.3">
      <c r="A43" s="23">
        <v>33</v>
      </c>
      <c r="B43" s="24" t="s">
        <v>317</v>
      </c>
      <c r="C43" s="92" t="s">
        <v>180</v>
      </c>
      <c r="F43" s="27"/>
      <c r="I43" s="27"/>
      <c r="L43" s="27"/>
      <c r="O43" s="27"/>
      <c r="R43" s="27"/>
      <c r="U43" s="27"/>
      <c r="X43" s="27"/>
      <c r="AA43" s="27"/>
      <c r="AB43" s="28">
        <f t="shared" si="26"/>
        <v>0</v>
      </c>
      <c r="AC43" s="26">
        <f t="shared" si="27"/>
        <v>0</v>
      </c>
      <c r="AD43" s="27"/>
      <c r="AG43" s="27"/>
      <c r="AH43" s="28">
        <f t="shared" si="30"/>
        <v>0</v>
      </c>
      <c r="AI43" s="26">
        <f t="shared" si="31"/>
        <v>0</v>
      </c>
      <c r="AJ43" s="27"/>
      <c r="AM43" s="27"/>
      <c r="AP43" s="27"/>
      <c r="AS43" s="27"/>
      <c r="AV43" s="27"/>
      <c r="AY43" s="27"/>
      <c r="AZ43" s="26">
        <f t="shared" si="952"/>
        <v>0</v>
      </c>
      <c r="BA43" s="26">
        <f t="shared" si="953"/>
        <v>0</v>
      </c>
      <c r="BB43" s="27"/>
      <c r="BE43" s="27"/>
      <c r="BH43" s="27"/>
      <c r="BK43" s="27"/>
      <c r="BN43" s="27"/>
      <c r="BQ43" s="27"/>
      <c r="BR43" s="28"/>
      <c r="BT43" s="27"/>
      <c r="BU43" s="28"/>
      <c r="BW43" s="27"/>
      <c r="BX43" s="28"/>
      <c r="BZ43" s="27"/>
      <c r="CA43" s="28"/>
      <c r="CC43" s="27"/>
      <c r="CD43" s="28">
        <f t="shared" si="954"/>
        <v>0</v>
      </c>
      <c r="CE43" s="26">
        <f t="shared" si="955"/>
        <v>0</v>
      </c>
      <c r="CF43" s="27"/>
      <c r="CG43" s="28"/>
      <c r="CI43" s="27"/>
      <c r="CJ43" s="28"/>
      <c r="CL43" s="27"/>
      <c r="CM43" s="28"/>
      <c r="CO43" s="27"/>
      <c r="CP43" s="28"/>
      <c r="CR43" s="27"/>
      <c r="CS43" s="28"/>
      <c r="CU43" s="27"/>
      <c r="CV43" s="28">
        <f t="shared" si="40"/>
        <v>0</v>
      </c>
      <c r="CW43" s="26">
        <f t="shared" si="41"/>
        <v>0</v>
      </c>
      <c r="CX43" s="27"/>
      <c r="CY43" s="28"/>
      <c r="DA43" s="27"/>
      <c r="DB43" s="28"/>
      <c r="DD43" s="27"/>
      <c r="DG43" s="27"/>
      <c r="DH43" s="28"/>
      <c r="DJ43" s="27"/>
      <c r="DM43" s="27"/>
      <c r="DN43" s="28"/>
      <c r="DP43" s="27"/>
      <c r="DQ43" s="28"/>
      <c r="DS43" s="27"/>
      <c r="DT43" s="28">
        <f t="shared" si="42"/>
        <v>0</v>
      </c>
      <c r="DU43" s="26">
        <f t="shared" si="43"/>
        <v>0</v>
      </c>
      <c r="DV43" s="27"/>
      <c r="DW43" s="28"/>
      <c r="DY43" s="27"/>
      <c r="EB43" s="27"/>
      <c r="EE43" s="27"/>
      <c r="EF43" s="26">
        <f t="shared" si="956"/>
        <v>0</v>
      </c>
      <c r="EG43" s="26">
        <f t="shared" si="957"/>
        <v>0</v>
      </c>
      <c r="EH43" s="27"/>
      <c r="EI43" s="28"/>
      <c r="EK43" s="27"/>
      <c r="EL43" s="28"/>
      <c r="EN43" s="27"/>
      <c r="EO43" s="28"/>
      <c r="EQ43" s="27"/>
      <c r="ER43" s="28"/>
      <c r="ET43" s="27"/>
      <c r="EW43" s="27"/>
      <c r="EX43" s="28">
        <f t="shared" si="958"/>
        <v>0</v>
      </c>
      <c r="EY43" s="26">
        <f t="shared" si="959"/>
        <v>0</v>
      </c>
      <c r="EZ43" s="27"/>
      <c r="FC43" s="27"/>
      <c r="FF43" s="27"/>
      <c r="FI43" s="27"/>
      <c r="FL43" s="27"/>
      <c r="FM43" s="28">
        <f t="shared" si="960"/>
        <v>0</v>
      </c>
      <c r="FN43" s="26">
        <f t="shared" si="961"/>
        <v>0</v>
      </c>
      <c r="FO43" s="27"/>
      <c r="FR43" s="27"/>
      <c r="FS43" s="28">
        <f t="shared" si="962"/>
        <v>0</v>
      </c>
      <c r="FT43" s="26">
        <f t="shared" si="54"/>
        <v>0</v>
      </c>
      <c r="FU43" s="27"/>
      <c r="FV43" s="28"/>
      <c r="FX43" s="27"/>
      <c r="FY43" s="28">
        <f t="shared" si="963"/>
        <v>0</v>
      </c>
      <c r="FZ43" s="26">
        <f t="shared" si="964"/>
        <v>0</v>
      </c>
      <c r="GA43" s="27"/>
      <c r="GB43" s="28">
        <f t="shared" si="965"/>
        <v>0</v>
      </c>
      <c r="GC43" s="26">
        <f t="shared" si="966"/>
        <v>0</v>
      </c>
      <c r="GD43" s="27"/>
      <c r="GG43" s="27"/>
      <c r="GJ43" s="27"/>
      <c r="GM43" s="27"/>
      <c r="GP43" s="27"/>
      <c r="GS43" s="27"/>
      <c r="GT43" s="28"/>
      <c r="GV43" s="27"/>
      <c r="GW43" s="28"/>
      <c r="GY43" s="27"/>
      <c r="HB43" s="27"/>
      <c r="HC43" s="28">
        <f t="shared" si="967"/>
        <v>0</v>
      </c>
      <c r="HD43" s="26">
        <f t="shared" si="968"/>
        <v>0</v>
      </c>
      <c r="HE43" s="27"/>
      <c r="HF43" s="28"/>
      <c r="HH43" s="27"/>
      <c r="HI43" s="28">
        <f t="shared" si="63"/>
        <v>0</v>
      </c>
      <c r="HJ43" s="26">
        <f t="shared" si="64"/>
        <v>0</v>
      </c>
      <c r="HK43" s="27"/>
      <c r="HL43" s="28"/>
      <c r="HN43" s="27"/>
      <c r="HQ43" s="27"/>
      <c r="HR43" s="28">
        <f t="shared" si="65"/>
        <v>0</v>
      </c>
      <c r="HS43" s="26">
        <f t="shared" si="66"/>
        <v>0</v>
      </c>
      <c r="HT43" s="27"/>
      <c r="HU43" s="28"/>
      <c r="HW43" s="27"/>
      <c r="HZ43" s="27"/>
      <c r="IA43" s="28">
        <f t="shared" si="67"/>
        <v>0</v>
      </c>
      <c r="IB43" s="26">
        <f t="shared" si="68"/>
        <v>0</v>
      </c>
      <c r="IC43" s="27"/>
      <c r="IF43" s="27"/>
      <c r="II43" s="27"/>
      <c r="IJ43" s="28">
        <f t="shared" si="69"/>
        <v>0</v>
      </c>
      <c r="IK43" s="26">
        <f t="shared" si="70"/>
        <v>0</v>
      </c>
      <c r="IL43" s="27"/>
      <c r="IO43" s="27"/>
      <c r="IP43" s="28">
        <f t="shared" si="969"/>
        <v>0</v>
      </c>
      <c r="IQ43" s="26">
        <f t="shared" si="970"/>
        <v>0</v>
      </c>
      <c r="IR43" s="27"/>
      <c r="IU43" s="27"/>
      <c r="IV43" s="26">
        <f t="shared" si="73"/>
        <v>0</v>
      </c>
      <c r="IW43" s="26">
        <f t="shared" si="74"/>
        <v>0</v>
      </c>
      <c r="IX43" s="27"/>
      <c r="IY43" s="28">
        <f t="shared" si="971"/>
        <v>0</v>
      </c>
      <c r="IZ43" s="26">
        <f t="shared" si="972"/>
        <v>0</v>
      </c>
      <c r="JA43" s="27"/>
      <c r="JB43" s="28"/>
      <c r="JD43" s="27"/>
      <c r="JG43" s="27"/>
      <c r="JH43" s="28"/>
      <c r="JJ43" s="27"/>
      <c r="JK43" s="28">
        <f t="shared" si="76"/>
        <v>0</v>
      </c>
      <c r="JL43" s="26">
        <f t="shared" si="77"/>
        <v>0</v>
      </c>
      <c r="JM43" s="27"/>
      <c r="JN43" s="28"/>
      <c r="JP43" s="27"/>
      <c r="JQ43" s="28"/>
      <c r="JS43" s="27"/>
      <c r="JT43" s="28"/>
      <c r="JV43" s="27"/>
      <c r="JW43" s="28"/>
      <c r="JY43" s="27"/>
      <c r="JZ43" s="28">
        <f t="shared" si="78"/>
        <v>0</v>
      </c>
      <c r="KA43" s="26">
        <f t="shared" si="79"/>
        <v>0</v>
      </c>
      <c r="KB43" s="27"/>
      <c r="KC43" s="28"/>
      <c r="KE43" s="27"/>
      <c r="KF43" s="28"/>
      <c r="KH43" s="27"/>
      <c r="KI43" s="28"/>
      <c r="KK43" s="27"/>
      <c r="KL43" s="28">
        <f t="shared" si="973"/>
        <v>0</v>
      </c>
      <c r="KM43" s="26">
        <f t="shared" si="974"/>
        <v>0</v>
      </c>
      <c r="KN43" s="27"/>
      <c r="KO43" s="28">
        <f t="shared" si="975"/>
        <v>0</v>
      </c>
      <c r="KP43" s="26">
        <f t="shared" si="976"/>
        <v>0</v>
      </c>
      <c r="KQ43" s="27"/>
      <c r="KT43" s="27"/>
      <c r="KW43" s="27"/>
      <c r="KZ43" s="27"/>
      <c r="LA43" s="28"/>
      <c r="LC43" s="27"/>
      <c r="LD43" s="28"/>
      <c r="LF43" s="27"/>
      <c r="LG43" s="28">
        <f t="shared" si="84"/>
        <v>0</v>
      </c>
      <c r="LH43" s="26">
        <f t="shared" si="85"/>
        <v>0</v>
      </c>
      <c r="LI43" s="27"/>
      <c r="LL43" s="27"/>
      <c r="LO43" s="27"/>
      <c r="LR43" s="27"/>
      <c r="LS43" s="28">
        <f t="shared" si="979"/>
        <v>0</v>
      </c>
      <c r="LT43" s="26">
        <f t="shared" si="980"/>
        <v>0</v>
      </c>
      <c r="LU43" s="27"/>
      <c r="LV43" s="28">
        <f t="shared" si="981"/>
        <v>0</v>
      </c>
      <c r="LW43" s="26">
        <f t="shared" si="982"/>
        <v>0</v>
      </c>
      <c r="LX43" s="27"/>
      <c r="MA43" s="27"/>
      <c r="MD43" s="27"/>
      <c r="ME43" s="26">
        <v>3000</v>
      </c>
      <c r="MG43" s="27">
        <f t="shared" si="984"/>
        <v>0</v>
      </c>
      <c r="MJ43" s="27"/>
      <c r="MK43" s="28">
        <f t="shared" si="985"/>
        <v>3000</v>
      </c>
      <c r="ML43" s="26">
        <f t="shared" si="986"/>
        <v>0</v>
      </c>
      <c r="MM43" s="27">
        <f t="shared" si="987"/>
        <v>0</v>
      </c>
      <c r="MN43" s="26">
        <v>38967</v>
      </c>
      <c r="MO43" s="26">
        <v>38967</v>
      </c>
      <c r="MP43" s="27">
        <f t="shared" si="126"/>
        <v>1</v>
      </c>
      <c r="MQ43" s="30">
        <v>25000</v>
      </c>
      <c r="MR43" s="30">
        <v>25000</v>
      </c>
      <c r="MS43" s="31">
        <f>MR43/MQ43</f>
        <v>1</v>
      </c>
      <c r="MT43" s="28">
        <f t="shared" si="988"/>
        <v>63967</v>
      </c>
      <c r="MU43" s="26">
        <f t="shared" si="989"/>
        <v>63967</v>
      </c>
      <c r="MV43" s="27">
        <f t="shared" si="127"/>
        <v>1</v>
      </c>
      <c r="MW43" s="28">
        <f t="shared" si="990"/>
        <v>66967</v>
      </c>
      <c r="MX43" s="26">
        <f t="shared" si="991"/>
        <v>63967</v>
      </c>
      <c r="MY43" s="27">
        <f t="shared" si="128"/>
        <v>0.95520181581973207</v>
      </c>
      <c r="MZ43" s="28">
        <f t="shared" si="992"/>
        <v>66967</v>
      </c>
      <c r="NA43" s="26">
        <f t="shared" si="993"/>
        <v>63967</v>
      </c>
      <c r="NB43" s="27">
        <f t="shared" si="95"/>
        <v>0.95520181581973207</v>
      </c>
      <c r="NC43" s="28">
        <f t="shared" si="994"/>
        <v>66967</v>
      </c>
      <c r="ND43" s="26">
        <f t="shared" si="995"/>
        <v>63967</v>
      </c>
      <c r="NE43" s="27">
        <f t="shared" si="96"/>
        <v>0.95520181581973207</v>
      </c>
      <c r="NF43" s="32"/>
    </row>
    <row r="44" spans="1:370" s="38" customFormat="1" x14ac:dyDescent="0.25">
      <c r="A44" s="35">
        <v>34</v>
      </c>
      <c r="B44" s="36" t="s">
        <v>222</v>
      </c>
      <c r="C44" s="93" t="s">
        <v>181</v>
      </c>
      <c r="F44" s="39"/>
      <c r="I44" s="39"/>
      <c r="L44" s="39"/>
      <c r="O44" s="39"/>
      <c r="R44" s="39"/>
      <c r="U44" s="39"/>
      <c r="X44" s="39"/>
      <c r="AA44" s="39"/>
      <c r="AB44" s="40">
        <f t="shared" si="26"/>
        <v>0</v>
      </c>
      <c r="AC44" s="38">
        <f t="shared" si="27"/>
        <v>0</v>
      </c>
      <c r="AD44" s="39"/>
      <c r="AG44" s="39"/>
      <c r="AH44" s="40">
        <f t="shared" si="30"/>
        <v>0</v>
      </c>
      <c r="AI44" s="38">
        <f t="shared" si="31"/>
        <v>0</v>
      </c>
      <c r="AJ44" s="39"/>
      <c r="AM44" s="39"/>
      <c r="AP44" s="39"/>
      <c r="AS44" s="39"/>
      <c r="AV44" s="39"/>
      <c r="AY44" s="39"/>
      <c r="AZ44" s="38">
        <f t="shared" si="952"/>
        <v>0</v>
      </c>
      <c r="BA44" s="38">
        <f t="shared" si="953"/>
        <v>0</v>
      </c>
      <c r="BB44" s="39"/>
      <c r="BE44" s="39"/>
      <c r="BH44" s="39"/>
      <c r="BK44" s="39"/>
      <c r="BN44" s="39"/>
      <c r="BQ44" s="39"/>
      <c r="BR44" s="40"/>
      <c r="BT44" s="39"/>
      <c r="BU44" s="40"/>
      <c r="BW44" s="39"/>
      <c r="BX44" s="40"/>
      <c r="BZ44" s="39"/>
      <c r="CA44" s="40"/>
      <c r="CC44" s="39"/>
      <c r="CD44" s="40">
        <f t="shared" si="954"/>
        <v>0</v>
      </c>
      <c r="CE44" s="38">
        <f t="shared" si="955"/>
        <v>0</v>
      </c>
      <c r="CF44" s="39"/>
      <c r="CG44" s="40"/>
      <c r="CI44" s="39"/>
      <c r="CJ44" s="40"/>
      <c r="CL44" s="39"/>
      <c r="CM44" s="40"/>
      <c r="CO44" s="39"/>
      <c r="CP44" s="40"/>
      <c r="CR44" s="39"/>
      <c r="CS44" s="40"/>
      <c r="CU44" s="39"/>
      <c r="CV44" s="40">
        <f t="shared" si="40"/>
        <v>0</v>
      </c>
      <c r="CW44" s="38">
        <f t="shared" si="41"/>
        <v>0</v>
      </c>
      <c r="CX44" s="39"/>
      <c r="CY44" s="40"/>
      <c r="DA44" s="39"/>
      <c r="DB44" s="40"/>
      <c r="DD44" s="39"/>
      <c r="DG44" s="39"/>
      <c r="DH44" s="40"/>
      <c r="DJ44" s="39"/>
      <c r="DM44" s="39"/>
      <c r="DN44" s="40"/>
      <c r="DP44" s="39"/>
      <c r="DQ44" s="40"/>
      <c r="DS44" s="39"/>
      <c r="DT44" s="40">
        <f t="shared" si="42"/>
        <v>0</v>
      </c>
      <c r="DU44" s="38">
        <f t="shared" si="43"/>
        <v>0</v>
      </c>
      <c r="DV44" s="39"/>
      <c r="DW44" s="40"/>
      <c r="DY44" s="39"/>
      <c r="EB44" s="39"/>
      <c r="EE44" s="39"/>
      <c r="EF44" s="38">
        <f t="shared" si="956"/>
        <v>0</v>
      </c>
      <c r="EG44" s="38">
        <f t="shared" si="957"/>
        <v>0</v>
      </c>
      <c r="EH44" s="39"/>
      <c r="EI44" s="40"/>
      <c r="EK44" s="39"/>
      <c r="EL44" s="40"/>
      <c r="EN44" s="39"/>
      <c r="EO44" s="40"/>
      <c r="EQ44" s="39"/>
      <c r="ER44" s="40"/>
      <c r="ET44" s="39"/>
      <c r="EW44" s="39"/>
      <c r="EX44" s="40">
        <f t="shared" si="958"/>
        <v>0</v>
      </c>
      <c r="EY44" s="38">
        <f t="shared" si="959"/>
        <v>0</v>
      </c>
      <c r="EZ44" s="39"/>
      <c r="FC44" s="39"/>
      <c r="FF44" s="39"/>
      <c r="FI44" s="39"/>
      <c r="FL44" s="39"/>
      <c r="FM44" s="40">
        <f t="shared" si="960"/>
        <v>0</v>
      </c>
      <c r="FN44" s="38">
        <f t="shared" si="961"/>
        <v>0</v>
      </c>
      <c r="FO44" s="39"/>
      <c r="FR44" s="39"/>
      <c r="FS44" s="40">
        <f t="shared" si="962"/>
        <v>0</v>
      </c>
      <c r="FT44" s="38">
        <f t="shared" si="54"/>
        <v>0</v>
      </c>
      <c r="FU44" s="39"/>
      <c r="FV44" s="40"/>
      <c r="FX44" s="39"/>
      <c r="FY44" s="40">
        <f t="shared" si="963"/>
        <v>0</v>
      </c>
      <c r="FZ44" s="38">
        <f t="shared" si="964"/>
        <v>0</v>
      </c>
      <c r="GA44" s="39"/>
      <c r="GB44" s="40">
        <f t="shared" si="965"/>
        <v>0</v>
      </c>
      <c r="GC44" s="38">
        <f t="shared" si="966"/>
        <v>0</v>
      </c>
      <c r="GD44" s="39"/>
      <c r="GG44" s="39"/>
      <c r="GJ44" s="39"/>
      <c r="GM44" s="39"/>
      <c r="GP44" s="39"/>
      <c r="GS44" s="39"/>
      <c r="GT44" s="40"/>
      <c r="GV44" s="39"/>
      <c r="GW44" s="40"/>
      <c r="GY44" s="39"/>
      <c r="HB44" s="39"/>
      <c r="HC44" s="40">
        <f t="shared" si="967"/>
        <v>0</v>
      </c>
      <c r="HD44" s="38">
        <f t="shared" si="968"/>
        <v>0</v>
      </c>
      <c r="HE44" s="39"/>
      <c r="HF44" s="40"/>
      <c r="HH44" s="39"/>
      <c r="HI44" s="40">
        <f t="shared" si="63"/>
        <v>0</v>
      </c>
      <c r="HJ44" s="38">
        <f t="shared" si="64"/>
        <v>0</v>
      </c>
      <c r="HK44" s="39"/>
      <c r="HL44" s="40"/>
      <c r="HN44" s="39"/>
      <c r="HQ44" s="39"/>
      <c r="HR44" s="40">
        <f t="shared" si="65"/>
        <v>0</v>
      </c>
      <c r="HS44" s="38">
        <f t="shared" si="66"/>
        <v>0</v>
      </c>
      <c r="HT44" s="39"/>
      <c r="HU44" s="40"/>
      <c r="HW44" s="39"/>
      <c r="HZ44" s="39"/>
      <c r="IA44" s="40">
        <f t="shared" si="67"/>
        <v>0</v>
      </c>
      <c r="IB44" s="38">
        <f t="shared" si="68"/>
        <v>0</v>
      </c>
      <c r="IC44" s="39"/>
      <c r="IF44" s="39"/>
      <c r="II44" s="39"/>
      <c r="IJ44" s="40">
        <f t="shared" si="69"/>
        <v>0</v>
      </c>
      <c r="IK44" s="38">
        <f t="shared" si="70"/>
        <v>0</v>
      </c>
      <c r="IL44" s="39"/>
      <c r="IO44" s="39"/>
      <c r="IP44" s="40">
        <f t="shared" si="969"/>
        <v>0</v>
      </c>
      <c r="IQ44" s="38">
        <f t="shared" si="970"/>
        <v>0</v>
      </c>
      <c r="IR44" s="39"/>
      <c r="IU44" s="39"/>
      <c r="IV44" s="38">
        <f t="shared" si="73"/>
        <v>0</v>
      </c>
      <c r="IW44" s="38">
        <f t="shared" si="74"/>
        <v>0</v>
      </c>
      <c r="IX44" s="39"/>
      <c r="IY44" s="40">
        <f t="shared" si="971"/>
        <v>0</v>
      </c>
      <c r="IZ44" s="38">
        <f t="shared" si="972"/>
        <v>0</v>
      </c>
      <c r="JA44" s="39"/>
      <c r="JB44" s="40"/>
      <c r="JD44" s="39"/>
      <c r="JG44" s="39"/>
      <c r="JH44" s="40"/>
      <c r="JJ44" s="39"/>
      <c r="JK44" s="40">
        <f t="shared" si="76"/>
        <v>0</v>
      </c>
      <c r="JL44" s="38">
        <f t="shared" si="77"/>
        <v>0</v>
      </c>
      <c r="JM44" s="39"/>
      <c r="JN44" s="40"/>
      <c r="JP44" s="39"/>
      <c r="JQ44" s="40"/>
      <c r="JS44" s="39"/>
      <c r="JT44" s="40"/>
      <c r="JV44" s="39"/>
      <c r="JW44" s="40"/>
      <c r="JY44" s="39"/>
      <c r="JZ44" s="40">
        <f t="shared" si="78"/>
        <v>0</v>
      </c>
      <c r="KA44" s="38">
        <f t="shared" si="79"/>
        <v>0</v>
      </c>
      <c r="KB44" s="39"/>
      <c r="KC44" s="40"/>
      <c r="KE44" s="39"/>
      <c r="KF44" s="40"/>
      <c r="KH44" s="39"/>
      <c r="KI44" s="40"/>
      <c r="KK44" s="39"/>
      <c r="KL44" s="40">
        <f t="shared" si="973"/>
        <v>0</v>
      </c>
      <c r="KM44" s="38">
        <f t="shared" si="974"/>
        <v>0</v>
      </c>
      <c r="KN44" s="39"/>
      <c r="KO44" s="40">
        <f t="shared" si="975"/>
        <v>0</v>
      </c>
      <c r="KP44" s="38">
        <f t="shared" si="976"/>
        <v>0</v>
      </c>
      <c r="KQ44" s="39"/>
      <c r="KT44" s="39"/>
      <c r="KW44" s="39"/>
      <c r="KZ44" s="39"/>
      <c r="LA44" s="40"/>
      <c r="LC44" s="39"/>
      <c r="LD44" s="40"/>
      <c r="LF44" s="39"/>
      <c r="LG44" s="40">
        <f t="shared" si="84"/>
        <v>0</v>
      </c>
      <c r="LH44" s="38">
        <f t="shared" si="85"/>
        <v>0</v>
      </c>
      <c r="LI44" s="39"/>
      <c r="LL44" s="39"/>
      <c r="LM44" s="38">
        <v>1762000</v>
      </c>
      <c r="LN44" s="38">
        <v>1712000</v>
      </c>
      <c r="LO44" s="39">
        <f t="shared" ref="LO44:LO75" si="996">LN44/LM44</f>
        <v>0.97162315550510781</v>
      </c>
      <c r="LR44" s="39"/>
      <c r="LS44" s="40">
        <f t="shared" si="979"/>
        <v>1762000</v>
      </c>
      <c r="LT44" s="38">
        <f t="shared" si="980"/>
        <v>1712000</v>
      </c>
      <c r="LU44" s="39">
        <f t="shared" ref="LU44:LU75" si="997">LT44/LS44</f>
        <v>0.97162315550510781</v>
      </c>
      <c r="LV44" s="40">
        <f t="shared" si="981"/>
        <v>1762000</v>
      </c>
      <c r="LW44" s="38">
        <f t="shared" si="982"/>
        <v>1712000</v>
      </c>
      <c r="LX44" s="39">
        <f t="shared" si="983"/>
        <v>0.97162315550510781</v>
      </c>
      <c r="MA44" s="39"/>
      <c r="MD44" s="39"/>
      <c r="MG44" s="39"/>
      <c r="MJ44" s="39"/>
      <c r="MK44" s="40">
        <f t="shared" si="985"/>
        <v>0</v>
      </c>
      <c r="ML44" s="38">
        <f t="shared" si="986"/>
        <v>0</v>
      </c>
      <c r="MM44" s="39"/>
      <c r="MP44" s="39"/>
      <c r="MQ44" s="41"/>
      <c r="MR44" s="41"/>
      <c r="MS44" s="42"/>
      <c r="MT44" s="40">
        <f t="shared" si="988"/>
        <v>0</v>
      </c>
      <c r="MU44" s="38">
        <f t="shared" si="989"/>
        <v>0</v>
      </c>
      <c r="MV44" s="39"/>
      <c r="MW44" s="40">
        <f t="shared" si="990"/>
        <v>0</v>
      </c>
      <c r="MX44" s="38">
        <f t="shared" si="991"/>
        <v>0</v>
      </c>
      <c r="MY44" s="39"/>
      <c r="MZ44" s="40">
        <f t="shared" si="992"/>
        <v>1762000</v>
      </c>
      <c r="NA44" s="38">
        <f t="shared" si="993"/>
        <v>1712000</v>
      </c>
      <c r="NB44" s="39">
        <f t="shared" si="95"/>
        <v>0.97162315550510781</v>
      </c>
      <c r="NC44" s="40">
        <f t="shared" si="994"/>
        <v>1762000</v>
      </c>
      <c r="ND44" s="38">
        <f t="shared" si="995"/>
        <v>1712000</v>
      </c>
      <c r="NE44" s="39">
        <f t="shared" si="96"/>
        <v>0.97162315550510781</v>
      </c>
      <c r="NF44" s="43"/>
    </row>
    <row r="45" spans="1:370" s="53" customFormat="1" x14ac:dyDescent="0.25">
      <c r="A45" s="44">
        <v>35</v>
      </c>
      <c r="B45" s="45" t="s">
        <v>223</v>
      </c>
      <c r="C45" s="94" t="s">
        <v>182</v>
      </c>
      <c r="D45" s="47"/>
      <c r="E45" s="47"/>
      <c r="F45" s="48"/>
      <c r="G45" s="47"/>
      <c r="H45" s="47"/>
      <c r="I45" s="48"/>
      <c r="J45" s="47"/>
      <c r="K45" s="47"/>
      <c r="L45" s="48"/>
      <c r="M45" s="47"/>
      <c r="N45" s="47"/>
      <c r="O45" s="48"/>
      <c r="P45" s="47"/>
      <c r="Q45" s="47"/>
      <c r="R45" s="48"/>
      <c r="S45" s="47"/>
      <c r="T45" s="47"/>
      <c r="U45" s="48"/>
      <c r="V45" s="47"/>
      <c r="W45" s="47"/>
      <c r="X45" s="48"/>
      <c r="Y45" s="47"/>
      <c r="Z45" s="47"/>
      <c r="AA45" s="48"/>
      <c r="AB45" s="49">
        <f t="shared" si="26"/>
        <v>0</v>
      </c>
      <c r="AC45" s="47">
        <f t="shared" si="27"/>
        <v>0</v>
      </c>
      <c r="AD45" s="48"/>
      <c r="AE45" s="47"/>
      <c r="AF45" s="47"/>
      <c r="AG45" s="48"/>
      <c r="AH45" s="49">
        <f t="shared" si="30"/>
        <v>0</v>
      </c>
      <c r="AI45" s="47">
        <f t="shared" si="31"/>
        <v>0</v>
      </c>
      <c r="AJ45" s="48"/>
      <c r="AK45" s="47"/>
      <c r="AL45" s="47"/>
      <c r="AM45" s="48"/>
      <c r="AN45" s="47"/>
      <c r="AO45" s="47"/>
      <c r="AP45" s="48"/>
      <c r="AQ45" s="47"/>
      <c r="AR45" s="47"/>
      <c r="AS45" s="48"/>
      <c r="AT45" s="47"/>
      <c r="AU45" s="47"/>
      <c r="AV45" s="48"/>
      <c r="AW45" s="47"/>
      <c r="AX45" s="47"/>
      <c r="AY45" s="48"/>
      <c r="AZ45" s="47">
        <f t="shared" si="952"/>
        <v>0</v>
      </c>
      <c r="BA45" s="47">
        <f t="shared" si="953"/>
        <v>0</v>
      </c>
      <c r="BB45" s="48"/>
      <c r="BC45" s="47"/>
      <c r="BD45" s="47"/>
      <c r="BE45" s="48"/>
      <c r="BF45" s="47"/>
      <c r="BG45" s="47"/>
      <c r="BH45" s="48"/>
      <c r="BI45" s="47"/>
      <c r="BJ45" s="47"/>
      <c r="BK45" s="48"/>
      <c r="BL45" s="47"/>
      <c r="BM45" s="47"/>
      <c r="BN45" s="48"/>
      <c r="BO45" s="47"/>
      <c r="BP45" s="47"/>
      <c r="BQ45" s="48"/>
      <c r="BR45" s="49"/>
      <c r="BS45" s="47"/>
      <c r="BT45" s="48"/>
      <c r="BU45" s="49"/>
      <c r="BV45" s="47"/>
      <c r="BW45" s="48"/>
      <c r="BX45" s="49"/>
      <c r="BY45" s="47"/>
      <c r="BZ45" s="48"/>
      <c r="CA45" s="49"/>
      <c r="CB45" s="47"/>
      <c r="CC45" s="48"/>
      <c r="CD45" s="49">
        <f t="shared" si="954"/>
        <v>0</v>
      </c>
      <c r="CE45" s="47">
        <f t="shared" si="955"/>
        <v>0</v>
      </c>
      <c r="CF45" s="48"/>
      <c r="CG45" s="49"/>
      <c r="CH45" s="47"/>
      <c r="CI45" s="48"/>
      <c r="CJ45" s="49"/>
      <c r="CK45" s="47"/>
      <c r="CL45" s="48"/>
      <c r="CM45" s="49"/>
      <c r="CN45" s="47"/>
      <c r="CO45" s="48"/>
      <c r="CP45" s="49"/>
      <c r="CQ45" s="47"/>
      <c r="CR45" s="48"/>
      <c r="CS45" s="49"/>
      <c r="CT45" s="47"/>
      <c r="CU45" s="48"/>
      <c r="CV45" s="49">
        <f t="shared" si="40"/>
        <v>0</v>
      </c>
      <c r="CW45" s="47">
        <f t="shared" si="41"/>
        <v>0</v>
      </c>
      <c r="CX45" s="48"/>
      <c r="CY45" s="49"/>
      <c r="CZ45" s="47"/>
      <c r="DA45" s="48"/>
      <c r="DB45" s="49"/>
      <c r="DC45" s="47"/>
      <c r="DD45" s="48"/>
      <c r="DE45" s="47"/>
      <c r="DF45" s="47"/>
      <c r="DG45" s="48"/>
      <c r="DH45" s="49"/>
      <c r="DI45" s="47"/>
      <c r="DJ45" s="48"/>
      <c r="DK45" s="47"/>
      <c r="DL45" s="47"/>
      <c r="DM45" s="48"/>
      <c r="DN45" s="49"/>
      <c r="DO45" s="47"/>
      <c r="DP45" s="48"/>
      <c r="DQ45" s="49"/>
      <c r="DR45" s="47"/>
      <c r="DS45" s="48"/>
      <c r="DT45" s="49">
        <f t="shared" si="42"/>
        <v>0</v>
      </c>
      <c r="DU45" s="47">
        <f t="shared" si="43"/>
        <v>0</v>
      </c>
      <c r="DV45" s="48"/>
      <c r="DW45" s="49"/>
      <c r="DX45" s="47"/>
      <c r="DY45" s="48"/>
      <c r="DZ45" s="47"/>
      <c r="EA45" s="47"/>
      <c r="EB45" s="48"/>
      <c r="EC45" s="47"/>
      <c r="ED45" s="47"/>
      <c r="EE45" s="48"/>
      <c r="EF45" s="47">
        <f t="shared" si="956"/>
        <v>0</v>
      </c>
      <c r="EG45" s="47">
        <f t="shared" si="957"/>
        <v>0</v>
      </c>
      <c r="EH45" s="48"/>
      <c r="EI45" s="49"/>
      <c r="EJ45" s="47"/>
      <c r="EK45" s="48"/>
      <c r="EL45" s="49"/>
      <c r="EM45" s="47"/>
      <c r="EN45" s="48"/>
      <c r="EO45" s="49"/>
      <c r="EP45" s="47"/>
      <c r="EQ45" s="48"/>
      <c r="ER45" s="49"/>
      <c r="ES45" s="47"/>
      <c r="ET45" s="48"/>
      <c r="EU45" s="47"/>
      <c r="EV45" s="47"/>
      <c r="EW45" s="48"/>
      <c r="EX45" s="49">
        <f t="shared" si="958"/>
        <v>0</v>
      </c>
      <c r="EY45" s="47">
        <f t="shared" si="959"/>
        <v>0</v>
      </c>
      <c r="EZ45" s="48"/>
      <c r="FA45" s="47"/>
      <c r="FB45" s="47"/>
      <c r="FC45" s="48"/>
      <c r="FD45" s="47"/>
      <c r="FE45" s="47"/>
      <c r="FF45" s="48"/>
      <c r="FG45" s="47"/>
      <c r="FH45" s="47"/>
      <c r="FI45" s="48"/>
      <c r="FJ45" s="47"/>
      <c r="FK45" s="47"/>
      <c r="FL45" s="48"/>
      <c r="FM45" s="49">
        <f t="shared" si="960"/>
        <v>0</v>
      </c>
      <c r="FN45" s="47">
        <f t="shared" si="961"/>
        <v>0</v>
      </c>
      <c r="FO45" s="48"/>
      <c r="FP45" s="47"/>
      <c r="FQ45" s="47"/>
      <c r="FR45" s="48"/>
      <c r="FS45" s="49">
        <f t="shared" si="962"/>
        <v>0</v>
      </c>
      <c r="FT45" s="47">
        <f t="shared" si="54"/>
        <v>0</v>
      </c>
      <c r="FU45" s="48"/>
      <c r="FV45" s="49"/>
      <c r="FW45" s="47"/>
      <c r="FX45" s="48"/>
      <c r="FY45" s="49">
        <f t="shared" si="963"/>
        <v>0</v>
      </c>
      <c r="FZ45" s="47">
        <f t="shared" si="964"/>
        <v>0</v>
      </c>
      <c r="GA45" s="48"/>
      <c r="GB45" s="49">
        <f t="shared" si="965"/>
        <v>0</v>
      </c>
      <c r="GC45" s="47">
        <f t="shared" si="966"/>
        <v>0</v>
      </c>
      <c r="GD45" s="48"/>
      <c r="GE45" s="47"/>
      <c r="GF45" s="47"/>
      <c r="GG45" s="48"/>
      <c r="GH45" s="47"/>
      <c r="GI45" s="47"/>
      <c r="GJ45" s="48"/>
      <c r="GK45" s="47"/>
      <c r="GL45" s="47"/>
      <c r="GM45" s="48"/>
      <c r="GN45" s="47"/>
      <c r="GO45" s="47"/>
      <c r="GP45" s="48"/>
      <c r="GQ45" s="47"/>
      <c r="GR45" s="47"/>
      <c r="GS45" s="48"/>
      <c r="GT45" s="49"/>
      <c r="GU45" s="47"/>
      <c r="GV45" s="48"/>
      <c r="GW45" s="49"/>
      <c r="GX45" s="47"/>
      <c r="GY45" s="48"/>
      <c r="GZ45" s="47"/>
      <c r="HA45" s="47"/>
      <c r="HB45" s="48"/>
      <c r="HC45" s="49">
        <f t="shared" si="967"/>
        <v>0</v>
      </c>
      <c r="HD45" s="47">
        <f t="shared" si="968"/>
        <v>0</v>
      </c>
      <c r="HE45" s="48"/>
      <c r="HF45" s="49"/>
      <c r="HG45" s="47"/>
      <c r="HH45" s="48"/>
      <c r="HI45" s="49">
        <f t="shared" si="63"/>
        <v>0</v>
      </c>
      <c r="HJ45" s="47">
        <f t="shared" si="64"/>
        <v>0</v>
      </c>
      <c r="HK45" s="48"/>
      <c r="HL45" s="49"/>
      <c r="HM45" s="47"/>
      <c r="HN45" s="48"/>
      <c r="HO45" s="47"/>
      <c r="HP45" s="47"/>
      <c r="HQ45" s="48"/>
      <c r="HR45" s="49">
        <f t="shared" si="65"/>
        <v>0</v>
      </c>
      <c r="HS45" s="47">
        <f t="shared" si="66"/>
        <v>0</v>
      </c>
      <c r="HT45" s="48"/>
      <c r="HU45" s="49"/>
      <c r="HV45" s="47"/>
      <c r="HW45" s="48"/>
      <c r="HX45" s="47"/>
      <c r="HY45" s="47"/>
      <c r="HZ45" s="48"/>
      <c r="IA45" s="49">
        <f t="shared" si="67"/>
        <v>0</v>
      </c>
      <c r="IB45" s="47">
        <f t="shared" si="68"/>
        <v>0</v>
      </c>
      <c r="IC45" s="48"/>
      <c r="ID45" s="47"/>
      <c r="IE45" s="47"/>
      <c r="IF45" s="48"/>
      <c r="IG45" s="47"/>
      <c r="IH45" s="47"/>
      <c r="II45" s="48"/>
      <c r="IJ45" s="49">
        <f t="shared" si="69"/>
        <v>0</v>
      </c>
      <c r="IK45" s="47">
        <f t="shared" si="70"/>
        <v>0</v>
      </c>
      <c r="IL45" s="48"/>
      <c r="IM45" s="47"/>
      <c r="IN45" s="47"/>
      <c r="IO45" s="48"/>
      <c r="IP45" s="49">
        <f t="shared" si="969"/>
        <v>0</v>
      </c>
      <c r="IQ45" s="47">
        <f t="shared" si="970"/>
        <v>0</v>
      </c>
      <c r="IR45" s="48"/>
      <c r="IS45" s="47"/>
      <c r="IT45" s="47"/>
      <c r="IU45" s="48"/>
      <c r="IV45" s="47">
        <f t="shared" si="73"/>
        <v>0</v>
      </c>
      <c r="IW45" s="47">
        <f t="shared" si="74"/>
        <v>0</v>
      </c>
      <c r="IX45" s="48"/>
      <c r="IY45" s="49">
        <f t="shared" si="971"/>
        <v>0</v>
      </c>
      <c r="IZ45" s="47">
        <f t="shared" si="972"/>
        <v>0</v>
      </c>
      <c r="JA45" s="48"/>
      <c r="JB45" s="49"/>
      <c r="JC45" s="47"/>
      <c r="JD45" s="48"/>
      <c r="JE45" s="47"/>
      <c r="JF45" s="47"/>
      <c r="JG45" s="48"/>
      <c r="JH45" s="49"/>
      <c r="JI45" s="47"/>
      <c r="JJ45" s="48"/>
      <c r="JK45" s="49">
        <f t="shared" si="76"/>
        <v>0</v>
      </c>
      <c r="JL45" s="47">
        <f t="shared" si="77"/>
        <v>0</v>
      </c>
      <c r="JM45" s="48"/>
      <c r="JN45" s="49"/>
      <c r="JO45" s="47"/>
      <c r="JP45" s="48"/>
      <c r="JQ45" s="49"/>
      <c r="JR45" s="47"/>
      <c r="JS45" s="48"/>
      <c r="JT45" s="49"/>
      <c r="JU45" s="47"/>
      <c r="JV45" s="48"/>
      <c r="JW45" s="49"/>
      <c r="JX45" s="47"/>
      <c r="JY45" s="48"/>
      <c r="JZ45" s="49">
        <f t="shared" si="78"/>
        <v>0</v>
      </c>
      <c r="KA45" s="47">
        <f t="shared" si="79"/>
        <v>0</v>
      </c>
      <c r="KB45" s="48"/>
      <c r="KC45" s="49"/>
      <c r="KD45" s="47"/>
      <c r="KE45" s="48"/>
      <c r="KF45" s="49"/>
      <c r="KG45" s="47"/>
      <c r="KH45" s="48"/>
      <c r="KI45" s="49"/>
      <c r="KJ45" s="47"/>
      <c r="KK45" s="48"/>
      <c r="KL45" s="49">
        <f t="shared" si="973"/>
        <v>0</v>
      </c>
      <c r="KM45" s="47">
        <f t="shared" si="974"/>
        <v>0</v>
      </c>
      <c r="KN45" s="48"/>
      <c r="KO45" s="49">
        <f t="shared" si="975"/>
        <v>0</v>
      </c>
      <c r="KP45" s="47">
        <f t="shared" si="976"/>
        <v>0</v>
      </c>
      <c r="KQ45" s="48"/>
      <c r="KR45" s="47"/>
      <c r="KS45" s="47"/>
      <c r="KT45" s="48"/>
      <c r="KU45" s="47"/>
      <c r="KV45" s="47"/>
      <c r="KW45" s="48"/>
      <c r="KX45" s="47"/>
      <c r="KY45" s="47"/>
      <c r="KZ45" s="48"/>
      <c r="LA45" s="49"/>
      <c r="LB45" s="47"/>
      <c r="LC45" s="48"/>
      <c r="LD45" s="49"/>
      <c r="LE45" s="47"/>
      <c r="LF45" s="48"/>
      <c r="LG45" s="49">
        <f t="shared" si="84"/>
        <v>0</v>
      </c>
      <c r="LH45" s="47">
        <f t="shared" si="85"/>
        <v>0</v>
      </c>
      <c r="LI45" s="48"/>
      <c r="LJ45" s="47"/>
      <c r="LK45" s="47"/>
      <c r="LL45" s="48"/>
      <c r="LM45" s="47">
        <v>4936533</v>
      </c>
      <c r="LN45" s="47">
        <v>3940171</v>
      </c>
      <c r="LO45" s="48">
        <f t="shared" si="996"/>
        <v>0.7981656356799397</v>
      </c>
      <c r="LP45" s="47"/>
      <c r="LQ45" s="47"/>
      <c r="LR45" s="48"/>
      <c r="LS45" s="49">
        <f t="shared" si="979"/>
        <v>4936533</v>
      </c>
      <c r="LT45" s="47">
        <f t="shared" si="980"/>
        <v>3940171</v>
      </c>
      <c r="LU45" s="48">
        <f t="shared" si="997"/>
        <v>0.7981656356799397</v>
      </c>
      <c r="LV45" s="49">
        <f t="shared" si="981"/>
        <v>4936533</v>
      </c>
      <c r="LW45" s="47">
        <f t="shared" si="982"/>
        <v>3940171</v>
      </c>
      <c r="LX45" s="48">
        <f t="shared" si="983"/>
        <v>0.7981656356799397</v>
      </c>
      <c r="LY45" s="47"/>
      <c r="LZ45" s="47"/>
      <c r="MA45" s="48"/>
      <c r="MB45" s="47"/>
      <c r="MC45" s="47"/>
      <c r="MD45" s="48"/>
      <c r="ME45" s="47"/>
      <c r="MF45" s="47"/>
      <c r="MG45" s="48"/>
      <c r="MH45" s="47"/>
      <c r="MI45" s="47"/>
      <c r="MJ45" s="48"/>
      <c r="MK45" s="49">
        <f t="shared" si="985"/>
        <v>0</v>
      </c>
      <c r="ML45" s="47">
        <f t="shared" si="986"/>
        <v>0</v>
      </c>
      <c r="MM45" s="48"/>
      <c r="MN45" s="47"/>
      <c r="MO45" s="47"/>
      <c r="MP45" s="48"/>
      <c r="MQ45" s="50"/>
      <c r="MR45" s="50"/>
      <c r="MS45" s="51"/>
      <c r="MT45" s="49">
        <f t="shared" si="988"/>
        <v>0</v>
      </c>
      <c r="MU45" s="47">
        <f t="shared" si="989"/>
        <v>0</v>
      </c>
      <c r="MV45" s="48"/>
      <c r="MW45" s="49">
        <f t="shared" si="990"/>
        <v>0</v>
      </c>
      <c r="MX45" s="47">
        <f t="shared" si="991"/>
        <v>0</v>
      </c>
      <c r="MY45" s="48"/>
      <c r="MZ45" s="49">
        <f t="shared" si="992"/>
        <v>4936533</v>
      </c>
      <c r="NA45" s="47">
        <f t="shared" si="993"/>
        <v>3940171</v>
      </c>
      <c r="NB45" s="48">
        <f t="shared" si="95"/>
        <v>0.7981656356799397</v>
      </c>
      <c r="NC45" s="49">
        <f t="shared" si="994"/>
        <v>4936533</v>
      </c>
      <c r="ND45" s="47">
        <f t="shared" si="995"/>
        <v>3940171</v>
      </c>
      <c r="NE45" s="48">
        <f t="shared" si="96"/>
        <v>0.7981656356799397</v>
      </c>
    </row>
    <row r="46" spans="1:370" s="53" customFormat="1" x14ac:dyDescent="0.25">
      <c r="A46" s="44">
        <v>36</v>
      </c>
      <c r="B46" s="45" t="s">
        <v>224</v>
      </c>
      <c r="C46" s="94" t="s">
        <v>183</v>
      </c>
      <c r="D46" s="47"/>
      <c r="E46" s="47"/>
      <c r="F46" s="48"/>
      <c r="G46" s="47"/>
      <c r="H46" s="47"/>
      <c r="I46" s="48"/>
      <c r="J46" s="47"/>
      <c r="K46" s="47"/>
      <c r="L46" s="48"/>
      <c r="M46" s="47"/>
      <c r="N46" s="47"/>
      <c r="O46" s="48"/>
      <c r="P46" s="47"/>
      <c r="Q46" s="47"/>
      <c r="R46" s="48"/>
      <c r="S46" s="47"/>
      <c r="T46" s="47"/>
      <c r="U46" s="48"/>
      <c r="V46" s="47"/>
      <c r="W46" s="47"/>
      <c r="X46" s="48"/>
      <c r="Y46" s="47"/>
      <c r="Z46" s="47"/>
      <c r="AA46" s="48"/>
      <c r="AB46" s="49">
        <f t="shared" si="26"/>
        <v>0</v>
      </c>
      <c r="AC46" s="47">
        <f t="shared" si="27"/>
        <v>0</v>
      </c>
      <c r="AD46" s="48"/>
      <c r="AE46" s="47"/>
      <c r="AF46" s="47"/>
      <c r="AG46" s="48"/>
      <c r="AH46" s="49">
        <f t="shared" si="30"/>
        <v>0</v>
      </c>
      <c r="AI46" s="47">
        <f t="shared" si="31"/>
        <v>0</v>
      </c>
      <c r="AJ46" s="48"/>
      <c r="AK46" s="47"/>
      <c r="AL46" s="47"/>
      <c r="AM46" s="48"/>
      <c r="AN46" s="47"/>
      <c r="AO46" s="47"/>
      <c r="AP46" s="48"/>
      <c r="AQ46" s="47"/>
      <c r="AR46" s="47"/>
      <c r="AS46" s="48"/>
      <c r="AT46" s="47"/>
      <c r="AU46" s="47"/>
      <c r="AV46" s="48"/>
      <c r="AW46" s="47"/>
      <c r="AX46" s="47"/>
      <c r="AY46" s="48"/>
      <c r="AZ46" s="47">
        <f t="shared" si="952"/>
        <v>0</v>
      </c>
      <c r="BA46" s="47">
        <f t="shared" si="953"/>
        <v>0</v>
      </c>
      <c r="BB46" s="48"/>
      <c r="BC46" s="47"/>
      <c r="BD46" s="47"/>
      <c r="BE46" s="48"/>
      <c r="BF46" s="47"/>
      <c r="BG46" s="47"/>
      <c r="BH46" s="48"/>
      <c r="BI46" s="47"/>
      <c r="BJ46" s="47"/>
      <c r="BK46" s="48"/>
      <c r="BL46" s="47"/>
      <c r="BM46" s="47"/>
      <c r="BN46" s="48"/>
      <c r="BO46" s="47"/>
      <c r="BP46" s="47"/>
      <c r="BQ46" s="48"/>
      <c r="BR46" s="49"/>
      <c r="BS46" s="47"/>
      <c r="BT46" s="48"/>
      <c r="BU46" s="49"/>
      <c r="BV46" s="47"/>
      <c r="BW46" s="48"/>
      <c r="BX46" s="49"/>
      <c r="BY46" s="47"/>
      <c r="BZ46" s="48"/>
      <c r="CA46" s="49"/>
      <c r="CB46" s="47"/>
      <c r="CC46" s="48"/>
      <c r="CD46" s="49">
        <f t="shared" si="954"/>
        <v>0</v>
      </c>
      <c r="CE46" s="47">
        <f t="shared" si="955"/>
        <v>0</v>
      </c>
      <c r="CF46" s="48"/>
      <c r="CG46" s="49"/>
      <c r="CH46" s="47"/>
      <c r="CI46" s="48"/>
      <c r="CJ46" s="49"/>
      <c r="CK46" s="47"/>
      <c r="CL46" s="48"/>
      <c r="CM46" s="49"/>
      <c r="CN46" s="47"/>
      <c r="CO46" s="48"/>
      <c r="CP46" s="49"/>
      <c r="CQ46" s="47"/>
      <c r="CR46" s="48"/>
      <c r="CS46" s="49"/>
      <c r="CT46" s="47"/>
      <c r="CU46" s="48"/>
      <c r="CV46" s="49">
        <f t="shared" si="40"/>
        <v>0</v>
      </c>
      <c r="CW46" s="47">
        <f t="shared" si="41"/>
        <v>0</v>
      </c>
      <c r="CX46" s="48"/>
      <c r="CY46" s="49"/>
      <c r="CZ46" s="47"/>
      <c r="DA46" s="48"/>
      <c r="DB46" s="49"/>
      <c r="DC46" s="47"/>
      <c r="DD46" s="48"/>
      <c r="DE46" s="47"/>
      <c r="DF46" s="47"/>
      <c r="DG46" s="48"/>
      <c r="DH46" s="49"/>
      <c r="DI46" s="47"/>
      <c r="DJ46" s="48"/>
      <c r="DK46" s="47"/>
      <c r="DL46" s="47"/>
      <c r="DM46" s="48"/>
      <c r="DN46" s="49"/>
      <c r="DO46" s="47"/>
      <c r="DP46" s="48"/>
      <c r="DQ46" s="49"/>
      <c r="DR46" s="47"/>
      <c r="DS46" s="48"/>
      <c r="DT46" s="49">
        <f t="shared" si="42"/>
        <v>0</v>
      </c>
      <c r="DU46" s="47">
        <f t="shared" si="43"/>
        <v>0</v>
      </c>
      <c r="DV46" s="48"/>
      <c r="DW46" s="49"/>
      <c r="DX46" s="47"/>
      <c r="DY46" s="48"/>
      <c r="DZ46" s="47"/>
      <c r="EA46" s="47"/>
      <c r="EB46" s="48"/>
      <c r="EC46" s="47"/>
      <c r="ED46" s="47"/>
      <c r="EE46" s="48"/>
      <c r="EF46" s="47">
        <f t="shared" si="956"/>
        <v>0</v>
      </c>
      <c r="EG46" s="47">
        <f t="shared" si="957"/>
        <v>0</v>
      </c>
      <c r="EH46" s="48"/>
      <c r="EI46" s="49"/>
      <c r="EJ46" s="47"/>
      <c r="EK46" s="48"/>
      <c r="EL46" s="49"/>
      <c r="EM46" s="47"/>
      <c r="EN46" s="48"/>
      <c r="EO46" s="49"/>
      <c r="EP46" s="47"/>
      <c r="EQ46" s="48"/>
      <c r="ER46" s="49"/>
      <c r="ES46" s="47"/>
      <c r="ET46" s="48"/>
      <c r="EU46" s="47"/>
      <c r="EV46" s="47"/>
      <c r="EW46" s="48"/>
      <c r="EX46" s="49">
        <f t="shared" si="958"/>
        <v>0</v>
      </c>
      <c r="EY46" s="47">
        <f t="shared" si="959"/>
        <v>0</v>
      </c>
      <c r="EZ46" s="48"/>
      <c r="FA46" s="47"/>
      <c r="FB46" s="47"/>
      <c r="FC46" s="48"/>
      <c r="FD46" s="47"/>
      <c r="FE46" s="47"/>
      <c r="FF46" s="48"/>
      <c r="FG46" s="47"/>
      <c r="FH46" s="47"/>
      <c r="FI46" s="48"/>
      <c r="FJ46" s="47"/>
      <c r="FK46" s="47"/>
      <c r="FL46" s="48"/>
      <c r="FM46" s="49">
        <f t="shared" si="960"/>
        <v>0</v>
      </c>
      <c r="FN46" s="47">
        <f t="shared" si="961"/>
        <v>0</v>
      </c>
      <c r="FO46" s="48"/>
      <c r="FP46" s="47"/>
      <c r="FQ46" s="47"/>
      <c r="FR46" s="48"/>
      <c r="FS46" s="49">
        <f t="shared" si="962"/>
        <v>0</v>
      </c>
      <c r="FT46" s="47">
        <f t="shared" si="54"/>
        <v>0</v>
      </c>
      <c r="FU46" s="48"/>
      <c r="FV46" s="49"/>
      <c r="FW46" s="47"/>
      <c r="FX46" s="48"/>
      <c r="FY46" s="49">
        <f t="shared" si="963"/>
        <v>0</v>
      </c>
      <c r="FZ46" s="47">
        <f t="shared" si="964"/>
        <v>0</v>
      </c>
      <c r="GA46" s="48"/>
      <c r="GB46" s="49">
        <f t="shared" si="965"/>
        <v>0</v>
      </c>
      <c r="GC46" s="47">
        <f t="shared" si="966"/>
        <v>0</v>
      </c>
      <c r="GD46" s="48"/>
      <c r="GE46" s="47"/>
      <c r="GF46" s="47"/>
      <c r="GG46" s="48"/>
      <c r="GH46" s="47"/>
      <c r="GI46" s="47"/>
      <c r="GJ46" s="48"/>
      <c r="GK46" s="47"/>
      <c r="GL46" s="47"/>
      <c r="GM46" s="48"/>
      <c r="GN46" s="47"/>
      <c r="GO46" s="47"/>
      <c r="GP46" s="48"/>
      <c r="GQ46" s="47"/>
      <c r="GR46" s="47"/>
      <c r="GS46" s="48"/>
      <c r="GT46" s="49"/>
      <c r="GU46" s="47"/>
      <c r="GV46" s="48"/>
      <c r="GW46" s="49"/>
      <c r="GX46" s="47"/>
      <c r="GY46" s="48"/>
      <c r="GZ46" s="47"/>
      <c r="HA46" s="47"/>
      <c r="HB46" s="48"/>
      <c r="HC46" s="49">
        <f t="shared" si="967"/>
        <v>0</v>
      </c>
      <c r="HD46" s="47">
        <f t="shared" si="968"/>
        <v>0</v>
      </c>
      <c r="HE46" s="48"/>
      <c r="HF46" s="49"/>
      <c r="HG46" s="47"/>
      <c r="HH46" s="48"/>
      <c r="HI46" s="49">
        <f t="shared" si="63"/>
        <v>0</v>
      </c>
      <c r="HJ46" s="47">
        <f t="shared" si="64"/>
        <v>0</v>
      </c>
      <c r="HK46" s="48"/>
      <c r="HL46" s="49"/>
      <c r="HM46" s="47"/>
      <c r="HN46" s="48"/>
      <c r="HO46" s="47"/>
      <c r="HP46" s="47"/>
      <c r="HQ46" s="48"/>
      <c r="HR46" s="49">
        <f t="shared" si="65"/>
        <v>0</v>
      </c>
      <c r="HS46" s="47">
        <f t="shared" si="66"/>
        <v>0</v>
      </c>
      <c r="HT46" s="48"/>
      <c r="HU46" s="49"/>
      <c r="HV46" s="47"/>
      <c r="HW46" s="48"/>
      <c r="HX46" s="47"/>
      <c r="HY46" s="47"/>
      <c r="HZ46" s="48"/>
      <c r="IA46" s="49">
        <f t="shared" si="67"/>
        <v>0</v>
      </c>
      <c r="IB46" s="47">
        <f t="shared" si="68"/>
        <v>0</v>
      </c>
      <c r="IC46" s="48"/>
      <c r="ID46" s="47"/>
      <c r="IE46" s="47"/>
      <c r="IF46" s="48"/>
      <c r="IG46" s="47"/>
      <c r="IH46" s="47"/>
      <c r="II46" s="48"/>
      <c r="IJ46" s="49">
        <f t="shared" si="69"/>
        <v>0</v>
      </c>
      <c r="IK46" s="47">
        <f t="shared" si="70"/>
        <v>0</v>
      </c>
      <c r="IL46" s="48"/>
      <c r="IM46" s="47"/>
      <c r="IN46" s="47"/>
      <c r="IO46" s="48"/>
      <c r="IP46" s="49">
        <f t="shared" si="969"/>
        <v>0</v>
      </c>
      <c r="IQ46" s="47">
        <f t="shared" si="970"/>
        <v>0</v>
      </c>
      <c r="IR46" s="48"/>
      <c r="IS46" s="47"/>
      <c r="IT46" s="47"/>
      <c r="IU46" s="48"/>
      <c r="IV46" s="47">
        <f t="shared" si="73"/>
        <v>0</v>
      </c>
      <c r="IW46" s="47">
        <f t="shared" si="74"/>
        <v>0</v>
      </c>
      <c r="IX46" s="48"/>
      <c r="IY46" s="49">
        <f t="shared" si="971"/>
        <v>0</v>
      </c>
      <c r="IZ46" s="47">
        <f t="shared" si="972"/>
        <v>0</v>
      </c>
      <c r="JA46" s="48"/>
      <c r="JB46" s="49"/>
      <c r="JC46" s="47"/>
      <c r="JD46" s="48"/>
      <c r="JE46" s="47"/>
      <c r="JF46" s="47"/>
      <c r="JG46" s="48"/>
      <c r="JH46" s="49"/>
      <c r="JI46" s="47"/>
      <c r="JJ46" s="48"/>
      <c r="JK46" s="49">
        <f t="shared" si="76"/>
        <v>0</v>
      </c>
      <c r="JL46" s="47">
        <f t="shared" si="77"/>
        <v>0</v>
      </c>
      <c r="JM46" s="48"/>
      <c r="JN46" s="49"/>
      <c r="JO46" s="47"/>
      <c r="JP46" s="48"/>
      <c r="JQ46" s="49"/>
      <c r="JR46" s="47"/>
      <c r="JS46" s="48"/>
      <c r="JT46" s="49"/>
      <c r="JU46" s="47"/>
      <c r="JV46" s="48"/>
      <c r="JW46" s="49"/>
      <c r="JX46" s="47"/>
      <c r="JY46" s="48"/>
      <c r="JZ46" s="49">
        <f t="shared" si="78"/>
        <v>0</v>
      </c>
      <c r="KA46" s="47">
        <f t="shared" si="79"/>
        <v>0</v>
      </c>
      <c r="KB46" s="48"/>
      <c r="KC46" s="49"/>
      <c r="KD46" s="47"/>
      <c r="KE46" s="48"/>
      <c r="KF46" s="49"/>
      <c r="KG46" s="47"/>
      <c r="KH46" s="48"/>
      <c r="KI46" s="49"/>
      <c r="KJ46" s="47"/>
      <c r="KK46" s="48"/>
      <c r="KL46" s="49">
        <f t="shared" si="973"/>
        <v>0</v>
      </c>
      <c r="KM46" s="47">
        <f t="shared" si="974"/>
        <v>0</v>
      </c>
      <c r="KN46" s="48"/>
      <c r="KO46" s="49">
        <f t="shared" si="975"/>
        <v>0</v>
      </c>
      <c r="KP46" s="47">
        <f t="shared" si="976"/>
        <v>0</v>
      </c>
      <c r="KQ46" s="48"/>
      <c r="KR46" s="47"/>
      <c r="KS46" s="47"/>
      <c r="KT46" s="48"/>
      <c r="KU46" s="47"/>
      <c r="KV46" s="47"/>
      <c r="KW46" s="48"/>
      <c r="KX46" s="47"/>
      <c r="KY46" s="47"/>
      <c r="KZ46" s="48"/>
      <c r="LA46" s="49"/>
      <c r="LB46" s="47"/>
      <c r="LC46" s="48"/>
      <c r="LD46" s="49"/>
      <c r="LE46" s="47"/>
      <c r="LF46" s="48"/>
      <c r="LG46" s="49">
        <f t="shared" si="84"/>
        <v>0</v>
      </c>
      <c r="LH46" s="47">
        <f t="shared" si="85"/>
        <v>0</v>
      </c>
      <c r="LI46" s="48"/>
      <c r="LJ46" s="47">
        <v>110000</v>
      </c>
      <c r="LK46" s="47">
        <v>0</v>
      </c>
      <c r="LL46" s="48">
        <f t="shared" ref="LL46:LL75" si="998">LK46/LJ46</f>
        <v>0</v>
      </c>
      <c r="LM46" s="47"/>
      <c r="LN46" s="47"/>
      <c r="LO46" s="48"/>
      <c r="LP46" s="47"/>
      <c r="LQ46" s="47"/>
      <c r="LR46" s="48"/>
      <c r="LS46" s="49">
        <f t="shared" si="979"/>
        <v>110000</v>
      </c>
      <c r="LT46" s="47">
        <f t="shared" si="980"/>
        <v>0</v>
      </c>
      <c r="LU46" s="48">
        <f t="shared" si="997"/>
        <v>0</v>
      </c>
      <c r="LV46" s="49">
        <f t="shared" si="981"/>
        <v>110000</v>
      </c>
      <c r="LW46" s="47">
        <f t="shared" si="982"/>
        <v>0</v>
      </c>
      <c r="LX46" s="48">
        <f t="shared" si="983"/>
        <v>0</v>
      </c>
      <c r="LY46" s="47"/>
      <c r="LZ46" s="47"/>
      <c r="MA46" s="48"/>
      <c r="MB46" s="47"/>
      <c r="MC46" s="47"/>
      <c r="MD46" s="48"/>
      <c r="ME46" s="47"/>
      <c r="MF46" s="47"/>
      <c r="MG46" s="48"/>
      <c r="MH46" s="47"/>
      <c r="MI46" s="47"/>
      <c r="MJ46" s="48"/>
      <c r="MK46" s="49">
        <f t="shared" si="985"/>
        <v>0</v>
      </c>
      <c r="ML46" s="47">
        <f t="shared" si="986"/>
        <v>0</v>
      </c>
      <c r="MM46" s="48"/>
      <c r="MN46" s="47"/>
      <c r="MO46" s="47"/>
      <c r="MP46" s="48"/>
      <c r="MQ46" s="50"/>
      <c r="MR46" s="50"/>
      <c r="MS46" s="51"/>
      <c r="MT46" s="49">
        <f t="shared" si="988"/>
        <v>0</v>
      </c>
      <c r="MU46" s="47">
        <f t="shared" si="989"/>
        <v>0</v>
      </c>
      <c r="MV46" s="48"/>
      <c r="MW46" s="49">
        <f t="shared" si="990"/>
        <v>0</v>
      </c>
      <c r="MX46" s="47">
        <f t="shared" si="991"/>
        <v>0</v>
      </c>
      <c r="MY46" s="48"/>
      <c r="MZ46" s="49">
        <f t="shared" si="992"/>
        <v>110000</v>
      </c>
      <c r="NA46" s="47">
        <f t="shared" si="993"/>
        <v>0</v>
      </c>
      <c r="NB46" s="48">
        <f t="shared" si="95"/>
        <v>0</v>
      </c>
      <c r="NC46" s="49">
        <f t="shared" si="994"/>
        <v>110000</v>
      </c>
      <c r="ND46" s="47">
        <f t="shared" si="995"/>
        <v>0</v>
      </c>
      <c r="NE46" s="48">
        <f t="shared" si="96"/>
        <v>0</v>
      </c>
    </row>
    <row r="47" spans="1:370" s="53" customFormat="1" x14ac:dyDescent="0.25">
      <c r="A47" s="44">
        <v>37</v>
      </c>
      <c r="B47" s="45" t="s">
        <v>225</v>
      </c>
      <c r="C47" s="94" t="s">
        <v>184</v>
      </c>
      <c r="D47" s="47"/>
      <c r="E47" s="47"/>
      <c r="F47" s="48"/>
      <c r="G47" s="47"/>
      <c r="H47" s="47"/>
      <c r="I47" s="48"/>
      <c r="J47" s="47"/>
      <c r="K47" s="47"/>
      <c r="L47" s="48"/>
      <c r="M47" s="47"/>
      <c r="N47" s="47"/>
      <c r="O47" s="48"/>
      <c r="P47" s="47"/>
      <c r="Q47" s="47"/>
      <c r="R47" s="48"/>
      <c r="S47" s="47"/>
      <c r="T47" s="47"/>
      <c r="U47" s="48"/>
      <c r="V47" s="47"/>
      <c r="W47" s="47"/>
      <c r="X47" s="48"/>
      <c r="Y47" s="47"/>
      <c r="Z47" s="47"/>
      <c r="AA47" s="48"/>
      <c r="AB47" s="49">
        <f t="shared" si="26"/>
        <v>0</v>
      </c>
      <c r="AC47" s="47">
        <f t="shared" si="27"/>
        <v>0</v>
      </c>
      <c r="AD47" s="48"/>
      <c r="AE47" s="47"/>
      <c r="AF47" s="47"/>
      <c r="AG47" s="48"/>
      <c r="AH47" s="49">
        <f t="shared" si="30"/>
        <v>0</v>
      </c>
      <c r="AI47" s="47">
        <f t="shared" si="31"/>
        <v>0</v>
      </c>
      <c r="AJ47" s="48"/>
      <c r="AK47" s="47"/>
      <c r="AL47" s="47"/>
      <c r="AM47" s="48"/>
      <c r="AN47" s="47"/>
      <c r="AO47" s="47"/>
      <c r="AP47" s="48"/>
      <c r="AQ47" s="47"/>
      <c r="AR47" s="47"/>
      <c r="AS47" s="48"/>
      <c r="AT47" s="47"/>
      <c r="AU47" s="47"/>
      <c r="AV47" s="48"/>
      <c r="AW47" s="47"/>
      <c r="AX47" s="47"/>
      <c r="AY47" s="48"/>
      <c r="AZ47" s="47">
        <f t="shared" si="952"/>
        <v>0</v>
      </c>
      <c r="BA47" s="47">
        <f t="shared" si="953"/>
        <v>0</v>
      </c>
      <c r="BB47" s="48"/>
      <c r="BC47" s="47"/>
      <c r="BD47" s="47"/>
      <c r="BE47" s="48"/>
      <c r="BF47" s="47"/>
      <c r="BG47" s="47"/>
      <c r="BH47" s="48"/>
      <c r="BI47" s="47"/>
      <c r="BJ47" s="47"/>
      <c r="BK47" s="48"/>
      <c r="BL47" s="47"/>
      <c r="BM47" s="47"/>
      <c r="BN47" s="48"/>
      <c r="BO47" s="47"/>
      <c r="BP47" s="47"/>
      <c r="BQ47" s="48"/>
      <c r="BR47" s="49"/>
      <c r="BS47" s="47"/>
      <c r="BT47" s="48"/>
      <c r="BU47" s="49"/>
      <c r="BV47" s="47"/>
      <c r="BW47" s="48"/>
      <c r="BX47" s="49"/>
      <c r="BY47" s="47"/>
      <c r="BZ47" s="48"/>
      <c r="CA47" s="49"/>
      <c r="CB47" s="47"/>
      <c r="CC47" s="48"/>
      <c r="CD47" s="49">
        <f t="shared" si="954"/>
        <v>0</v>
      </c>
      <c r="CE47" s="47">
        <f t="shared" si="955"/>
        <v>0</v>
      </c>
      <c r="CF47" s="48"/>
      <c r="CG47" s="49"/>
      <c r="CH47" s="47"/>
      <c r="CI47" s="48"/>
      <c r="CJ47" s="49"/>
      <c r="CK47" s="47"/>
      <c r="CL47" s="48"/>
      <c r="CM47" s="49"/>
      <c r="CN47" s="47"/>
      <c r="CO47" s="48"/>
      <c r="CP47" s="49"/>
      <c r="CQ47" s="47"/>
      <c r="CR47" s="48"/>
      <c r="CS47" s="49"/>
      <c r="CT47" s="47"/>
      <c r="CU47" s="48"/>
      <c r="CV47" s="49">
        <f t="shared" si="40"/>
        <v>0</v>
      </c>
      <c r="CW47" s="47">
        <f t="shared" si="41"/>
        <v>0</v>
      </c>
      <c r="CX47" s="48"/>
      <c r="CY47" s="49"/>
      <c r="CZ47" s="47"/>
      <c r="DA47" s="48"/>
      <c r="DB47" s="49"/>
      <c r="DC47" s="47"/>
      <c r="DD47" s="48"/>
      <c r="DE47" s="47"/>
      <c r="DF47" s="47"/>
      <c r="DG47" s="48"/>
      <c r="DH47" s="49"/>
      <c r="DI47" s="47"/>
      <c r="DJ47" s="48"/>
      <c r="DK47" s="47"/>
      <c r="DL47" s="47"/>
      <c r="DM47" s="48"/>
      <c r="DN47" s="49"/>
      <c r="DO47" s="47"/>
      <c r="DP47" s="48"/>
      <c r="DQ47" s="49"/>
      <c r="DR47" s="47"/>
      <c r="DS47" s="48"/>
      <c r="DT47" s="49">
        <f t="shared" si="42"/>
        <v>0</v>
      </c>
      <c r="DU47" s="47">
        <f t="shared" si="43"/>
        <v>0</v>
      </c>
      <c r="DV47" s="48"/>
      <c r="DW47" s="49"/>
      <c r="DX47" s="47"/>
      <c r="DY47" s="48"/>
      <c r="DZ47" s="47"/>
      <c r="EA47" s="47"/>
      <c r="EB47" s="48"/>
      <c r="EC47" s="47"/>
      <c r="ED47" s="47"/>
      <c r="EE47" s="48"/>
      <c r="EF47" s="47">
        <f t="shared" si="956"/>
        <v>0</v>
      </c>
      <c r="EG47" s="47">
        <f t="shared" si="957"/>
        <v>0</v>
      </c>
      <c r="EH47" s="48"/>
      <c r="EI47" s="49"/>
      <c r="EJ47" s="47"/>
      <c r="EK47" s="48"/>
      <c r="EL47" s="49"/>
      <c r="EM47" s="47"/>
      <c r="EN47" s="48"/>
      <c r="EO47" s="49"/>
      <c r="EP47" s="47"/>
      <c r="EQ47" s="48"/>
      <c r="ER47" s="49"/>
      <c r="ES47" s="47"/>
      <c r="ET47" s="48"/>
      <c r="EU47" s="47"/>
      <c r="EV47" s="47"/>
      <c r="EW47" s="48"/>
      <c r="EX47" s="49">
        <f t="shared" si="958"/>
        <v>0</v>
      </c>
      <c r="EY47" s="47">
        <f t="shared" si="959"/>
        <v>0</v>
      </c>
      <c r="EZ47" s="48"/>
      <c r="FA47" s="47"/>
      <c r="FB47" s="47"/>
      <c r="FC47" s="48"/>
      <c r="FD47" s="47"/>
      <c r="FE47" s="47"/>
      <c r="FF47" s="48"/>
      <c r="FG47" s="47"/>
      <c r="FH47" s="47"/>
      <c r="FI47" s="48"/>
      <c r="FJ47" s="47"/>
      <c r="FK47" s="47"/>
      <c r="FL47" s="48"/>
      <c r="FM47" s="49">
        <f t="shared" si="960"/>
        <v>0</v>
      </c>
      <c r="FN47" s="47">
        <f t="shared" si="961"/>
        <v>0</v>
      </c>
      <c r="FO47" s="48"/>
      <c r="FP47" s="47"/>
      <c r="FQ47" s="47"/>
      <c r="FR47" s="48"/>
      <c r="FS47" s="49">
        <f t="shared" si="962"/>
        <v>0</v>
      </c>
      <c r="FT47" s="47">
        <f t="shared" si="54"/>
        <v>0</v>
      </c>
      <c r="FU47" s="48"/>
      <c r="FV47" s="49"/>
      <c r="FW47" s="47"/>
      <c r="FX47" s="48"/>
      <c r="FY47" s="49">
        <f t="shared" si="963"/>
        <v>0</v>
      </c>
      <c r="FZ47" s="47">
        <f t="shared" si="964"/>
        <v>0</v>
      </c>
      <c r="GA47" s="48"/>
      <c r="GB47" s="49">
        <f t="shared" si="965"/>
        <v>0</v>
      </c>
      <c r="GC47" s="47">
        <f t="shared" si="966"/>
        <v>0</v>
      </c>
      <c r="GD47" s="48"/>
      <c r="GE47" s="47"/>
      <c r="GF47" s="47"/>
      <c r="GG47" s="48"/>
      <c r="GH47" s="47"/>
      <c r="GI47" s="47"/>
      <c r="GJ47" s="48"/>
      <c r="GK47" s="47"/>
      <c r="GL47" s="47"/>
      <c r="GM47" s="48"/>
      <c r="GN47" s="47"/>
      <c r="GO47" s="47"/>
      <c r="GP47" s="48"/>
      <c r="GQ47" s="47"/>
      <c r="GR47" s="47"/>
      <c r="GS47" s="48"/>
      <c r="GT47" s="49"/>
      <c r="GU47" s="47"/>
      <c r="GV47" s="48"/>
      <c r="GW47" s="49"/>
      <c r="GX47" s="47"/>
      <c r="GY47" s="48"/>
      <c r="GZ47" s="47"/>
      <c r="HA47" s="47"/>
      <c r="HB47" s="48"/>
      <c r="HC47" s="49">
        <f t="shared" si="967"/>
        <v>0</v>
      </c>
      <c r="HD47" s="47">
        <f t="shared" si="968"/>
        <v>0</v>
      </c>
      <c r="HE47" s="48"/>
      <c r="HF47" s="49"/>
      <c r="HG47" s="47"/>
      <c r="HH47" s="48"/>
      <c r="HI47" s="49">
        <f t="shared" si="63"/>
        <v>0</v>
      </c>
      <c r="HJ47" s="47">
        <f t="shared" si="64"/>
        <v>0</v>
      </c>
      <c r="HK47" s="48"/>
      <c r="HL47" s="49"/>
      <c r="HM47" s="47"/>
      <c r="HN47" s="48"/>
      <c r="HO47" s="47"/>
      <c r="HP47" s="47"/>
      <c r="HQ47" s="48"/>
      <c r="HR47" s="49">
        <f t="shared" si="65"/>
        <v>0</v>
      </c>
      <c r="HS47" s="47">
        <f t="shared" si="66"/>
        <v>0</v>
      </c>
      <c r="HT47" s="48"/>
      <c r="HU47" s="49"/>
      <c r="HV47" s="47"/>
      <c r="HW47" s="48"/>
      <c r="HX47" s="47"/>
      <c r="HY47" s="47"/>
      <c r="HZ47" s="48"/>
      <c r="IA47" s="49">
        <f t="shared" si="67"/>
        <v>0</v>
      </c>
      <c r="IB47" s="47">
        <f t="shared" si="68"/>
        <v>0</v>
      </c>
      <c r="IC47" s="48"/>
      <c r="ID47" s="47"/>
      <c r="IE47" s="47"/>
      <c r="IF47" s="48"/>
      <c r="IG47" s="47"/>
      <c r="IH47" s="47"/>
      <c r="II47" s="48"/>
      <c r="IJ47" s="49">
        <f t="shared" si="69"/>
        <v>0</v>
      </c>
      <c r="IK47" s="47">
        <f t="shared" si="70"/>
        <v>0</v>
      </c>
      <c r="IL47" s="48"/>
      <c r="IM47" s="47"/>
      <c r="IN47" s="47"/>
      <c r="IO47" s="48"/>
      <c r="IP47" s="49">
        <f t="shared" si="969"/>
        <v>0</v>
      </c>
      <c r="IQ47" s="47">
        <f t="shared" si="970"/>
        <v>0</v>
      </c>
      <c r="IR47" s="48"/>
      <c r="IS47" s="47"/>
      <c r="IT47" s="47"/>
      <c r="IU47" s="48"/>
      <c r="IV47" s="47">
        <f t="shared" si="73"/>
        <v>0</v>
      </c>
      <c r="IW47" s="47">
        <f t="shared" si="74"/>
        <v>0</v>
      </c>
      <c r="IX47" s="48"/>
      <c r="IY47" s="49">
        <f t="shared" si="971"/>
        <v>0</v>
      </c>
      <c r="IZ47" s="47">
        <f t="shared" si="972"/>
        <v>0</v>
      </c>
      <c r="JA47" s="48"/>
      <c r="JB47" s="49"/>
      <c r="JC47" s="47"/>
      <c r="JD47" s="48"/>
      <c r="JE47" s="47"/>
      <c r="JF47" s="47"/>
      <c r="JG47" s="48"/>
      <c r="JH47" s="49"/>
      <c r="JI47" s="47"/>
      <c r="JJ47" s="48"/>
      <c r="JK47" s="49">
        <f t="shared" si="76"/>
        <v>0</v>
      </c>
      <c r="JL47" s="47">
        <f t="shared" si="77"/>
        <v>0</v>
      </c>
      <c r="JM47" s="48"/>
      <c r="JN47" s="49"/>
      <c r="JO47" s="47"/>
      <c r="JP47" s="48"/>
      <c r="JQ47" s="49"/>
      <c r="JR47" s="47"/>
      <c r="JS47" s="48"/>
      <c r="JT47" s="49"/>
      <c r="JU47" s="47"/>
      <c r="JV47" s="48"/>
      <c r="JW47" s="49"/>
      <c r="JX47" s="47"/>
      <c r="JY47" s="48"/>
      <c r="JZ47" s="49">
        <f t="shared" si="78"/>
        <v>0</v>
      </c>
      <c r="KA47" s="47">
        <f t="shared" si="79"/>
        <v>0</v>
      </c>
      <c r="KB47" s="48"/>
      <c r="KC47" s="49"/>
      <c r="KD47" s="47"/>
      <c r="KE47" s="48"/>
      <c r="KF47" s="49"/>
      <c r="KG47" s="47"/>
      <c r="KH47" s="48"/>
      <c r="KI47" s="49"/>
      <c r="KJ47" s="47"/>
      <c r="KK47" s="48"/>
      <c r="KL47" s="49">
        <f t="shared" si="973"/>
        <v>0</v>
      </c>
      <c r="KM47" s="47">
        <f t="shared" si="974"/>
        <v>0</v>
      </c>
      <c r="KN47" s="48"/>
      <c r="KO47" s="49">
        <f t="shared" si="975"/>
        <v>0</v>
      </c>
      <c r="KP47" s="47">
        <f t="shared" si="976"/>
        <v>0</v>
      </c>
      <c r="KQ47" s="48"/>
      <c r="KR47" s="47"/>
      <c r="KS47" s="47"/>
      <c r="KT47" s="48"/>
      <c r="KU47" s="47"/>
      <c r="KV47" s="47"/>
      <c r="KW47" s="48"/>
      <c r="KX47" s="47"/>
      <c r="KY47" s="47"/>
      <c r="KZ47" s="48"/>
      <c r="LA47" s="49"/>
      <c r="LB47" s="47"/>
      <c r="LC47" s="48"/>
      <c r="LD47" s="49"/>
      <c r="LE47" s="47"/>
      <c r="LF47" s="48"/>
      <c r="LG47" s="49">
        <f t="shared" si="84"/>
        <v>0</v>
      </c>
      <c r="LH47" s="47">
        <f t="shared" si="85"/>
        <v>0</v>
      </c>
      <c r="LI47" s="48"/>
      <c r="LJ47" s="47"/>
      <c r="LK47" s="47"/>
      <c r="LL47" s="48"/>
      <c r="LM47" s="47">
        <v>1000000</v>
      </c>
      <c r="LN47" s="47">
        <v>250000</v>
      </c>
      <c r="LO47" s="48">
        <f t="shared" si="996"/>
        <v>0.25</v>
      </c>
      <c r="LP47" s="47"/>
      <c r="LQ47" s="47"/>
      <c r="LR47" s="48"/>
      <c r="LS47" s="49">
        <f t="shared" si="979"/>
        <v>1000000</v>
      </c>
      <c r="LT47" s="47">
        <f t="shared" si="980"/>
        <v>250000</v>
      </c>
      <c r="LU47" s="48">
        <f t="shared" si="997"/>
        <v>0.25</v>
      </c>
      <c r="LV47" s="49">
        <f t="shared" si="981"/>
        <v>1000000</v>
      </c>
      <c r="LW47" s="47">
        <f t="shared" si="982"/>
        <v>250000</v>
      </c>
      <c r="LX47" s="48">
        <f t="shared" si="983"/>
        <v>0.25</v>
      </c>
      <c r="LY47" s="47"/>
      <c r="LZ47" s="47"/>
      <c r="MA47" s="48"/>
      <c r="MB47" s="47"/>
      <c r="MC47" s="47"/>
      <c r="MD47" s="48"/>
      <c r="ME47" s="47"/>
      <c r="MF47" s="47"/>
      <c r="MG47" s="48"/>
      <c r="MH47" s="47"/>
      <c r="MI47" s="47"/>
      <c r="MJ47" s="48"/>
      <c r="MK47" s="49">
        <f t="shared" si="985"/>
        <v>0</v>
      </c>
      <c r="ML47" s="47">
        <f t="shared" si="986"/>
        <v>0</v>
      </c>
      <c r="MM47" s="48"/>
      <c r="MN47" s="47"/>
      <c r="MO47" s="47"/>
      <c r="MP47" s="48"/>
      <c r="MQ47" s="50"/>
      <c r="MR47" s="50"/>
      <c r="MS47" s="51"/>
      <c r="MT47" s="49">
        <f t="shared" si="988"/>
        <v>0</v>
      </c>
      <c r="MU47" s="47">
        <f t="shared" si="989"/>
        <v>0</v>
      </c>
      <c r="MV47" s="48"/>
      <c r="MW47" s="49">
        <f t="shared" si="990"/>
        <v>0</v>
      </c>
      <c r="MX47" s="47">
        <f t="shared" si="991"/>
        <v>0</v>
      </c>
      <c r="MY47" s="48"/>
      <c r="MZ47" s="49">
        <f t="shared" si="992"/>
        <v>1000000</v>
      </c>
      <c r="NA47" s="47">
        <f t="shared" si="993"/>
        <v>250000</v>
      </c>
      <c r="NB47" s="48">
        <f t="shared" si="95"/>
        <v>0.25</v>
      </c>
      <c r="NC47" s="49">
        <f t="shared" si="994"/>
        <v>1000000</v>
      </c>
      <c r="ND47" s="47">
        <f t="shared" si="995"/>
        <v>250000</v>
      </c>
      <c r="NE47" s="48">
        <f t="shared" si="96"/>
        <v>0.25</v>
      </c>
    </row>
    <row r="48" spans="1:370" s="53" customFormat="1" x14ac:dyDescent="0.25">
      <c r="A48" s="44">
        <v>38</v>
      </c>
      <c r="B48" s="45" t="s">
        <v>226</v>
      </c>
      <c r="C48" s="94" t="s">
        <v>343</v>
      </c>
      <c r="D48" s="47">
        <f t="shared" ref="D48" si="999">SUM(D45:D47)</f>
        <v>0</v>
      </c>
      <c r="E48" s="47">
        <f t="shared" ref="E48" si="1000">SUM(E45:E47)</f>
        <v>0</v>
      </c>
      <c r="F48" s="95"/>
      <c r="G48" s="47">
        <f t="shared" ref="G48" si="1001">SUM(G45:G47)</f>
        <v>0</v>
      </c>
      <c r="H48" s="47">
        <f t="shared" ref="H48:AU48" si="1002">SUM(H45:H47)</f>
        <v>0</v>
      </c>
      <c r="I48" s="95"/>
      <c r="J48" s="47">
        <f t="shared" ref="J48" si="1003">SUM(J45:J47)</f>
        <v>0</v>
      </c>
      <c r="K48" s="47">
        <f t="shared" si="1002"/>
        <v>0</v>
      </c>
      <c r="L48" s="95"/>
      <c r="M48" s="47">
        <f t="shared" ref="M48" si="1004">SUM(M45:M47)</f>
        <v>0</v>
      </c>
      <c r="N48" s="47">
        <f t="shared" si="1002"/>
        <v>0</v>
      </c>
      <c r="O48" s="95"/>
      <c r="P48" s="47">
        <f t="shared" ref="P48" si="1005">SUM(P45:P47)</f>
        <v>0</v>
      </c>
      <c r="Q48" s="47">
        <f t="shared" si="1002"/>
        <v>0</v>
      </c>
      <c r="R48" s="95"/>
      <c r="S48" s="47">
        <f t="shared" ref="S48" si="1006">SUM(S45:S47)</f>
        <v>0</v>
      </c>
      <c r="T48" s="47">
        <f t="shared" si="1002"/>
        <v>0</v>
      </c>
      <c r="U48" s="95"/>
      <c r="V48" s="47">
        <f t="shared" ref="V48" si="1007">SUM(V45:V47)</f>
        <v>0</v>
      </c>
      <c r="W48" s="47">
        <f t="shared" si="1002"/>
        <v>0</v>
      </c>
      <c r="X48" s="95"/>
      <c r="Y48" s="47">
        <f t="shared" ref="Y48" si="1008">SUM(Y45:Y47)</f>
        <v>0</v>
      </c>
      <c r="Z48" s="47">
        <f t="shared" si="1002"/>
        <v>0</v>
      </c>
      <c r="AA48" s="95"/>
      <c r="AB48" s="49">
        <f t="shared" si="26"/>
        <v>0</v>
      </c>
      <c r="AC48" s="47">
        <f t="shared" si="27"/>
        <v>0</v>
      </c>
      <c r="AD48" s="95"/>
      <c r="AE48" s="47">
        <f t="shared" ref="AE48" si="1009">SUM(AE45:AE47)</f>
        <v>0</v>
      </c>
      <c r="AF48" s="47">
        <f t="shared" si="1002"/>
        <v>0</v>
      </c>
      <c r="AG48" s="95"/>
      <c r="AH48" s="49">
        <f t="shared" si="30"/>
        <v>0</v>
      </c>
      <c r="AI48" s="47">
        <f t="shared" si="31"/>
        <v>0</v>
      </c>
      <c r="AJ48" s="95"/>
      <c r="AK48" s="47">
        <f t="shared" ref="AK48" si="1010">SUM(AK45:AK47)</f>
        <v>0</v>
      </c>
      <c r="AL48" s="47">
        <f t="shared" si="1002"/>
        <v>0</v>
      </c>
      <c r="AM48" s="95"/>
      <c r="AN48" s="47">
        <f t="shared" ref="AN48" si="1011">SUM(AN45:AN47)</f>
        <v>0</v>
      </c>
      <c r="AO48" s="47">
        <f t="shared" si="1002"/>
        <v>0</v>
      </c>
      <c r="AP48" s="95"/>
      <c r="AQ48" s="47">
        <f t="shared" ref="AQ48" si="1012">SUM(AQ45:AQ47)</f>
        <v>0</v>
      </c>
      <c r="AR48" s="47">
        <f t="shared" si="1002"/>
        <v>0</v>
      </c>
      <c r="AS48" s="95"/>
      <c r="AT48" s="47">
        <f t="shared" ref="AT48" si="1013">SUM(AT45:AT47)</f>
        <v>0</v>
      </c>
      <c r="AU48" s="47">
        <f t="shared" si="1002"/>
        <v>0</v>
      </c>
      <c r="AV48" s="95"/>
      <c r="AW48" s="47">
        <f t="shared" ref="AW48" si="1014">SUM(AW45:AW47)</f>
        <v>0</v>
      </c>
      <c r="AX48" s="47">
        <f t="shared" ref="AX48:DI48" si="1015">SUM(AX45:AX47)</f>
        <v>0</v>
      </c>
      <c r="AY48" s="95"/>
      <c r="AZ48" s="47">
        <f t="shared" si="952"/>
        <v>0</v>
      </c>
      <c r="BA48" s="47">
        <f t="shared" si="953"/>
        <v>0</v>
      </c>
      <c r="BB48" s="95"/>
      <c r="BC48" s="47">
        <f t="shared" ref="BC48" si="1016">SUM(BC45:BC47)</f>
        <v>0</v>
      </c>
      <c r="BD48" s="47">
        <f t="shared" si="1015"/>
        <v>0</v>
      </c>
      <c r="BE48" s="95"/>
      <c r="BF48" s="47">
        <f t="shared" ref="BF48" si="1017">SUM(BF45:BF47)</f>
        <v>0</v>
      </c>
      <c r="BG48" s="47">
        <f t="shared" si="1015"/>
        <v>0</v>
      </c>
      <c r="BH48" s="95"/>
      <c r="BI48" s="47">
        <f t="shared" ref="BI48" si="1018">SUM(BI45:BI47)</f>
        <v>0</v>
      </c>
      <c r="BJ48" s="47">
        <f t="shared" si="1015"/>
        <v>0</v>
      </c>
      <c r="BK48" s="95"/>
      <c r="BL48" s="47">
        <f t="shared" ref="BL48" si="1019">SUM(BL45:BL47)</f>
        <v>0</v>
      </c>
      <c r="BM48" s="47">
        <f t="shared" si="1015"/>
        <v>0</v>
      </c>
      <c r="BN48" s="95"/>
      <c r="BO48" s="47">
        <f t="shared" ref="BO48" si="1020">SUM(BO45:BO47)</f>
        <v>0</v>
      </c>
      <c r="BP48" s="47">
        <f t="shared" si="1015"/>
        <v>0</v>
      </c>
      <c r="BQ48" s="95"/>
      <c r="BR48" s="49">
        <f t="shared" ref="BR48" si="1021">SUM(BR45:BR47)</f>
        <v>0</v>
      </c>
      <c r="BS48" s="47">
        <f t="shared" si="1015"/>
        <v>0</v>
      </c>
      <c r="BT48" s="95"/>
      <c r="BU48" s="49">
        <f t="shared" ref="BU48" si="1022">SUM(BU45:BU47)</f>
        <v>0</v>
      </c>
      <c r="BV48" s="47">
        <f t="shared" si="1015"/>
        <v>0</v>
      </c>
      <c r="BW48" s="95"/>
      <c r="BX48" s="49">
        <f t="shared" ref="BX48" si="1023">SUM(BX45:BX47)</f>
        <v>0</v>
      </c>
      <c r="BY48" s="47">
        <f t="shared" ref="BY48" si="1024">SUM(BY45:BY47)</f>
        <v>0</v>
      </c>
      <c r="BZ48" s="95"/>
      <c r="CA48" s="49">
        <f t="shared" ref="CA48:CB48" si="1025">SUM(CA45:CA47)</f>
        <v>0</v>
      </c>
      <c r="CB48" s="47">
        <f t="shared" si="1025"/>
        <v>0</v>
      </c>
      <c r="CC48" s="95"/>
      <c r="CD48" s="49">
        <f t="shared" si="954"/>
        <v>0</v>
      </c>
      <c r="CE48" s="47">
        <f t="shared" si="955"/>
        <v>0</v>
      </c>
      <c r="CF48" s="95"/>
      <c r="CG48" s="49">
        <f t="shared" ref="CG48" si="1026">SUM(CG45:CG47)</f>
        <v>0</v>
      </c>
      <c r="CH48" s="47">
        <f t="shared" si="1015"/>
        <v>0</v>
      </c>
      <c r="CI48" s="95"/>
      <c r="CJ48" s="49">
        <f t="shared" ref="CJ48" si="1027">SUM(CJ45:CJ47)</f>
        <v>0</v>
      </c>
      <c r="CK48" s="47">
        <f t="shared" si="1015"/>
        <v>0</v>
      </c>
      <c r="CL48" s="95"/>
      <c r="CM48" s="49">
        <f t="shared" ref="CM48" si="1028">SUM(CM45:CM47)</f>
        <v>0</v>
      </c>
      <c r="CN48" s="47">
        <f t="shared" si="1015"/>
        <v>0</v>
      </c>
      <c r="CO48" s="95"/>
      <c r="CP48" s="49">
        <f t="shared" ref="CP48" si="1029">SUM(CP45:CP47)</f>
        <v>0</v>
      </c>
      <c r="CQ48" s="47">
        <f t="shared" si="1015"/>
        <v>0</v>
      </c>
      <c r="CR48" s="95"/>
      <c r="CS48" s="49">
        <f t="shared" ref="CS48" si="1030">SUM(CS45:CS47)</f>
        <v>0</v>
      </c>
      <c r="CT48" s="47">
        <f t="shared" si="1015"/>
        <v>0</v>
      </c>
      <c r="CU48" s="95"/>
      <c r="CV48" s="49">
        <f t="shared" si="40"/>
        <v>0</v>
      </c>
      <c r="CW48" s="47">
        <f t="shared" si="41"/>
        <v>0</v>
      </c>
      <c r="CX48" s="95"/>
      <c r="CY48" s="49">
        <f t="shared" si="1015"/>
        <v>0</v>
      </c>
      <c r="CZ48" s="47">
        <f t="shared" si="1015"/>
        <v>0</v>
      </c>
      <c r="DA48" s="95"/>
      <c r="DB48" s="49">
        <f t="shared" ref="DB48" si="1031">SUM(DB45:DB47)</f>
        <v>0</v>
      </c>
      <c r="DC48" s="47">
        <f t="shared" si="1015"/>
        <v>0</v>
      </c>
      <c r="DD48" s="95"/>
      <c r="DE48" s="47">
        <f t="shared" ref="DE48" si="1032">SUM(DE45:DE47)</f>
        <v>0</v>
      </c>
      <c r="DF48" s="47">
        <f t="shared" si="1015"/>
        <v>0</v>
      </c>
      <c r="DG48" s="95"/>
      <c r="DH48" s="49">
        <f t="shared" ref="DH48" si="1033">SUM(DH45:DH47)</f>
        <v>0</v>
      </c>
      <c r="DI48" s="47">
        <f t="shared" si="1015"/>
        <v>0</v>
      </c>
      <c r="DJ48" s="95"/>
      <c r="DK48" s="47">
        <f t="shared" ref="DK48" si="1034">SUM(DK45:DK47)</f>
        <v>0</v>
      </c>
      <c r="DL48" s="47">
        <f t="shared" ref="DL48:FQ48" si="1035">SUM(DL45:DL47)</f>
        <v>0</v>
      </c>
      <c r="DM48" s="95"/>
      <c r="DN48" s="49">
        <f t="shared" ref="DN48" si="1036">SUM(DN45:DN47)</f>
        <v>0</v>
      </c>
      <c r="DO48" s="47">
        <f t="shared" ref="DO48" si="1037">SUM(DO45:DO47)</f>
        <v>0</v>
      </c>
      <c r="DP48" s="95"/>
      <c r="DQ48" s="49">
        <f t="shared" ref="DQ48" si="1038">SUM(DQ45:DQ47)</f>
        <v>0</v>
      </c>
      <c r="DR48" s="47">
        <f t="shared" ref="DR48" si="1039">SUM(DR45:DR47)</f>
        <v>0</v>
      </c>
      <c r="DS48" s="95"/>
      <c r="DT48" s="49">
        <f t="shared" si="42"/>
        <v>0</v>
      </c>
      <c r="DU48" s="47">
        <f t="shared" si="43"/>
        <v>0</v>
      </c>
      <c r="DV48" s="95"/>
      <c r="DW48" s="49">
        <f t="shared" ref="DW48" si="1040">SUM(DW45:DW47)</f>
        <v>0</v>
      </c>
      <c r="DX48" s="47">
        <f t="shared" si="1035"/>
        <v>0</v>
      </c>
      <c r="DY48" s="95"/>
      <c r="DZ48" s="47">
        <f t="shared" ref="DZ48" si="1041">SUM(DZ45:DZ47)</f>
        <v>0</v>
      </c>
      <c r="EA48" s="47">
        <f t="shared" si="1035"/>
        <v>0</v>
      </c>
      <c r="EB48" s="95"/>
      <c r="EC48" s="47">
        <f t="shared" ref="EC48:ED48" si="1042">SUM(EC45:EC47)</f>
        <v>0</v>
      </c>
      <c r="ED48" s="47">
        <f t="shared" si="1042"/>
        <v>0</v>
      </c>
      <c r="EE48" s="95"/>
      <c r="EF48" s="47">
        <f t="shared" si="956"/>
        <v>0</v>
      </c>
      <c r="EG48" s="47">
        <f t="shared" si="957"/>
        <v>0</v>
      </c>
      <c r="EH48" s="95"/>
      <c r="EI48" s="49">
        <f t="shared" ref="EI48" si="1043">SUM(EI45:EI47)</f>
        <v>0</v>
      </c>
      <c r="EJ48" s="47">
        <f t="shared" si="1035"/>
        <v>0</v>
      </c>
      <c r="EK48" s="95"/>
      <c r="EL48" s="49">
        <f t="shared" ref="EL48" si="1044">SUM(EL45:EL47)</f>
        <v>0</v>
      </c>
      <c r="EM48" s="47">
        <f t="shared" si="1035"/>
        <v>0</v>
      </c>
      <c r="EN48" s="95"/>
      <c r="EO48" s="49">
        <f t="shared" ref="EO48" si="1045">SUM(EO45:EO47)</f>
        <v>0</v>
      </c>
      <c r="EP48" s="47">
        <f t="shared" si="1035"/>
        <v>0</v>
      </c>
      <c r="EQ48" s="95"/>
      <c r="ER48" s="49">
        <f t="shared" ref="ER48" si="1046">SUM(ER45:ER47)</f>
        <v>0</v>
      </c>
      <c r="ES48" s="47">
        <f t="shared" si="1035"/>
        <v>0</v>
      </c>
      <c r="ET48" s="95"/>
      <c r="EU48" s="47">
        <f t="shared" ref="EU48" si="1047">SUM(EU45:EU47)</f>
        <v>0</v>
      </c>
      <c r="EV48" s="47">
        <f t="shared" si="1035"/>
        <v>0</v>
      </c>
      <c r="EW48" s="95"/>
      <c r="EX48" s="49">
        <f t="shared" si="958"/>
        <v>0</v>
      </c>
      <c r="EY48" s="47">
        <f t="shared" si="959"/>
        <v>0</v>
      </c>
      <c r="EZ48" s="95"/>
      <c r="FA48" s="47">
        <f t="shared" ref="FA48:FB48" si="1048">SUM(FA45:FA47)</f>
        <v>0</v>
      </c>
      <c r="FB48" s="47">
        <f t="shared" si="1048"/>
        <v>0</v>
      </c>
      <c r="FC48" s="95"/>
      <c r="FD48" s="47">
        <f t="shared" ref="FD48" si="1049">SUM(FD45:FD47)</f>
        <v>0</v>
      </c>
      <c r="FE48" s="47">
        <f t="shared" si="1035"/>
        <v>0</v>
      </c>
      <c r="FF48" s="95"/>
      <c r="FG48" s="47">
        <f t="shared" ref="FG48" si="1050">SUM(FG45:FG47)</f>
        <v>0</v>
      </c>
      <c r="FH48" s="47">
        <f t="shared" si="1035"/>
        <v>0</v>
      </c>
      <c r="FI48" s="95"/>
      <c r="FJ48" s="47">
        <f t="shared" ref="FJ48:FK48" si="1051">SUM(FJ45:FJ47)</f>
        <v>0</v>
      </c>
      <c r="FK48" s="47">
        <f t="shared" si="1051"/>
        <v>0</v>
      </c>
      <c r="FL48" s="95"/>
      <c r="FM48" s="49">
        <f t="shared" si="960"/>
        <v>0</v>
      </c>
      <c r="FN48" s="47">
        <f t="shared" si="961"/>
        <v>0</v>
      </c>
      <c r="FO48" s="95"/>
      <c r="FP48" s="47">
        <f t="shared" ref="FP48" si="1052">SUM(FP45:FP47)</f>
        <v>0</v>
      </c>
      <c r="FQ48" s="47">
        <f t="shared" si="1035"/>
        <v>0</v>
      </c>
      <c r="FR48" s="95"/>
      <c r="FS48" s="49">
        <f t="shared" si="962"/>
        <v>0</v>
      </c>
      <c r="FT48" s="47">
        <f t="shared" si="54"/>
        <v>0</v>
      </c>
      <c r="FU48" s="95"/>
      <c r="FV48" s="49">
        <f t="shared" ref="FV48" si="1053">SUM(FV45:FV47)</f>
        <v>0</v>
      </c>
      <c r="FW48" s="47">
        <f t="shared" ref="FW48:HY48" si="1054">SUM(FW45:FW47)</f>
        <v>0</v>
      </c>
      <c r="FX48" s="95"/>
      <c r="FY48" s="49">
        <f t="shared" si="963"/>
        <v>0</v>
      </c>
      <c r="FZ48" s="47">
        <f t="shared" si="964"/>
        <v>0</v>
      </c>
      <c r="GA48" s="95"/>
      <c r="GB48" s="49">
        <f t="shared" si="965"/>
        <v>0</v>
      </c>
      <c r="GC48" s="47">
        <f t="shared" si="966"/>
        <v>0</v>
      </c>
      <c r="GD48" s="95"/>
      <c r="GE48" s="47">
        <f t="shared" ref="GE48" si="1055">SUM(GE45:GE47)</f>
        <v>0</v>
      </c>
      <c r="GF48" s="47">
        <f t="shared" ref="GF48" si="1056">SUM(GF45:GF47)</f>
        <v>0</v>
      </c>
      <c r="GG48" s="95"/>
      <c r="GH48" s="47">
        <f t="shared" ref="GH48" si="1057">SUM(GH45:GH47)</f>
        <v>0</v>
      </c>
      <c r="GI48" s="47">
        <f t="shared" ref="GI48" si="1058">SUM(GI45:GI47)</f>
        <v>0</v>
      </c>
      <c r="GJ48" s="95"/>
      <c r="GK48" s="47">
        <f t="shared" ref="GK48" si="1059">SUM(GK45:GK47)</f>
        <v>0</v>
      </c>
      <c r="GL48" s="47">
        <f t="shared" si="1054"/>
        <v>0</v>
      </c>
      <c r="GM48" s="95"/>
      <c r="GN48" s="47">
        <f t="shared" ref="GN48" si="1060">SUM(GN45:GN47)</f>
        <v>0</v>
      </c>
      <c r="GO48" s="47">
        <f t="shared" si="1054"/>
        <v>0</v>
      </c>
      <c r="GP48" s="95"/>
      <c r="GQ48" s="47">
        <f t="shared" ref="GQ48" si="1061">SUM(GQ45:GQ47)</f>
        <v>0</v>
      </c>
      <c r="GR48" s="47">
        <f t="shared" si="1054"/>
        <v>0</v>
      </c>
      <c r="GS48" s="95"/>
      <c r="GT48" s="49">
        <f t="shared" ref="GT48" si="1062">SUM(GT45:GT47)</f>
        <v>0</v>
      </c>
      <c r="GU48" s="47">
        <f t="shared" si="1054"/>
        <v>0</v>
      </c>
      <c r="GV48" s="95"/>
      <c r="GW48" s="49">
        <f t="shared" ref="GW48" si="1063">SUM(GW45:GW47)</f>
        <v>0</v>
      </c>
      <c r="GX48" s="47">
        <f t="shared" si="1054"/>
        <v>0</v>
      </c>
      <c r="GY48" s="95"/>
      <c r="GZ48" s="47">
        <f t="shared" ref="GZ48" si="1064">SUM(GZ45:GZ47)</f>
        <v>0</v>
      </c>
      <c r="HA48" s="47">
        <f t="shared" ref="HA48" si="1065">SUM(HA45:HA47)</f>
        <v>0</v>
      </c>
      <c r="HB48" s="95"/>
      <c r="HC48" s="49">
        <f t="shared" si="967"/>
        <v>0</v>
      </c>
      <c r="HD48" s="47">
        <f t="shared" si="968"/>
        <v>0</v>
      </c>
      <c r="HE48" s="95"/>
      <c r="HF48" s="49">
        <f t="shared" ref="HF48" si="1066">SUM(HF45:HF47)</f>
        <v>0</v>
      </c>
      <c r="HG48" s="47">
        <f t="shared" si="1054"/>
        <v>0</v>
      </c>
      <c r="HH48" s="95"/>
      <c r="HI48" s="49">
        <f t="shared" si="63"/>
        <v>0</v>
      </c>
      <c r="HJ48" s="47">
        <f t="shared" si="64"/>
        <v>0</v>
      </c>
      <c r="HK48" s="95"/>
      <c r="HL48" s="49">
        <f t="shared" ref="HL48" si="1067">SUM(HL45:HL47)</f>
        <v>0</v>
      </c>
      <c r="HM48" s="47">
        <f t="shared" si="1054"/>
        <v>0</v>
      </c>
      <c r="HN48" s="95"/>
      <c r="HO48" s="47">
        <f t="shared" ref="HO48" si="1068">SUM(HO45:HO47)</f>
        <v>0</v>
      </c>
      <c r="HP48" s="47">
        <f t="shared" si="1054"/>
        <v>0</v>
      </c>
      <c r="HQ48" s="95"/>
      <c r="HR48" s="49">
        <f t="shared" si="65"/>
        <v>0</v>
      </c>
      <c r="HS48" s="47">
        <f t="shared" si="66"/>
        <v>0</v>
      </c>
      <c r="HT48" s="95"/>
      <c r="HU48" s="49">
        <f t="shared" ref="HU48" si="1069">SUM(HU45:HU47)</f>
        <v>0</v>
      </c>
      <c r="HV48" s="47">
        <f t="shared" si="1054"/>
        <v>0</v>
      </c>
      <c r="HW48" s="95"/>
      <c r="HX48" s="47">
        <f t="shared" ref="HX48" si="1070">SUM(HX45:HX47)</f>
        <v>0</v>
      </c>
      <c r="HY48" s="47">
        <f t="shared" si="1054"/>
        <v>0</v>
      </c>
      <c r="HZ48" s="95"/>
      <c r="IA48" s="49">
        <f t="shared" si="67"/>
        <v>0</v>
      </c>
      <c r="IB48" s="47">
        <f t="shared" si="68"/>
        <v>0</v>
      </c>
      <c r="IC48" s="95"/>
      <c r="ID48" s="47">
        <f t="shared" ref="ID48" si="1071">SUM(ID45:ID47)</f>
        <v>0</v>
      </c>
      <c r="IE48" s="47">
        <f t="shared" ref="IE48:JX48" si="1072">SUM(IE45:IE47)</f>
        <v>0</v>
      </c>
      <c r="IF48" s="95"/>
      <c r="IG48" s="47">
        <f t="shared" ref="IG48" si="1073">SUM(IG45:IG47)</f>
        <v>0</v>
      </c>
      <c r="IH48" s="47">
        <f t="shared" si="1072"/>
        <v>0</v>
      </c>
      <c r="II48" s="95"/>
      <c r="IJ48" s="49">
        <f t="shared" si="69"/>
        <v>0</v>
      </c>
      <c r="IK48" s="47">
        <f t="shared" si="70"/>
        <v>0</v>
      </c>
      <c r="IL48" s="95"/>
      <c r="IM48" s="47">
        <f t="shared" ref="IM48" si="1074">SUM(IM45:IM47)</f>
        <v>0</v>
      </c>
      <c r="IN48" s="47">
        <f t="shared" si="1072"/>
        <v>0</v>
      </c>
      <c r="IO48" s="95"/>
      <c r="IP48" s="49">
        <f t="shared" si="969"/>
        <v>0</v>
      </c>
      <c r="IQ48" s="47">
        <f t="shared" si="970"/>
        <v>0</v>
      </c>
      <c r="IR48" s="95"/>
      <c r="IS48" s="47">
        <f t="shared" ref="IS48" si="1075">SUM(IS45:IS47)</f>
        <v>0</v>
      </c>
      <c r="IT48" s="47">
        <f t="shared" si="1072"/>
        <v>0</v>
      </c>
      <c r="IU48" s="95"/>
      <c r="IV48" s="47">
        <f t="shared" si="73"/>
        <v>0</v>
      </c>
      <c r="IW48" s="47">
        <f t="shared" si="74"/>
        <v>0</v>
      </c>
      <c r="IX48" s="95"/>
      <c r="IY48" s="49">
        <f t="shared" si="971"/>
        <v>0</v>
      </c>
      <c r="IZ48" s="47">
        <f t="shared" si="972"/>
        <v>0</v>
      </c>
      <c r="JA48" s="95"/>
      <c r="JB48" s="49">
        <f t="shared" si="1072"/>
        <v>0</v>
      </c>
      <c r="JC48" s="47">
        <f t="shared" si="1072"/>
        <v>0</v>
      </c>
      <c r="JD48" s="95"/>
      <c r="JE48" s="47">
        <f t="shared" ref="JE48" si="1076">SUM(JE45:JE47)</f>
        <v>0</v>
      </c>
      <c r="JF48" s="47">
        <f t="shared" si="1072"/>
        <v>0</v>
      </c>
      <c r="JG48" s="95"/>
      <c r="JH48" s="49">
        <f t="shared" ref="JH48" si="1077">SUM(JH45:JH47)</f>
        <v>0</v>
      </c>
      <c r="JI48" s="47">
        <f t="shared" si="1072"/>
        <v>0</v>
      </c>
      <c r="JJ48" s="95"/>
      <c r="JK48" s="49">
        <f t="shared" si="76"/>
        <v>0</v>
      </c>
      <c r="JL48" s="47">
        <f t="shared" si="77"/>
        <v>0</v>
      </c>
      <c r="JM48" s="95"/>
      <c r="JN48" s="49">
        <f t="shared" ref="JN48" si="1078">SUM(JN45:JN47)</f>
        <v>0</v>
      </c>
      <c r="JO48" s="47">
        <f t="shared" si="1072"/>
        <v>0</v>
      </c>
      <c r="JP48" s="95"/>
      <c r="JQ48" s="49">
        <f t="shared" ref="JQ48" si="1079">SUM(JQ45:JQ47)</f>
        <v>0</v>
      </c>
      <c r="JR48" s="47">
        <f t="shared" si="1072"/>
        <v>0</v>
      </c>
      <c r="JS48" s="95"/>
      <c r="JT48" s="49">
        <f t="shared" si="1072"/>
        <v>0</v>
      </c>
      <c r="JU48" s="47">
        <f t="shared" si="1072"/>
        <v>0</v>
      </c>
      <c r="JV48" s="95"/>
      <c r="JW48" s="49">
        <f t="shared" si="1072"/>
        <v>0</v>
      </c>
      <c r="JX48" s="47">
        <f t="shared" si="1072"/>
        <v>0</v>
      </c>
      <c r="JY48" s="95"/>
      <c r="JZ48" s="49">
        <f t="shared" si="78"/>
        <v>0</v>
      </c>
      <c r="KA48" s="47">
        <f t="shared" si="79"/>
        <v>0</v>
      </c>
      <c r="KB48" s="95"/>
      <c r="KC48" s="49">
        <f t="shared" ref="KC48:KD48" si="1080">SUM(KC45:KC47)</f>
        <v>0</v>
      </c>
      <c r="KD48" s="47">
        <f t="shared" si="1080"/>
        <v>0</v>
      </c>
      <c r="KE48" s="95"/>
      <c r="KF48" s="49">
        <f t="shared" ref="KF48:KG48" si="1081">SUM(KF45:KF47)</f>
        <v>0</v>
      </c>
      <c r="KG48" s="47">
        <f t="shared" si="1081"/>
        <v>0</v>
      </c>
      <c r="KH48" s="95"/>
      <c r="KI48" s="49">
        <f t="shared" ref="KI48:KJ48" si="1082">SUM(KI45:KI47)</f>
        <v>0</v>
      </c>
      <c r="KJ48" s="47">
        <f t="shared" si="1082"/>
        <v>0</v>
      </c>
      <c r="KK48" s="95"/>
      <c r="KL48" s="49">
        <f t="shared" si="973"/>
        <v>0</v>
      </c>
      <c r="KM48" s="47">
        <f t="shared" si="974"/>
        <v>0</v>
      </c>
      <c r="KN48" s="95"/>
      <c r="KO48" s="49">
        <f t="shared" si="975"/>
        <v>0</v>
      </c>
      <c r="KP48" s="47">
        <f t="shared" si="976"/>
        <v>0</v>
      </c>
      <c r="KQ48" s="95"/>
      <c r="KR48" s="47">
        <f t="shared" ref="KR48" si="1083">SUM(KR45:KR47)</f>
        <v>0</v>
      </c>
      <c r="KS48" s="47">
        <f t="shared" ref="KS48:LQ48" si="1084">SUM(KS45:KS47)</f>
        <v>0</v>
      </c>
      <c r="KT48" s="95"/>
      <c r="KU48" s="47">
        <f t="shared" ref="KU48" si="1085">SUM(KU45:KU47)</f>
        <v>0</v>
      </c>
      <c r="KV48" s="47">
        <f t="shared" si="1084"/>
        <v>0</v>
      </c>
      <c r="KW48" s="95"/>
      <c r="KX48" s="47">
        <f t="shared" ref="KX48" si="1086">SUM(KX45:KX47)</f>
        <v>0</v>
      </c>
      <c r="KY48" s="47">
        <f t="shared" si="1084"/>
        <v>0</v>
      </c>
      <c r="KZ48" s="95"/>
      <c r="LA48" s="47">
        <f t="shared" ref="LA48" si="1087">SUM(LA45:LA47)</f>
        <v>0</v>
      </c>
      <c r="LB48" s="47">
        <f t="shared" si="1084"/>
        <v>0</v>
      </c>
      <c r="LC48" s="95"/>
      <c r="LD48" s="49">
        <f t="shared" ref="LD48" si="1088">SUM(LD45:LD47)</f>
        <v>0</v>
      </c>
      <c r="LE48" s="47">
        <f t="shared" si="1084"/>
        <v>0</v>
      </c>
      <c r="LF48" s="95"/>
      <c r="LG48" s="49">
        <f t="shared" si="84"/>
        <v>0</v>
      </c>
      <c r="LH48" s="47">
        <f t="shared" si="85"/>
        <v>0</v>
      </c>
      <c r="LI48" s="95"/>
      <c r="LJ48" s="47">
        <f t="shared" ref="LJ48" si="1089">SUM(LJ45:LJ47)</f>
        <v>110000</v>
      </c>
      <c r="LK48" s="47">
        <f t="shared" si="1084"/>
        <v>0</v>
      </c>
      <c r="LL48" s="95">
        <f t="shared" si="998"/>
        <v>0</v>
      </c>
      <c r="LM48" s="47">
        <f t="shared" ref="LM48" si="1090">SUM(LM45:LM47)</f>
        <v>5936533</v>
      </c>
      <c r="LN48" s="47">
        <f t="shared" ref="LN48" si="1091">SUM(LN45:LN47)</f>
        <v>4190171</v>
      </c>
      <c r="LO48" s="95">
        <f t="shared" si="996"/>
        <v>0.70582796389744651</v>
      </c>
      <c r="LP48" s="47">
        <f t="shared" ref="LP48" si="1092">SUM(LP45:LP47)</f>
        <v>0</v>
      </c>
      <c r="LQ48" s="47">
        <f t="shared" si="1084"/>
        <v>0</v>
      </c>
      <c r="LR48" s="95"/>
      <c r="LS48" s="49">
        <f t="shared" si="979"/>
        <v>6046533</v>
      </c>
      <c r="LT48" s="47">
        <f t="shared" si="980"/>
        <v>4190171</v>
      </c>
      <c r="LU48" s="95">
        <f t="shared" si="997"/>
        <v>0.69298736978695064</v>
      </c>
      <c r="LV48" s="49">
        <f t="shared" si="981"/>
        <v>6046533</v>
      </c>
      <c r="LW48" s="47">
        <f t="shared" si="982"/>
        <v>4190171</v>
      </c>
      <c r="LX48" s="95">
        <f t="shared" si="983"/>
        <v>0.69298736978695064</v>
      </c>
      <c r="LY48" s="47">
        <f t="shared" ref="LY48:LZ48" si="1093">SUM(LY45:LY47)</f>
        <v>0</v>
      </c>
      <c r="LZ48" s="47">
        <f t="shared" si="1093"/>
        <v>0</v>
      </c>
      <c r="MA48" s="95"/>
      <c r="MB48" s="47">
        <f t="shared" ref="MB48" si="1094">SUM(MB45:MB47)</f>
        <v>0</v>
      </c>
      <c r="MC48" s="47">
        <f t="shared" ref="MC48" si="1095">SUM(MC45:MC47)</f>
        <v>0</v>
      </c>
      <c r="MD48" s="95"/>
      <c r="ME48" s="47">
        <f t="shared" ref="ME48" si="1096">SUM(ME45:ME47)</f>
        <v>0</v>
      </c>
      <c r="MF48" s="47">
        <f t="shared" ref="MF48" si="1097">SUM(MF45:MF47)</f>
        <v>0</v>
      </c>
      <c r="MG48" s="95"/>
      <c r="MH48" s="47">
        <f t="shared" ref="MH48" si="1098">SUM(MH45:MH47)</f>
        <v>0</v>
      </c>
      <c r="MI48" s="47">
        <f t="shared" ref="MI48" si="1099">SUM(MI45:MI47)</f>
        <v>0</v>
      </c>
      <c r="MJ48" s="95"/>
      <c r="MK48" s="49">
        <f t="shared" si="985"/>
        <v>0</v>
      </c>
      <c r="ML48" s="47">
        <f t="shared" si="986"/>
        <v>0</v>
      </c>
      <c r="MM48" s="95"/>
      <c r="MN48" s="47">
        <f t="shared" ref="MN48:MO48" si="1100">SUM(MN45:MN47)</f>
        <v>0</v>
      </c>
      <c r="MO48" s="47">
        <f t="shared" si="1100"/>
        <v>0</v>
      </c>
      <c r="MP48" s="95"/>
      <c r="MQ48" s="47">
        <f t="shared" ref="MQ48:MR48" si="1101">SUM(MQ45:MQ47)</f>
        <v>0</v>
      </c>
      <c r="MR48" s="47">
        <f t="shared" si="1101"/>
        <v>0</v>
      </c>
      <c r="MS48" s="96"/>
      <c r="MT48" s="49">
        <f t="shared" si="988"/>
        <v>0</v>
      </c>
      <c r="MU48" s="47">
        <f t="shared" si="989"/>
        <v>0</v>
      </c>
      <c r="MV48" s="95"/>
      <c r="MW48" s="49">
        <f t="shared" si="990"/>
        <v>0</v>
      </c>
      <c r="MX48" s="47">
        <f t="shared" si="991"/>
        <v>0</v>
      </c>
      <c r="MY48" s="95"/>
      <c r="MZ48" s="49">
        <f t="shared" si="992"/>
        <v>6046533</v>
      </c>
      <c r="NA48" s="47">
        <f t="shared" si="993"/>
        <v>4190171</v>
      </c>
      <c r="NB48" s="95">
        <f t="shared" si="95"/>
        <v>0.69298736978695064</v>
      </c>
      <c r="NC48" s="49">
        <f t="shared" si="994"/>
        <v>6046533</v>
      </c>
      <c r="ND48" s="47">
        <f t="shared" si="995"/>
        <v>4190171</v>
      </c>
      <c r="NE48" s="95">
        <f t="shared" si="96"/>
        <v>0.69298736978695064</v>
      </c>
    </row>
    <row r="49" spans="1:372" s="100" customFormat="1" ht="16.5" thickBot="1" x14ac:dyDescent="0.3">
      <c r="A49" s="54">
        <v>39</v>
      </c>
      <c r="B49" s="55" t="s">
        <v>227</v>
      </c>
      <c r="C49" s="97" t="s">
        <v>185</v>
      </c>
      <c r="D49" s="57"/>
      <c r="E49" s="57"/>
      <c r="F49" s="98"/>
      <c r="G49" s="57"/>
      <c r="H49" s="57"/>
      <c r="I49" s="98"/>
      <c r="J49" s="57"/>
      <c r="K49" s="57"/>
      <c r="L49" s="98"/>
      <c r="M49" s="57"/>
      <c r="N49" s="57"/>
      <c r="O49" s="98"/>
      <c r="P49" s="57"/>
      <c r="Q49" s="57"/>
      <c r="R49" s="98"/>
      <c r="S49" s="57"/>
      <c r="T49" s="57"/>
      <c r="U49" s="98"/>
      <c r="V49" s="57"/>
      <c r="W49" s="57"/>
      <c r="X49" s="98"/>
      <c r="Y49" s="57"/>
      <c r="Z49" s="57"/>
      <c r="AA49" s="98"/>
      <c r="AB49" s="59">
        <f t="shared" si="26"/>
        <v>0</v>
      </c>
      <c r="AC49" s="57">
        <f t="shared" si="27"/>
        <v>0</v>
      </c>
      <c r="AD49" s="98"/>
      <c r="AE49" s="57"/>
      <c r="AF49" s="57"/>
      <c r="AG49" s="98"/>
      <c r="AH49" s="59">
        <f t="shared" si="30"/>
        <v>0</v>
      </c>
      <c r="AI49" s="57">
        <f t="shared" si="31"/>
        <v>0</v>
      </c>
      <c r="AJ49" s="98"/>
      <c r="AK49" s="57"/>
      <c r="AL49" s="57"/>
      <c r="AM49" s="98"/>
      <c r="AN49" s="57"/>
      <c r="AO49" s="57"/>
      <c r="AP49" s="98"/>
      <c r="AQ49" s="57"/>
      <c r="AR49" s="57"/>
      <c r="AS49" s="98"/>
      <c r="AT49" s="57"/>
      <c r="AU49" s="57"/>
      <c r="AV49" s="98"/>
      <c r="AW49" s="57"/>
      <c r="AX49" s="57"/>
      <c r="AY49" s="98"/>
      <c r="AZ49" s="57">
        <f t="shared" si="952"/>
        <v>0</v>
      </c>
      <c r="BA49" s="57">
        <f t="shared" si="953"/>
        <v>0</v>
      </c>
      <c r="BB49" s="98"/>
      <c r="BC49" s="57"/>
      <c r="BD49" s="57"/>
      <c r="BE49" s="98"/>
      <c r="BF49" s="57"/>
      <c r="BG49" s="57"/>
      <c r="BH49" s="98"/>
      <c r="BI49" s="57"/>
      <c r="BJ49" s="57"/>
      <c r="BK49" s="98"/>
      <c r="BL49" s="57"/>
      <c r="BM49" s="57"/>
      <c r="BN49" s="98"/>
      <c r="BO49" s="57"/>
      <c r="BP49" s="57"/>
      <c r="BQ49" s="98"/>
      <c r="BR49" s="59"/>
      <c r="BS49" s="57"/>
      <c r="BT49" s="98"/>
      <c r="BU49" s="59"/>
      <c r="BV49" s="57"/>
      <c r="BW49" s="98"/>
      <c r="BX49" s="59"/>
      <c r="BY49" s="57"/>
      <c r="BZ49" s="98"/>
      <c r="CA49" s="59"/>
      <c r="CB49" s="57"/>
      <c r="CC49" s="98"/>
      <c r="CD49" s="59">
        <f t="shared" si="954"/>
        <v>0</v>
      </c>
      <c r="CE49" s="57">
        <f t="shared" si="955"/>
        <v>0</v>
      </c>
      <c r="CF49" s="98"/>
      <c r="CG49" s="59"/>
      <c r="CH49" s="57"/>
      <c r="CI49" s="98"/>
      <c r="CJ49" s="59"/>
      <c r="CK49" s="57"/>
      <c r="CL49" s="98"/>
      <c r="CM49" s="59"/>
      <c r="CN49" s="57"/>
      <c r="CO49" s="98"/>
      <c r="CP49" s="59"/>
      <c r="CQ49" s="57"/>
      <c r="CR49" s="98"/>
      <c r="CS49" s="59"/>
      <c r="CT49" s="57"/>
      <c r="CU49" s="98"/>
      <c r="CV49" s="59">
        <f t="shared" si="40"/>
        <v>0</v>
      </c>
      <c r="CW49" s="57">
        <f t="shared" si="41"/>
        <v>0</v>
      </c>
      <c r="CX49" s="98"/>
      <c r="CY49" s="59"/>
      <c r="CZ49" s="57"/>
      <c r="DA49" s="98"/>
      <c r="DB49" s="59"/>
      <c r="DC49" s="57"/>
      <c r="DD49" s="98"/>
      <c r="DE49" s="57"/>
      <c r="DF49" s="57"/>
      <c r="DG49" s="98"/>
      <c r="DH49" s="59"/>
      <c r="DI49" s="57"/>
      <c r="DJ49" s="98"/>
      <c r="DK49" s="57"/>
      <c r="DL49" s="57"/>
      <c r="DM49" s="98"/>
      <c r="DN49" s="59"/>
      <c r="DO49" s="57"/>
      <c r="DP49" s="98"/>
      <c r="DQ49" s="59"/>
      <c r="DR49" s="57"/>
      <c r="DS49" s="98"/>
      <c r="DT49" s="59">
        <f t="shared" si="42"/>
        <v>0</v>
      </c>
      <c r="DU49" s="57">
        <f t="shared" si="43"/>
        <v>0</v>
      </c>
      <c r="DV49" s="98"/>
      <c r="DW49" s="59"/>
      <c r="DX49" s="57"/>
      <c r="DY49" s="98"/>
      <c r="DZ49" s="57">
        <v>57700</v>
      </c>
      <c r="EA49" s="57">
        <v>33400</v>
      </c>
      <c r="EB49" s="98">
        <f t="shared" si="44"/>
        <v>0.57885615251299827</v>
      </c>
      <c r="EC49" s="57"/>
      <c r="ED49" s="57"/>
      <c r="EE49" s="98"/>
      <c r="EF49" s="57">
        <f t="shared" si="956"/>
        <v>57700</v>
      </c>
      <c r="EG49" s="57">
        <f t="shared" si="957"/>
        <v>33400</v>
      </c>
      <c r="EH49" s="98">
        <f t="shared" si="46"/>
        <v>0.57885615251299827</v>
      </c>
      <c r="EI49" s="59"/>
      <c r="EJ49" s="57"/>
      <c r="EK49" s="98"/>
      <c r="EL49" s="59"/>
      <c r="EM49" s="57"/>
      <c r="EN49" s="98"/>
      <c r="EO49" s="59"/>
      <c r="EP49" s="57"/>
      <c r="EQ49" s="98"/>
      <c r="ER49" s="59"/>
      <c r="ES49" s="57"/>
      <c r="ET49" s="98"/>
      <c r="EU49" s="57"/>
      <c r="EV49" s="57"/>
      <c r="EW49" s="98"/>
      <c r="EX49" s="59">
        <f t="shared" si="958"/>
        <v>0</v>
      </c>
      <c r="EY49" s="57">
        <f t="shared" si="959"/>
        <v>0</v>
      </c>
      <c r="EZ49" s="98"/>
      <c r="FA49" s="57"/>
      <c r="FB49" s="57"/>
      <c r="FC49" s="98"/>
      <c r="FD49" s="57"/>
      <c r="FE49" s="57"/>
      <c r="FF49" s="98"/>
      <c r="FG49" s="57"/>
      <c r="FH49" s="57"/>
      <c r="FI49" s="98"/>
      <c r="FJ49" s="57"/>
      <c r="FK49" s="57"/>
      <c r="FL49" s="98"/>
      <c r="FM49" s="59">
        <f t="shared" si="960"/>
        <v>0</v>
      </c>
      <c r="FN49" s="57">
        <f t="shared" si="961"/>
        <v>0</v>
      </c>
      <c r="FO49" s="98"/>
      <c r="FP49" s="57"/>
      <c r="FQ49" s="57"/>
      <c r="FR49" s="98"/>
      <c r="FS49" s="59">
        <f t="shared" si="962"/>
        <v>0</v>
      </c>
      <c r="FT49" s="57">
        <f t="shared" si="54"/>
        <v>0</v>
      </c>
      <c r="FU49" s="98"/>
      <c r="FV49" s="59"/>
      <c r="FW49" s="57"/>
      <c r="FX49" s="98"/>
      <c r="FY49" s="59">
        <f t="shared" si="963"/>
        <v>0</v>
      </c>
      <c r="FZ49" s="57">
        <f t="shared" si="964"/>
        <v>0</v>
      </c>
      <c r="GA49" s="98"/>
      <c r="GB49" s="59">
        <f t="shared" si="965"/>
        <v>57700</v>
      </c>
      <c r="GC49" s="57">
        <f t="shared" si="966"/>
        <v>33400</v>
      </c>
      <c r="GD49" s="98">
        <f t="shared" si="58"/>
        <v>0.57885615251299827</v>
      </c>
      <c r="GE49" s="57"/>
      <c r="GF49" s="57"/>
      <c r="GG49" s="98"/>
      <c r="GH49" s="57"/>
      <c r="GI49" s="57"/>
      <c r="GJ49" s="98"/>
      <c r="GK49" s="57"/>
      <c r="GL49" s="57"/>
      <c r="GM49" s="98"/>
      <c r="GN49" s="57"/>
      <c r="GO49" s="57"/>
      <c r="GP49" s="98"/>
      <c r="GQ49" s="57"/>
      <c r="GR49" s="57"/>
      <c r="GS49" s="98"/>
      <c r="GT49" s="59"/>
      <c r="GU49" s="57"/>
      <c r="GV49" s="98"/>
      <c r="GW49" s="59"/>
      <c r="GX49" s="57"/>
      <c r="GY49" s="98"/>
      <c r="GZ49" s="57"/>
      <c r="HA49" s="57"/>
      <c r="HB49" s="98"/>
      <c r="HC49" s="59">
        <f t="shared" si="967"/>
        <v>0</v>
      </c>
      <c r="HD49" s="57">
        <f t="shared" si="968"/>
        <v>0</v>
      </c>
      <c r="HE49" s="98"/>
      <c r="HF49" s="59"/>
      <c r="HG49" s="57"/>
      <c r="HH49" s="98"/>
      <c r="HI49" s="59">
        <f t="shared" si="63"/>
        <v>0</v>
      </c>
      <c r="HJ49" s="57">
        <f t="shared" si="64"/>
        <v>0</v>
      </c>
      <c r="HK49" s="98"/>
      <c r="HL49" s="59"/>
      <c r="HM49" s="57"/>
      <c r="HN49" s="98"/>
      <c r="HO49" s="57"/>
      <c r="HP49" s="57"/>
      <c r="HQ49" s="98"/>
      <c r="HR49" s="59">
        <f t="shared" si="65"/>
        <v>0</v>
      </c>
      <c r="HS49" s="57">
        <f t="shared" si="66"/>
        <v>0</v>
      </c>
      <c r="HT49" s="98"/>
      <c r="HU49" s="59"/>
      <c r="HV49" s="57"/>
      <c r="HW49" s="98"/>
      <c r="HX49" s="57"/>
      <c r="HY49" s="57"/>
      <c r="HZ49" s="98"/>
      <c r="IA49" s="59">
        <f t="shared" si="67"/>
        <v>0</v>
      </c>
      <c r="IB49" s="57">
        <f t="shared" si="68"/>
        <v>0</v>
      </c>
      <c r="IC49" s="98"/>
      <c r="ID49" s="57"/>
      <c r="IE49" s="57"/>
      <c r="IF49" s="98"/>
      <c r="IG49" s="57"/>
      <c r="IH49" s="57"/>
      <c r="II49" s="98"/>
      <c r="IJ49" s="59">
        <f t="shared" si="69"/>
        <v>0</v>
      </c>
      <c r="IK49" s="57">
        <f t="shared" si="70"/>
        <v>0</v>
      </c>
      <c r="IL49" s="98"/>
      <c r="IM49" s="57"/>
      <c r="IN49" s="57"/>
      <c r="IO49" s="98"/>
      <c r="IP49" s="59">
        <f t="shared" si="969"/>
        <v>0</v>
      </c>
      <c r="IQ49" s="57">
        <f t="shared" si="970"/>
        <v>0</v>
      </c>
      <c r="IR49" s="98"/>
      <c r="IS49" s="57"/>
      <c r="IT49" s="57"/>
      <c r="IU49" s="98"/>
      <c r="IV49" s="57">
        <f t="shared" si="73"/>
        <v>0</v>
      </c>
      <c r="IW49" s="57">
        <f t="shared" si="74"/>
        <v>0</v>
      </c>
      <c r="IX49" s="98"/>
      <c r="IY49" s="59">
        <f t="shared" si="971"/>
        <v>0</v>
      </c>
      <c r="IZ49" s="57">
        <f t="shared" si="972"/>
        <v>0</v>
      </c>
      <c r="JA49" s="98"/>
      <c r="JB49" s="59"/>
      <c r="JC49" s="57"/>
      <c r="JD49" s="98"/>
      <c r="JE49" s="57"/>
      <c r="JF49" s="57"/>
      <c r="JG49" s="98"/>
      <c r="JH49" s="59"/>
      <c r="JI49" s="57"/>
      <c r="JJ49" s="98"/>
      <c r="JK49" s="59">
        <f t="shared" si="76"/>
        <v>0</v>
      </c>
      <c r="JL49" s="57">
        <f t="shared" si="77"/>
        <v>0</v>
      </c>
      <c r="JM49" s="98"/>
      <c r="JN49" s="59"/>
      <c r="JO49" s="57"/>
      <c r="JP49" s="98"/>
      <c r="JQ49" s="59"/>
      <c r="JR49" s="57"/>
      <c r="JS49" s="98"/>
      <c r="JT49" s="59"/>
      <c r="JU49" s="57"/>
      <c r="JV49" s="98"/>
      <c r="JW49" s="59"/>
      <c r="JX49" s="57"/>
      <c r="JY49" s="98"/>
      <c r="JZ49" s="59">
        <f t="shared" si="78"/>
        <v>0</v>
      </c>
      <c r="KA49" s="57">
        <f t="shared" si="79"/>
        <v>0</v>
      </c>
      <c r="KB49" s="98"/>
      <c r="KC49" s="59"/>
      <c r="KD49" s="57"/>
      <c r="KE49" s="98"/>
      <c r="KF49" s="59"/>
      <c r="KG49" s="57"/>
      <c r="KH49" s="98"/>
      <c r="KI49" s="59"/>
      <c r="KJ49" s="57"/>
      <c r="KK49" s="98"/>
      <c r="KL49" s="59">
        <f t="shared" si="973"/>
        <v>0</v>
      </c>
      <c r="KM49" s="57">
        <f t="shared" si="974"/>
        <v>0</v>
      </c>
      <c r="KN49" s="98"/>
      <c r="KO49" s="59">
        <f t="shared" si="975"/>
        <v>0</v>
      </c>
      <c r="KP49" s="57">
        <f t="shared" si="976"/>
        <v>0</v>
      </c>
      <c r="KQ49" s="98"/>
      <c r="KR49" s="57"/>
      <c r="KS49" s="57"/>
      <c r="KT49" s="98"/>
      <c r="KU49" s="57"/>
      <c r="KV49" s="57"/>
      <c r="KW49" s="98"/>
      <c r="KX49" s="57"/>
      <c r="KY49" s="57"/>
      <c r="KZ49" s="98"/>
      <c r="LA49" s="57"/>
      <c r="LB49" s="57"/>
      <c r="LC49" s="98"/>
      <c r="LD49" s="59"/>
      <c r="LE49" s="57"/>
      <c r="LF49" s="98"/>
      <c r="LG49" s="59">
        <f t="shared" si="84"/>
        <v>0</v>
      </c>
      <c r="LH49" s="57">
        <f t="shared" si="85"/>
        <v>0</v>
      </c>
      <c r="LI49" s="98"/>
      <c r="LJ49" s="57"/>
      <c r="LK49" s="57"/>
      <c r="LL49" s="98"/>
      <c r="LM49" s="57"/>
      <c r="LN49" s="57"/>
      <c r="LO49" s="98"/>
      <c r="LP49" s="57"/>
      <c r="LQ49" s="57"/>
      <c r="LR49" s="98"/>
      <c r="LS49" s="59">
        <f t="shared" si="979"/>
        <v>0</v>
      </c>
      <c r="LT49" s="57">
        <f t="shared" si="980"/>
        <v>0</v>
      </c>
      <c r="LU49" s="98"/>
      <c r="LV49" s="59">
        <f t="shared" si="981"/>
        <v>0</v>
      </c>
      <c r="LW49" s="57">
        <f t="shared" si="982"/>
        <v>0</v>
      </c>
      <c r="LX49" s="98"/>
      <c r="LY49" s="57"/>
      <c r="LZ49" s="57"/>
      <c r="MA49" s="98"/>
      <c r="MB49" s="57"/>
      <c r="MC49" s="57"/>
      <c r="MD49" s="98"/>
      <c r="ME49" s="57"/>
      <c r="MF49" s="57"/>
      <c r="MG49" s="98"/>
      <c r="MH49" s="57"/>
      <c r="MI49" s="57"/>
      <c r="MJ49" s="98"/>
      <c r="MK49" s="59">
        <f t="shared" si="985"/>
        <v>0</v>
      </c>
      <c r="ML49" s="57">
        <f t="shared" si="986"/>
        <v>0</v>
      </c>
      <c r="MM49" s="98"/>
      <c r="MN49" s="57"/>
      <c r="MO49" s="57"/>
      <c r="MP49" s="98"/>
      <c r="MQ49" s="57"/>
      <c r="MR49" s="57"/>
      <c r="MS49" s="99"/>
      <c r="MT49" s="59">
        <f t="shared" si="988"/>
        <v>0</v>
      </c>
      <c r="MU49" s="57">
        <f t="shared" si="989"/>
        <v>0</v>
      </c>
      <c r="MV49" s="98"/>
      <c r="MW49" s="59">
        <f t="shared" si="990"/>
        <v>0</v>
      </c>
      <c r="MX49" s="57">
        <f t="shared" si="991"/>
        <v>0</v>
      </c>
      <c r="MY49" s="98"/>
      <c r="MZ49" s="59">
        <f t="shared" si="992"/>
        <v>57700</v>
      </c>
      <c r="NA49" s="57">
        <f t="shared" si="993"/>
        <v>33400</v>
      </c>
      <c r="NB49" s="98">
        <f t="shared" si="95"/>
        <v>0.57885615251299827</v>
      </c>
      <c r="NC49" s="59">
        <f t="shared" si="994"/>
        <v>57700</v>
      </c>
      <c r="ND49" s="57">
        <f t="shared" si="995"/>
        <v>33400</v>
      </c>
      <c r="NE49" s="98">
        <f t="shared" si="96"/>
        <v>0.57885615251299827</v>
      </c>
    </row>
    <row r="50" spans="1:372" s="34" customFormat="1" ht="16.5" thickBot="1" x14ac:dyDescent="0.3">
      <c r="A50" s="23">
        <v>40</v>
      </c>
      <c r="B50" s="24" t="s">
        <v>228</v>
      </c>
      <c r="C50" s="92" t="s">
        <v>344</v>
      </c>
      <c r="D50" s="26">
        <f t="shared" ref="D50" si="1102">SUM(D44,D48,D49)</f>
        <v>0</v>
      </c>
      <c r="E50" s="26">
        <f t="shared" ref="E50" si="1103">SUM(E44,E48,E49)</f>
        <v>0</v>
      </c>
      <c r="F50" s="101"/>
      <c r="G50" s="26">
        <f t="shared" ref="G50" si="1104">SUM(G44,G48,G49)</f>
        <v>0</v>
      </c>
      <c r="H50" s="26">
        <f t="shared" ref="H50:AU50" si="1105">SUM(H44,H48,H49)</f>
        <v>0</v>
      </c>
      <c r="I50" s="101"/>
      <c r="J50" s="26">
        <f t="shared" ref="J50" si="1106">SUM(J44,J48,J49)</f>
        <v>0</v>
      </c>
      <c r="K50" s="26">
        <f t="shared" si="1105"/>
        <v>0</v>
      </c>
      <c r="L50" s="101"/>
      <c r="M50" s="26">
        <f t="shared" ref="M50" si="1107">SUM(M44,M48,M49)</f>
        <v>0</v>
      </c>
      <c r="N50" s="26">
        <f t="shared" si="1105"/>
        <v>0</v>
      </c>
      <c r="O50" s="101"/>
      <c r="P50" s="26">
        <f t="shared" ref="P50" si="1108">SUM(P44,P48,P49)</f>
        <v>0</v>
      </c>
      <c r="Q50" s="26">
        <f t="shared" si="1105"/>
        <v>0</v>
      </c>
      <c r="R50" s="101"/>
      <c r="S50" s="26">
        <f t="shared" ref="S50" si="1109">SUM(S44,S48,S49)</f>
        <v>0</v>
      </c>
      <c r="T50" s="26">
        <f t="shared" si="1105"/>
        <v>0</v>
      </c>
      <c r="U50" s="101"/>
      <c r="V50" s="26">
        <f t="shared" ref="V50" si="1110">SUM(V44,V48,V49)</f>
        <v>0</v>
      </c>
      <c r="W50" s="26">
        <f t="shared" si="1105"/>
        <v>0</v>
      </c>
      <c r="X50" s="101"/>
      <c r="Y50" s="26">
        <f t="shared" ref="Y50" si="1111">SUM(Y44,Y48,Y49)</f>
        <v>0</v>
      </c>
      <c r="Z50" s="26">
        <f t="shared" si="1105"/>
        <v>0</v>
      </c>
      <c r="AA50" s="101"/>
      <c r="AB50" s="28">
        <f t="shared" si="26"/>
        <v>0</v>
      </c>
      <c r="AC50" s="26">
        <f t="shared" si="27"/>
        <v>0</v>
      </c>
      <c r="AD50" s="101"/>
      <c r="AE50" s="26">
        <f t="shared" ref="AE50" si="1112">SUM(AE44,AE48,AE49)</f>
        <v>0</v>
      </c>
      <c r="AF50" s="26">
        <f t="shared" si="1105"/>
        <v>0</v>
      </c>
      <c r="AG50" s="101"/>
      <c r="AH50" s="28">
        <f t="shared" si="30"/>
        <v>0</v>
      </c>
      <c r="AI50" s="26">
        <f t="shared" si="31"/>
        <v>0</v>
      </c>
      <c r="AJ50" s="101"/>
      <c r="AK50" s="26">
        <f t="shared" ref="AK50" si="1113">SUM(AK44,AK48,AK49)</f>
        <v>0</v>
      </c>
      <c r="AL50" s="26">
        <f t="shared" si="1105"/>
        <v>0</v>
      </c>
      <c r="AM50" s="101"/>
      <c r="AN50" s="26">
        <f t="shared" ref="AN50" si="1114">SUM(AN44,AN48,AN49)</f>
        <v>0</v>
      </c>
      <c r="AO50" s="26">
        <f t="shared" si="1105"/>
        <v>0</v>
      </c>
      <c r="AP50" s="101"/>
      <c r="AQ50" s="26">
        <f t="shared" ref="AQ50" si="1115">SUM(AQ44,AQ48,AQ49)</f>
        <v>0</v>
      </c>
      <c r="AR50" s="26">
        <f t="shared" si="1105"/>
        <v>0</v>
      </c>
      <c r="AS50" s="101"/>
      <c r="AT50" s="26">
        <f t="shared" ref="AT50" si="1116">SUM(AT44,AT48,AT49)</f>
        <v>0</v>
      </c>
      <c r="AU50" s="26">
        <f t="shared" si="1105"/>
        <v>0</v>
      </c>
      <c r="AV50" s="101"/>
      <c r="AW50" s="26">
        <f t="shared" ref="AW50" si="1117">SUM(AW44,AW48,AW49)</f>
        <v>0</v>
      </c>
      <c r="AX50" s="26">
        <f t="shared" ref="AX50:DI50" si="1118">SUM(AX44,AX48,AX49)</f>
        <v>0</v>
      </c>
      <c r="AY50" s="101"/>
      <c r="AZ50" s="26">
        <f t="shared" si="952"/>
        <v>0</v>
      </c>
      <c r="BA50" s="26">
        <f t="shared" si="953"/>
        <v>0</v>
      </c>
      <c r="BB50" s="101"/>
      <c r="BC50" s="26">
        <f t="shared" ref="BC50" si="1119">SUM(BC44,BC48,BC49)</f>
        <v>0</v>
      </c>
      <c r="BD50" s="26">
        <f t="shared" si="1118"/>
        <v>0</v>
      </c>
      <c r="BE50" s="101"/>
      <c r="BF50" s="26">
        <f t="shared" ref="BF50" si="1120">SUM(BF44,BF48,BF49)</f>
        <v>0</v>
      </c>
      <c r="BG50" s="26">
        <f t="shared" si="1118"/>
        <v>0</v>
      </c>
      <c r="BH50" s="101"/>
      <c r="BI50" s="26">
        <f t="shared" ref="BI50" si="1121">SUM(BI44,BI48,BI49)</f>
        <v>0</v>
      </c>
      <c r="BJ50" s="26">
        <f t="shared" si="1118"/>
        <v>0</v>
      </c>
      <c r="BK50" s="101"/>
      <c r="BL50" s="26">
        <f t="shared" ref="BL50" si="1122">SUM(BL44,BL48,BL49)</f>
        <v>0</v>
      </c>
      <c r="BM50" s="26">
        <f t="shared" si="1118"/>
        <v>0</v>
      </c>
      <c r="BN50" s="101"/>
      <c r="BO50" s="26">
        <f t="shared" ref="BO50" si="1123">SUM(BO44,BO48,BO49)</f>
        <v>0</v>
      </c>
      <c r="BP50" s="26">
        <f t="shared" si="1118"/>
        <v>0</v>
      </c>
      <c r="BQ50" s="101"/>
      <c r="BR50" s="28">
        <f t="shared" ref="BR50" si="1124">SUM(BR44,BR48,BR49)</f>
        <v>0</v>
      </c>
      <c r="BS50" s="26">
        <f t="shared" si="1118"/>
        <v>0</v>
      </c>
      <c r="BT50" s="101"/>
      <c r="BU50" s="28">
        <f t="shared" ref="BU50" si="1125">SUM(BU44,BU48,BU49)</f>
        <v>0</v>
      </c>
      <c r="BV50" s="26">
        <f t="shared" si="1118"/>
        <v>0</v>
      </c>
      <c r="BW50" s="101"/>
      <c r="BX50" s="28">
        <f t="shared" ref="BX50" si="1126">SUM(BX44,BX48,BX49)</f>
        <v>0</v>
      </c>
      <c r="BY50" s="26">
        <f t="shared" ref="BY50" si="1127">SUM(BY44,BY48,BY49)</f>
        <v>0</v>
      </c>
      <c r="BZ50" s="101"/>
      <c r="CA50" s="28">
        <f t="shared" ref="CA50:CB50" si="1128">SUM(CA44,CA48,CA49)</f>
        <v>0</v>
      </c>
      <c r="CB50" s="26">
        <f t="shared" si="1128"/>
        <v>0</v>
      </c>
      <c r="CC50" s="101"/>
      <c r="CD50" s="28">
        <f t="shared" si="954"/>
        <v>0</v>
      </c>
      <c r="CE50" s="26">
        <f t="shared" si="955"/>
        <v>0</v>
      </c>
      <c r="CF50" s="101"/>
      <c r="CG50" s="28">
        <f t="shared" ref="CG50" si="1129">SUM(CG44,CG48,CG49)</f>
        <v>0</v>
      </c>
      <c r="CH50" s="26">
        <f t="shared" si="1118"/>
        <v>0</v>
      </c>
      <c r="CI50" s="101"/>
      <c r="CJ50" s="28">
        <f t="shared" ref="CJ50" si="1130">SUM(CJ44,CJ48,CJ49)</f>
        <v>0</v>
      </c>
      <c r="CK50" s="26">
        <f t="shared" si="1118"/>
        <v>0</v>
      </c>
      <c r="CL50" s="101"/>
      <c r="CM50" s="28">
        <f t="shared" ref="CM50" si="1131">SUM(CM44,CM48,CM49)</f>
        <v>0</v>
      </c>
      <c r="CN50" s="26">
        <f t="shared" si="1118"/>
        <v>0</v>
      </c>
      <c r="CO50" s="101"/>
      <c r="CP50" s="28">
        <f t="shared" ref="CP50" si="1132">SUM(CP44,CP48,CP49)</f>
        <v>0</v>
      </c>
      <c r="CQ50" s="26">
        <f t="shared" si="1118"/>
        <v>0</v>
      </c>
      <c r="CR50" s="101"/>
      <c r="CS50" s="28">
        <f t="shared" ref="CS50" si="1133">SUM(CS44,CS48,CS49)</f>
        <v>0</v>
      </c>
      <c r="CT50" s="26">
        <f t="shared" si="1118"/>
        <v>0</v>
      </c>
      <c r="CU50" s="101"/>
      <c r="CV50" s="28">
        <f t="shared" si="40"/>
        <v>0</v>
      </c>
      <c r="CW50" s="26">
        <f t="shared" si="41"/>
        <v>0</v>
      </c>
      <c r="CX50" s="101"/>
      <c r="CY50" s="28">
        <f t="shared" si="1118"/>
        <v>0</v>
      </c>
      <c r="CZ50" s="26">
        <f t="shared" si="1118"/>
        <v>0</v>
      </c>
      <c r="DA50" s="101"/>
      <c r="DB50" s="28">
        <f t="shared" ref="DB50" si="1134">SUM(DB44,DB48,DB49)</f>
        <v>0</v>
      </c>
      <c r="DC50" s="26">
        <f t="shared" si="1118"/>
        <v>0</v>
      </c>
      <c r="DD50" s="101"/>
      <c r="DE50" s="26">
        <f t="shared" ref="DE50" si="1135">SUM(DE44,DE48,DE49)</f>
        <v>0</v>
      </c>
      <c r="DF50" s="26">
        <f t="shared" si="1118"/>
        <v>0</v>
      </c>
      <c r="DG50" s="101"/>
      <c r="DH50" s="28">
        <f t="shared" ref="DH50" si="1136">SUM(DH44,DH48,DH49)</f>
        <v>0</v>
      </c>
      <c r="DI50" s="26">
        <f t="shared" si="1118"/>
        <v>0</v>
      </c>
      <c r="DJ50" s="101"/>
      <c r="DK50" s="26">
        <f t="shared" ref="DK50" si="1137">SUM(DK44,DK48,DK49)</f>
        <v>0</v>
      </c>
      <c r="DL50" s="26">
        <f t="shared" ref="DL50:FQ50" si="1138">SUM(DL44,DL48,DL49)</f>
        <v>0</v>
      </c>
      <c r="DM50" s="101"/>
      <c r="DN50" s="28">
        <f t="shared" ref="DN50" si="1139">SUM(DN44,DN48,DN49)</f>
        <v>0</v>
      </c>
      <c r="DO50" s="26">
        <f t="shared" ref="DO50" si="1140">SUM(DO44,DO48,DO49)</f>
        <v>0</v>
      </c>
      <c r="DP50" s="101"/>
      <c r="DQ50" s="28">
        <f t="shared" ref="DQ50" si="1141">SUM(DQ44,DQ48,DQ49)</f>
        <v>0</v>
      </c>
      <c r="DR50" s="26">
        <f t="shared" ref="DR50" si="1142">SUM(DR44,DR48,DR49)</f>
        <v>0</v>
      </c>
      <c r="DS50" s="101"/>
      <c r="DT50" s="28">
        <f t="shared" si="42"/>
        <v>0</v>
      </c>
      <c r="DU50" s="26">
        <f t="shared" si="43"/>
        <v>0</v>
      </c>
      <c r="DV50" s="101"/>
      <c r="DW50" s="28">
        <f t="shared" ref="DW50" si="1143">SUM(DW44,DW48,DW49)</f>
        <v>0</v>
      </c>
      <c r="DX50" s="26">
        <f t="shared" si="1138"/>
        <v>0</v>
      </c>
      <c r="DY50" s="101"/>
      <c r="DZ50" s="26">
        <f t="shared" ref="DZ50" si="1144">SUM(DZ44,DZ48,DZ49)</f>
        <v>57700</v>
      </c>
      <c r="EA50" s="26">
        <f t="shared" si="1138"/>
        <v>33400</v>
      </c>
      <c r="EB50" s="101">
        <f t="shared" si="44"/>
        <v>0.57885615251299827</v>
      </c>
      <c r="EC50" s="26">
        <f t="shared" ref="EC50:ED50" si="1145">SUM(EC44,EC48,EC49)</f>
        <v>0</v>
      </c>
      <c r="ED50" s="26">
        <f t="shared" si="1145"/>
        <v>0</v>
      </c>
      <c r="EE50" s="101"/>
      <c r="EF50" s="26">
        <f t="shared" si="956"/>
        <v>57700</v>
      </c>
      <c r="EG50" s="26">
        <f t="shared" si="957"/>
        <v>33400</v>
      </c>
      <c r="EH50" s="101">
        <f t="shared" si="46"/>
        <v>0.57885615251299827</v>
      </c>
      <c r="EI50" s="28">
        <f t="shared" ref="EI50" si="1146">SUM(EI44,EI48,EI49)</f>
        <v>0</v>
      </c>
      <c r="EJ50" s="26">
        <f t="shared" si="1138"/>
        <v>0</v>
      </c>
      <c r="EK50" s="101"/>
      <c r="EL50" s="28">
        <f t="shared" ref="EL50" si="1147">SUM(EL44,EL48,EL49)</f>
        <v>0</v>
      </c>
      <c r="EM50" s="26">
        <f t="shared" si="1138"/>
        <v>0</v>
      </c>
      <c r="EN50" s="101"/>
      <c r="EO50" s="28">
        <f t="shared" ref="EO50" si="1148">SUM(EO44,EO48,EO49)</f>
        <v>0</v>
      </c>
      <c r="EP50" s="26">
        <f t="shared" si="1138"/>
        <v>0</v>
      </c>
      <c r="EQ50" s="101"/>
      <c r="ER50" s="28">
        <f t="shared" ref="ER50" si="1149">SUM(ER44,ER48,ER49)</f>
        <v>0</v>
      </c>
      <c r="ES50" s="26">
        <f t="shared" si="1138"/>
        <v>0</v>
      </c>
      <c r="ET50" s="101"/>
      <c r="EU50" s="26">
        <f t="shared" ref="EU50" si="1150">SUM(EU44,EU48,EU49)</f>
        <v>0</v>
      </c>
      <c r="EV50" s="26">
        <f t="shared" si="1138"/>
        <v>0</v>
      </c>
      <c r="EW50" s="101"/>
      <c r="EX50" s="28">
        <f t="shared" si="958"/>
        <v>0</v>
      </c>
      <c r="EY50" s="26">
        <f t="shared" si="959"/>
        <v>0</v>
      </c>
      <c r="EZ50" s="101"/>
      <c r="FA50" s="26">
        <f t="shared" ref="FA50:FB50" si="1151">SUM(FA44,FA48,FA49)</f>
        <v>0</v>
      </c>
      <c r="FB50" s="26">
        <f t="shared" si="1151"/>
        <v>0</v>
      </c>
      <c r="FC50" s="101"/>
      <c r="FD50" s="26">
        <f t="shared" ref="FD50" si="1152">SUM(FD44,FD48,FD49)</f>
        <v>0</v>
      </c>
      <c r="FE50" s="26">
        <f t="shared" si="1138"/>
        <v>0</v>
      </c>
      <c r="FF50" s="101"/>
      <c r="FG50" s="26">
        <f t="shared" ref="FG50" si="1153">SUM(FG44,FG48,FG49)</f>
        <v>0</v>
      </c>
      <c r="FH50" s="26">
        <f t="shared" si="1138"/>
        <v>0</v>
      </c>
      <c r="FI50" s="101"/>
      <c r="FJ50" s="26">
        <f t="shared" ref="FJ50:FK50" si="1154">SUM(FJ44,FJ48,FJ49)</f>
        <v>0</v>
      </c>
      <c r="FK50" s="26">
        <f t="shared" si="1154"/>
        <v>0</v>
      </c>
      <c r="FL50" s="101"/>
      <c r="FM50" s="28">
        <f t="shared" si="960"/>
        <v>0</v>
      </c>
      <c r="FN50" s="26">
        <f t="shared" si="961"/>
        <v>0</v>
      </c>
      <c r="FO50" s="101"/>
      <c r="FP50" s="26">
        <f t="shared" ref="FP50" si="1155">SUM(FP44,FP48,FP49)</f>
        <v>0</v>
      </c>
      <c r="FQ50" s="26">
        <f t="shared" si="1138"/>
        <v>0</v>
      </c>
      <c r="FR50" s="101"/>
      <c r="FS50" s="28">
        <f t="shared" si="962"/>
        <v>0</v>
      </c>
      <c r="FT50" s="26">
        <f t="shared" si="54"/>
        <v>0</v>
      </c>
      <c r="FU50" s="101"/>
      <c r="FV50" s="28">
        <f t="shared" ref="FV50" si="1156">SUM(FV44,FV48,FV49)</f>
        <v>0</v>
      </c>
      <c r="FW50" s="26">
        <f t="shared" ref="FW50:HY50" si="1157">SUM(FW44,FW48,FW49)</f>
        <v>0</v>
      </c>
      <c r="FX50" s="101"/>
      <c r="FY50" s="28">
        <f t="shared" si="963"/>
        <v>0</v>
      </c>
      <c r="FZ50" s="26">
        <f t="shared" si="964"/>
        <v>0</v>
      </c>
      <c r="GA50" s="101"/>
      <c r="GB50" s="28">
        <f t="shared" si="965"/>
        <v>57700</v>
      </c>
      <c r="GC50" s="26">
        <f t="shared" si="966"/>
        <v>33400</v>
      </c>
      <c r="GD50" s="101">
        <f t="shared" si="58"/>
        <v>0.57885615251299827</v>
      </c>
      <c r="GE50" s="26">
        <f t="shared" ref="GE50" si="1158">SUM(GE44,GE48,GE49)</f>
        <v>0</v>
      </c>
      <c r="GF50" s="26">
        <f t="shared" ref="GF50" si="1159">SUM(GF44,GF48,GF49)</f>
        <v>0</v>
      </c>
      <c r="GG50" s="101"/>
      <c r="GH50" s="26">
        <f t="shared" ref="GH50" si="1160">SUM(GH44,GH48,GH49)</f>
        <v>0</v>
      </c>
      <c r="GI50" s="26">
        <f t="shared" ref="GI50" si="1161">SUM(GI44,GI48,GI49)</f>
        <v>0</v>
      </c>
      <c r="GJ50" s="101"/>
      <c r="GK50" s="26">
        <f t="shared" ref="GK50" si="1162">SUM(GK44,GK48,GK49)</f>
        <v>0</v>
      </c>
      <c r="GL50" s="26">
        <f t="shared" si="1157"/>
        <v>0</v>
      </c>
      <c r="GM50" s="101"/>
      <c r="GN50" s="26">
        <f t="shared" ref="GN50" si="1163">SUM(GN44,GN48,GN49)</f>
        <v>0</v>
      </c>
      <c r="GO50" s="26">
        <f t="shared" si="1157"/>
        <v>0</v>
      </c>
      <c r="GP50" s="101"/>
      <c r="GQ50" s="26">
        <f t="shared" ref="GQ50" si="1164">SUM(GQ44,GQ48,GQ49)</f>
        <v>0</v>
      </c>
      <c r="GR50" s="26">
        <f t="shared" si="1157"/>
        <v>0</v>
      </c>
      <c r="GS50" s="101"/>
      <c r="GT50" s="28">
        <f t="shared" ref="GT50" si="1165">SUM(GT44,GT48,GT49)</f>
        <v>0</v>
      </c>
      <c r="GU50" s="26">
        <f t="shared" si="1157"/>
        <v>0</v>
      </c>
      <c r="GV50" s="101"/>
      <c r="GW50" s="28">
        <f t="shared" ref="GW50" si="1166">SUM(GW44,GW48,GW49)</f>
        <v>0</v>
      </c>
      <c r="GX50" s="26">
        <f t="shared" si="1157"/>
        <v>0</v>
      </c>
      <c r="GY50" s="101"/>
      <c r="GZ50" s="26">
        <f t="shared" ref="GZ50" si="1167">SUM(GZ44,GZ48,GZ49)</f>
        <v>0</v>
      </c>
      <c r="HA50" s="26">
        <f t="shared" ref="HA50" si="1168">SUM(HA44,HA48,HA49)</f>
        <v>0</v>
      </c>
      <c r="HB50" s="101"/>
      <c r="HC50" s="28">
        <f t="shared" si="967"/>
        <v>0</v>
      </c>
      <c r="HD50" s="26">
        <f t="shared" si="968"/>
        <v>0</v>
      </c>
      <c r="HE50" s="101"/>
      <c r="HF50" s="28">
        <f t="shared" ref="HF50" si="1169">SUM(HF44,HF48,HF49)</f>
        <v>0</v>
      </c>
      <c r="HG50" s="26">
        <f t="shared" si="1157"/>
        <v>0</v>
      </c>
      <c r="HH50" s="101"/>
      <c r="HI50" s="28">
        <f t="shared" si="63"/>
        <v>0</v>
      </c>
      <c r="HJ50" s="26">
        <f t="shared" si="64"/>
        <v>0</v>
      </c>
      <c r="HK50" s="101"/>
      <c r="HL50" s="28">
        <f t="shared" ref="HL50" si="1170">SUM(HL44,HL48,HL49)</f>
        <v>0</v>
      </c>
      <c r="HM50" s="26">
        <f t="shared" si="1157"/>
        <v>0</v>
      </c>
      <c r="HN50" s="101"/>
      <c r="HO50" s="26">
        <f t="shared" ref="HO50" si="1171">SUM(HO44,HO48,HO49)</f>
        <v>0</v>
      </c>
      <c r="HP50" s="26">
        <f t="shared" si="1157"/>
        <v>0</v>
      </c>
      <c r="HQ50" s="101"/>
      <c r="HR50" s="28">
        <f t="shared" si="65"/>
        <v>0</v>
      </c>
      <c r="HS50" s="26">
        <f t="shared" si="66"/>
        <v>0</v>
      </c>
      <c r="HT50" s="101"/>
      <c r="HU50" s="28">
        <f t="shared" ref="HU50" si="1172">SUM(HU44,HU48,HU49)</f>
        <v>0</v>
      </c>
      <c r="HV50" s="26">
        <f t="shared" si="1157"/>
        <v>0</v>
      </c>
      <c r="HW50" s="101"/>
      <c r="HX50" s="26">
        <f t="shared" ref="HX50" si="1173">SUM(HX44,HX48,HX49)</f>
        <v>0</v>
      </c>
      <c r="HY50" s="26">
        <f t="shared" si="1157"/>
        <v>0</v>
      </c>
      <c r="HZ50" s="101"/>
      <c r="IA50" s="28">
        <f t="shared" si="67"/>
        <v>0</v>
      </c>
      <c r="IB50" s="26">
        <f t="shared" si="68"/>
        <v>0</v>
      </c>
      <c r="IC50" s="101"/>
      <c r="ID50" s="26">
        <f t="shared" ref="ID50" si="1174">SUM(ID44,ID48,ID49)</f>
        <v>0</v>
      </c>
      <c r="IE50" s="26">
        <f t="shared" ref="IE50:JX50" si="1175">SUM(IE44,IE48,IE49)</f>
        <v>0</v>
      </c>
      <c r="IF50" s="101"/>
      <c r="IG50" s="26">
        <f t="shared" ref="IG50" si="1176">SUM(IG44,IG48,IG49)</f>
        <v>0</v>
      </c>
      <c r="IH50" s="26">
        <f t="shared" si="1175"/>
        <v>0</v>
      </c>
      <c r="II50" s="101"/>
      <c r="IJ50" s="28">
        <f t="shared" si="69"/>
        <v>0</v>
      </c>
      <c r="IK50" s="26">
        <f t="shared" si="70"/>
        <v>0</v>
      </c>
      <c r="IL50" s="101"/>
      <c r="IM50" s="26">
        <f t="shared" ref="IM50" si="1177">SUM(IM44,IM48,IM49)</f>
        <v>0</v>
      </c>
      <c r="IN50" s="26">
        <f t="shared" si="1175"/>
        <v>0</v>
      </c>
      <c r="IO50" s="101"/>
      <c r="IP50" s="28">
        <f t="shared" si="969"/>
        <v>0</v>
      </c>
      <c r="IQ50" s="26">
        <f t="shared" si="970"/>
        <v>0</v>
      </c>
      <c r="IR50" s="101"/>
      <c r="IS50" s="26">
        <f t="shared" ref="IS50" si="1178">SUM(IS44,IS48,IS49)</f>
        <v>0</v>
      </c>
      <c r="IT50" s="26">
        <f t="shared" si="1175"/>
        <v>0</v>
      </c>
      <c r="IU50" s="101"/>
      <c r="IV50" s="26">
        <f t="shared" si="73"/>
        <v>0</v>
      </c>
      <c r="IW50" s="26">
        <f t="shared" si="74"/>
        <v>0</v>
      </c>
      <c r="IX50" s="101"/>
      <c r="IY50" s="28">
        <f t="shared" si="971"/>
        <v>0</v>
      </c>
      <c r="IZ50" s="26">
        <f t="shared" si="972"/>
        <v>0</v>
      </c>
      <c r="JA50" s="101"/>
      <c r="JB50" s="28">
        <f t="shared" si="1175"/>
        <v>0</v>
      </c>
      <c r="JC50" s="26">
        <f t="shared" si="1175"/>
        <v>0</v>
      </c>
      <c r="JD50" s="101"/>
      <c r="JE50" s="26">
        <f t="shared" ref="JE50" si="1179">SUM(JE44,JE48,JE49)</f>
        <v>0</v>
      </c>
      <c r="JF50" s="26">
        <f t="shared" si="1175"/>
        <v>0</v>
      </c>
      <c r="JG50" s="101"/>
      <c r="JH50" s="28">
        <f t="shared" ref="JH50" si="1180">SUM(JH44,JH48,JH49)</f>
        <v>0</v>
      </c>
      <c r="JI50" s="26">
        <f t="shared" si="1175"/>
        <v>0</v>
      </c>
      <c r="JJ50" s="101"/>
      <c r="JK50" s="28">
        <f t="shared" si="76"/>
        <v>0</v>
      </c>
      <c r="JL50" s="26">
        <f t="shared" si="77"/>
        <v>0</v>
      </c>
      <c r="JM50" s="101"/>
      <c r="JN50" s="28">
        <f t="shared" ref="JN50" si="1181">SUM(JN44,JN48,JN49)</f>
        <v>0</v>
      </c>
      <c r="JO50" s="26">
        <f t="shared" si="1175"/>
        <v>0</v>
      </c>
      <c r="JP50" s="101"/>
      <c r="JQ50" s="28">
        <f t="shared" ref="JQ50" si="1182">SUM(JQ44,JQ48,JQ49)</f>
        <v>0</v>
      </c>
      <c r="JR50" s="26">
        <f t="shared" si="1175"/>
        <v>0</v>
      </c>
      <c r="JS50" s="101"/>
      <c r="JT50" s="28">
        <f t="shared" si="1175"/>
        <v>0</v>
      </c>
      <c r="JU50" s="26">
        <f t="shared" si="1175"/>
        <v>0</v>
      </c>
      <c r="JV50" s="101"/>
      <c r="JW50" s="28">
        <f t="shared" si="1175"/>
        <v>0</v>
      </c>
      <c r="JX50" s="26">
        <f t="shared" si="1175"/>
        <v>0</v>
      </c>
      <c r="JY50" s="101"/>
      <c r="JZ50" s="28">
        <f t="shared" si="78"/>
        <v>0</v>
      </c>
      <c r="KA50" s="26">
        <f t="shared" si="79"/>
        <v>0</v>
      </c>
      <c r="KB50" s="101"/>
      <c r="KC50" s="28">
        <f t="shared" ref="KC50:KD50" si="1183">SUM(KC44,KC48,KC49)</f>
        <v>0</v>
      </c>
      <c r="KD50" s="26">
        <f t="shared" si="1183"/>
        <v>0</v>
      </c>
      <c r="KE50" s="101"/>
      <c r="KF50" s="28">
        <f t="shared" ref="KF50:KG50" si="1184">SUM(KF44,KF48,KF49)</f>
        <v>0</v>
      </c>
      <c r="KG50" s="26">
        <f t="shared" si="1184"/>
        <v>0</v>
      </c>
      <c r="KH50" s="101"/>
      <c r="KI50" s="28">
        <f t="shared" ref="KI50:KJ50" si="1185">SUM(KI44,KI48,KI49)</f>
        <v>0</v>
      </c>
      <c r="KJ50" s="26">
        <f t="shared" si="1185"/>
        <v>0</v>
      </c>
      <c r="KK50" s="101"/>
      <c r="KL50" s="28">
        <f t="shared" si="973"/>
        <v>0</v>
      </c>
      <c r="KM50" s="26">
        <f t="shared" si="974"/>
        <v>0</v>
      </c>
      <c r="KN50" s="101"/>
      <c r="KO50" s="28">
        <f t="shared" si="975"/>
        <v>0</v>
      </c>
      <c r="KP50" s="26">
        <f t="shared" si="976"/>
        <v>0</v>
      </c>
      <c r="KQ50" s="101"/>
      <c r="KR50" s="26">
        <f t="shared" ref="KR50" si="1186">SUM(KR44,KR48,KR49)</f>
        <v>0</v>
      </c>
      <c r="KS50" s="26">
        <f t="shared" ref="KS50:LQ50" si="1187">SUM(KS44,KS48,KS49)</f>
        <v>0</v>
      </c>
      <c r="KT50" s="101"/>
      <c r="KU50" s="26">
        <f t="shared" ref="KU50" si="1188">SUM(KU44,KU48,KU49)</f>
        <v>0</v>
      </c>
      <c r="KV50" s="26">
        <f t="shared" si="1187"/>
        <v>0</v>
      </c>
      <c r="KW50" s="101"/>
      <c r="KX50" s="26">
        <f t="shared" ref="KX50" si="1189">SUM(KX44,KX48,KX49)</f>
        <v>0</v>
      </c>
      <c r="KY50" s="26">
        <f t="shared" si="1187"/>
        <v>0</v>
      </c>
      <c r="KZ50" s="101"/>
      <c r="LA50" s="26">
        <f t="shared" ref="LA50" si="1190">SUM(LA44,LA48,LA49)</f>
        <v>0</v>
      </c>
      <c r="LB50" s="26">
        <f t="shared" si="1187"/>
        <v>0</v>
      </c>
      <c r="LC50" s="101"/>
      <c r="LD50" s="26">
        <f t="shared" ref="LD50" si="1191">SUM(LD44,LD48,LD49)</f>
        <v>0</v>
      </c>
      <c r="LE50" s="26">
        <f t="shared" si="1187"/>
        <v>0</v>
      </c>
      <c r="LF50" s="101"/>
      <c r="LG50" s="28">
        <f t="shared" si="84"/>
        <v>0</v>
      </c>
      <c r="LH50" s="26">
        <f t="shared" si="85"/>
        <v>0</v>
      </c>
      <c r="LI50" s="101"/>
      <c r="LJ50" s="26">
        <f t="shared" ref="LJ50" si="1192">SUM(LJ44,LJ48,LJ49)</f>
        <v>110000</v>
      </c>
      <c r="LK50" s="26">
        <f t="shared" si="1187"/>
        <v>0</v>
      </c>
      <c r="LL50" s="101">
        <f t="shared" si="998"/>
        <v>0</v>
      </c>
      <c r="LM50" s="26">
        <f t="shared" ref="LM50" si="1193">SUM(LM44,LM48,LM49)</f>
        <v>7698533</v>
      </c>
      <c r="LN50" s="26">
        <f t="shared" si="1187"/>
        <v>5902171</v>
      </c>
      <c r="LO50" s="101">
        <f t="shared" si="996"/>
        <v>0.76666177828944815</v>
      </c>
      <c r="LP50" s="26">
        <f t="shared" ref="LP50" si="1194">SUM(LP44,LP48,LP49)</f>
        <v>0</v>
      </c>
      <c r="LQ50" s="26">
        <f t="shared" si="1187"/>
        <v>0</v>
      </c>
      <c r="LR50" s="101"/>
      <c r="LS50" s="28">
        <f t="shared" si="979"/>
        <v>7808533</v>
      </c>
      <c r="LT50" s="26">
        <f t="shared" si="980"/>
        <v>5902171</v>
      </c>
      <c r="LU50" s="101">
        <f t="shared" si="997"/>
        <v>0.75586169642876577</v>
      </c>
      <c r="LV50" s="28">
        <f t="shared" si="981"/>
        <v>7808533</v>
      </c>
      <c r="LW50" s="26">
        <f t="shared" si="982"/>
        <v>5902171</v>
      </c>
      <c r="LX50" s="101">
        <f t="shared" si="983"/>
        <v>0.75586169642876577</v>
      </c>
      <c r="LY50" s="26">
        <f t="shared" ref="LY50:LZ50" si="1195">SUM(LY44,LY48,LY49)</f>
        <v>0</v>
      </c>
      <c r="LZ50" s="26">
        <f t="shared" si="1195"/>
        <v>0</v>
      </c>
      <c r="MA50" s="101"/>
      <c r="MB50" s="26">
        <f t="shared" ref="MB50" si="1196">SUM(MB44,MB48,MB49)</f>
        <v>0</v>
      </c>
      <c r="MC50" s="26">
        <f t="shared" ref="MC50" si="1197">SUM(MC44,MC48,MC49)</f>
        <v>0</v>
      </c>
      <c r="MD50" s="101"/>
      <c r="ME50" s="26">
        <f t="shared" ref="ME50" si="1198">SUM(ME44,ME48,ME49)</f>
        <v>0</v>
      </c>
      <c r="MF50" s="26">
        <f t="shared" ref="MF50" si="1199">SUM(MF44,MF48,MF49)</f>
        <v>0</v>
      </c>
      <c r="MG50" s="101"/>
      <c r="MH50" s="26">
        <f t="shared" ref="MH50" si="1200">SUM(MH44,MH48,MH49)</f>
        <v>0</v>
      </c>
      <c r="MI50" s="26">
        <f t="shared" ref="MI50" si="1201">SUM(MI44,MI48,MI49)</f>
        <v>0</v>
      </c>
      <c r="MJ50" s="101"/>
      <c r="MK50" s="28">
        <f t="shared" si="985"/>
        <v>0</v>
      </c>
      <c r="ML50" s="26">
        <f t="shared" si="986"/>
        <v>0</v>
      </c>
      <c r="MM50" s="101"/>
      <c r="MN50" s="26">
        <f t="shared" ref="MN50:MO50" si="1202">SUM(MN44,MN48,MN49)</f>
        <v>0</v>
      </c>
      <c r="MO50" s="26">
        <f t="shared" si="1202"/>
        <v>0</v>
      </c>
      <c r="MP50" s="101"/>
      <c r="MQ50" s="26">
        <f t="shared" ref="MQ50:MR50" si="1203">SUM(MQ44,MQ48,MQ49)</f>
        <v>0</v>
      </c>
      <c r="MR50" s="26">
        <f t="shared" si="1203"/>
        <v>0</v>
      </c>
      <c r="MS50" s="102"/>
      <c r="MT50" s="28">
        <f t="shared" si="988"/>
        <v>0</v>
      </c>
      <c r="MU50" s="26">
        <f t="shared" si="989"/>
        <v>0</v>
      </c>
      <c r="MV50" s="101"/>
      <c r="MW50" s="28">
        <f t="shared" si="990"/>
        <v>0</v>
      </c>
      <c r="MX50" s="26">
        <f t="shared" si="991"/>
        <v>0</v>
      </c>
      <c r="MY50" s="101"/>
      <c r="MZ50" s="28">
        <f t="shared" si="992"/>
        <v>7866233</v>
      </c>
      <c r="NA50" s="26">
        <f t="shared" si="993"/>
        <v>5935571</v>
      </c>
      <c r="NB50" s="101">
        <f t="shared" si="95"/>
        <v>0.75456333419058397</v>
      </c>
      <c r="NC50" s="28">
        <f t="shared" si="994"/>
        <v>7866233</v>
      </c>
      <c r="ND50" s="26">
        <f t="shared" si="995"/>
        <v>5935571</v>
      </c>
      <c r="NE50" s="101">
        <f t="shared" si="96"/>
        <v>0.75456333419058397</v>
      </c>
    </row>
    <row r="51" spans="1:372" s="65" customFormat="1" x14ac:dyDescent="0.25">
      <c r="A51" s="35">
        <v>41</v>
      </c>
      <c r="B51" s="36" t="s">
        <v>229</v>
      </c>
      <c r="C51" s="93" t="s">
        <v>273</v>
      </c>
      <c r="D51" s="38"/>
      <c r="E51" s="38"/>
      <c r="F51" s="103"/>
      <c r="G51" s="38"/>
      <c r="H51" s="38"/>
      <c r="I51" s="103"/>
      <c r="J51" s="38"/>
      <c r="K51" s="38"/>
      <c r="L51" s="103"/>
      <c r="M51" s="38"/>
      <c r="N51" s="38"/>
      <c r="O51" s="103"/>
      <c r="P51" s="38"/>
      <c r="Q51" s="38"/>
      <c r="R51" s="103"/>
      <c r="S51" s="38"/>
      <c r="T51" s="38"/>
      <c r="U51" s="103"/>
      <c r="V51" s="38"/>
      <c r="W51" s="38"/>
      <c r="X51" s="103"/>
      <c r="Y51" s="38"/>
      <c r="Z51" s="38"/>
      <c r="AA51" s="103"/>
      <c r="AB51" s="40">
        <f t="shared" si="26"/>
        <v>0</v>
      </c>
      <c r="AC51" s="38">
        <f t="shared" si="27"/>
        <v>0</v>
      </c>
      <c r="AD51" s="103"/>
      <c r="AE51" s="38"/>
      <c r="AF51" s="38"/>
      <c r="AG51" s="103"/>
      <c r="AH51" s="40">
        <f t="shared" si="30"/>
        <v>0</v>
      </c>
      <c r="AI51" s="38">
        <f t="shared" si="31"/>
        <v>0</v>
      </c>
      <c r="AJ51" s="103"/>
      <c r="AK51" s="38"/>
      <c r="AL51" s="38"/>
      <c r="AM51" s="103"/>
      <c r="AN51" s="38"/>
      <c r="AO51" s="38"/>
      <c r="AP51" s="103"/>
      <c r="AQ51" s="38"/>
      <c r="AR51" s="38"/>
      <c r="AS51" s="103"/>
      <c r="AT51" s="38"/>
      <c r="AU51" s="38"/>
      <c r="AV51" s="103"/>
      <c r="AW51" s="38"/>
      <c r="AX51" s="38"/>
      <c r="AY51" s="103"/>
      <c r="AZ51" s="38">
        <f t="shared" si="952"/>
        <v>0</v>
      </c>
      <c r="BA51" s="38">
        <f t="shared" si="953"/>
        <v>0</v>
      </c>
      <c r="BB51" s="103"/>
      <c r="BC51" s="38"/>
      <c r="BD51" s="38"/>
      <c r="BE51" s="103"/>
      <c r="BF51" s="38"/>
      <c r="BG51" s="38"/>
      <c r="BH51" s="103"/>
      <c r="BI51" s="38"/>
      <c r="BJ51" s="38"/>
      <c r="BK51" s="103"/>
      <c r="BL51" s="38"/>
      <c r="BM51" s="38"/>
      <c r="BN51" s="103"/>
      <c r="BO51" s="38"/>
      <c r="BP51" s="38"/>
      <c r="BQ51" s="103"/>
      <c r="BR51" s="40"/>
      <c r="BS51" s="38"/>
      <c r="BT51" s="103"/>
      <c r="BU51" s="40"/>
      <c r="BV51" s="38"/>
      <c r="BW51" s="103"/>
      <c r="BX51" s="40"/>
      <c r="BY51" s="38"/>
      <c r="BZ51" s="103"/>
      <c r="CA51" s="40"/>
      <c r="CB51" s="38"/>
      <c r="CC51" s="103"/>
      <c r="CD51" s="40">
        <f t="shared" si="954"/>
        <v>0</v>
      </c>
      <c r="CE51" s="38">
        <f t="shared" si="955"/>
        <v>0</v>
      </c>
      <c r="CF51" s="103"/>
      <c r="CG51" s="40"/>
      <c r="CH51" s="38"/>
      <c r="CI51" s="103"/>
      <c r="CJ51" s="40"/>
      <c r="CK51" s="38"/>
      <c r="CL51" s="103"/>
      <c r="CM51" s="40"/>
      <c r="CN51" s="38"/>
      <c r="CO51" s="103"/>
      <c r="CP51" s="40"/>
      <c r="CQ51" s="38"/>
      <c r="CR51" s="103"/>
      <c r="CS51" s="40"/>
      <c r="CT51" s="38"/>
      <c r="CU51" s="103"/>
      <c r="CV51" s="40">
        <f t="shared" si="40"/>
        <v>0</v>
      </c>
      <c r="CW51" s="38">
        <f t="shared" si="41"/>
        <v>0</v>
      </c>
      <c r="CX51" s="103"/>
      <c r="CY51" s="40"/>
      <c r="CZ51" s="38"/>
      <c r="DA51" s="103"/>
      <c r="DB51" s="40"/>
      <c r="DC51" s="38"/>
      <c r="DD51" s="103"/>
      <c r="DE51" s="38"/>
      <c r="DF51" s="38"/>
      <c r="DG51" s="103"/>
      <c r="DH51" s="40"/>
      <c r="DI51" s="38"/>
      <c r="DJ51" s="103"/>
      <c r="DK51" s="38"/>
      <c r="DL51" s="38"/>
      <c r="DM51" s="103"/>
      <c r="DN51" s="40"/>
      <c r="DO51" s="38"/>
      <c r="DP51" s="103"/>
      <c r="DQ51" s="40"/>
      <c r="DR51" s="38"/>
      <c r="DS51" s="103"/>
      <c r="DT51" s="40">
        <f t="shared" si="42"/>
        <v>0</v>
      </c>
      <c r="DU51" s="38">
        <f t="shared" si="43"/>
        <v>0</v>
      </c>
      <c r="DV51" s="103"/>
      <c r="DW51" s="40"/>
      <c r="DX51" s="38"/>
      <c r="DY51" s="103"/>
      <c r="DZ51" s="38"/>
      <c r="EA51" s="38"/>
      <c r="EB51" s="103"/>
      <c r="EC51" s="38"/>
      <c r="ED51" s="38"/>
      <c r="EE51" s="103"/>
      <c r="EF51" s="38">
        <f t="shared" si="956"/>
        <v>0</v>
      </c>
      <c r="EG51" s="38">
        <f t="shared" si="957"/>
        <v>0</v>
      </c>
      <c r="EH51" s="103"/>
      <c r="EI51" s="40"/>
      <c r="EJ51" s="38"/>
      <c r="EK51" s="103"/>
      <c r="EL51" s="40"/>
      <c r="EM51" s="38"/>
      <c r="EN51" s="103"/>
      <c r="EO51" s="40"/>
      <c r="EP51" s="38"/>
      <c r="EQ51" s="103"/>
      <c r="ER51" s="40"/>
      <c r="ES51" s="38"/>
      <c r="ET51" s="103"/>
      <c r="EU51" s="38"/>
      <c r="EV51" s="38"/>
      <c r="EW51" s="103"/>
      <c r="EX51" s="40">
        <f t="shared" si="958"/>
        <v>0</v>
      </c>
      <c r="EY51" s="38">
        <f t="shared" si="959"/>
        <v>0</v>
      </c>
      <c r="EZ51" s="103"/>
      <c r="FA51" s="38"/>
      <c r="FB51" s="38"/>
      <c r="FC51" s="103"/>
      <c r="FD51" s="38"/>
      <c r="FE51" s="38"/>
      <c r="FF51" s="103"/>
      <c r="FG51" s="38"/>
      <c r="FH51" s="38"/>
      <c r="FI51" s="103"/>
      <c r="FJ51" s="38"/>
      <c r="FK51" s="38"/>
      <c r="FL51" s="103"/>
      <c r="FM51" s="40">
        <f t="shared" si="960"/>
        <v>0</v>
      </c>
      <c r="FN51" s="38">
        <f t="shared" si="961"/>
        <v>0</v>
      </c>
      <c r="FO51" s="103"/>
      <c r="FP51" s="38"/>
      <c r="FQ51" s="38"/>
      <c r="FR51" s="103"/>
      <c r="FS51" s="40">
        <f t="shared" si="962"/>
        <v>0</v>
      </c>
      <c r="FT51" s="38">
        <f t="shared" si="54"/>
        <v>0</v>
      </c>
      <c r="FU51" s="103"/>
      <c r="FV51" s="40"/>
      <c r="FW51" s="38"/>
      <c r="FX51" s="103"/>
      <c r="FY51" s="40">
        <f t="shared" si="963"/>
        <v>0</v>
      </c>
      <c r="FZ51" s="38">
        <f t="shared" si="964"/>
        <v>0</v>
      </c>
      <c r="GA51" s="103"/>
      <c r="GB51" s="40">
        <f t="shared" si="965"/>
        <v>0</v>
      </c>
      <c r="GC51" s="38">
        <f t="shared" si="966"/>
        <v>0</v>
      </c>
      <c r="GD51" s="103"/>
      <c r="GE51" s="38"/>
      <c r="GF51" s="38"/>
      <c r="GG51" s="103"/>
      <c r="GH51" s="38"/>
      <c r="GI51" s="38"/>
      <c r="GJ51" s="103"/>
      <c r="GK51" s="38"/>
      <c r="GL51" s="38"/>
      <c r="GM51" s="103"/>
      <c r="GN51" s="38"/>
      <c r="GO51" s="38"/>
      <c r="GP51" s="103"/>
      <c r="GQ51" s="38"/>
      <c r="GR51" s="38"/>
      <c r="GS51" s="103"/>
      <c r="GT51" s="40"/>
      <c r="GU51" s="38"/>
      <c r="GV51" s="103"/>
      <c r="GW51" s="40"/>
      <c r="GX51" s="38"/>
      <c r="GY51" s="103"/>
      <c r="GZ51" s="38"/>
      <c r="HA51" s="38"/>
      <c r="HB51" s="103"/>
      <c r="HC51" s="40">
        <f t="shared" si="967"/>
        <v>0</v>
      </c>
      <c r="HD51" s="38">
        <f t="shared" si="968"/>
        <v>0</v>
      </c>
      <c r="HE51" s="103"/>
      <c r="HF51" s="40"/>
      <c r="HG51" s="38"/>
      <c r="HH51" s="103"/>
      <c r="HI51" s="40">
        <f t="shared" si="63"/>
        <v>0</v>
      </c>
      <c r="HJ51" s="38">
        <f t="shared" si="64"/>
        <v>0</v>
      </c>
      <c r="HK51" s="103"/>
      <c r="HL51" s="40"/>
      <c r="HM51" s="38"/>
      <c r="HN51" s="103"/>
      <c r="HO51" s="38"/>
      <c r="HP51" s="38"/>
      <c r="HQ51" s="103"/>
      <c r="HR51" s="40">
        <f t="shared" si="65"/>
        <v>0</v>
      </c>
      <c r="HS51" s="38">
        <f t="shared" si="66"/>
        <v>0</v>
      </c>
      <c r="HT51" s="103"/>
      <c r="HU51" s="40"/>
      <c r="HV51" s="38"/>
      <c r="HW51" s="103"/>
      <c r="HX51" s="38"/>
      <c r="HY51" s="38"/>
      <c r="HZ51" s="103"/>
      <c r="IA51" s="40">
        <f t="shared" si="67"/>
        <v>0</v>
      </c>
      <c r="IB51" s="38">
        <f t="shared" si="68"/>
        <v>0</v>
      </c>
      <c r="IC51" s="103"/>
      <c r="ID51" s="38"/>
      <c r="IE51" s="38"/>
      <c r="IF51" s="103"/>
      <c r="IG51" s="38"/>
      <c r="IH51" s="38"/>
      <c r="II51" s="103"/>
      <c r="IJ51" s="40">
        <f t="shared" si="69"/>
        <v>0</v>
      </c>
      <c r="IK51" s="38">
        <f t="shared" si="70"/>
        <v>0</v>
      </c>
      <c r="IL51" s="103"/>
      <c r="IM51" s="38"/>
      <c r="IN51" s="38"/>
      <c r="IO51" s="103"/>
      <c r="IP51" s="40">
        <f t="shared" si="969"/>
        <v>0</v>
      </c>
      <c r="IQ51" s="38">
        <f t="shared" si="970"/>
        <v>0</v>
      </c>
      <c r="IR51" s="103"/>
      <c r="IS51" s="38"/>
      <c r="IT51" s="38"/>
      <c r="IU51" s="103"/>
      <c r="IV51" s="38">
        <f t="shared" si="73"/>
        <v>0</v>
      </c>
      <c r="IW51" s="38">
        <f t="shared" si="74"/>
        <v>0</v>
      </c>
      <c r="IX51" s="103"/>
      <c r="IY51" s="40">
        <f t="shared" si="971"/>
        <v>0</v>
      </c>
      <c r="IZ51" s="38">
        <f t="shared" si="972"/>
        <v>0</v>
      </c>
      <c r="JA51" s="103"/>
      <c r="JB51" s="40"/>
      <c r="JC51" s="38"/>
      <c r="JD51" s="103"/>
      <c r="JE51" s="38"/>
      <c r="JF51" s="38"/>
      <c r="JG51" s="103"/>
      <c r="JH51" s="40"/>
      <c r="JI51" s="38"/>
      <c r="JJ51" s="103"/>
      <c r="JK51" s="40">
        <f t="shared" si="76"/>
        <v>0</v>
      </c>
      <c r="JL51" s="38">
        <f t="shared" si="77"/>
        <v>0</v>
      </c>
      <c r="JM51" s="103"/>
      <c r="JN51" s="40"/>
      <c r="JO51" s="38"/>
      <c r="JP51" s="103"/>
      <c r="JQ51" s="40"/>
      <c r="JR51" s="38"/>
      <c r="JS51" s="103"/>
      <c r="JT51" s="40"/>
      <c r="JU51" s="38"/>
      <c r="JV51" s="103"/>
      <c r="JW51" s="40"/>
      <c r="JX51" s="38"/>
      <c r="JY51" s="103"/>
      <c r="JZ51" s="40">
        <f t="shared" si="78"/>
        <v>0</v>
      </c>
      <c r="KA51" s="38">
        <f t="shared" si="79"/>
        <v>0</v>
      </c>
      <c r="KB51" s="103"/>
      <c r="KC51" s="40"/>
      <c r="KD51" s="38"/>
      <c r="KE51" s="103"/>
      <c r="KF51" s="40"/>
      <c r="KG51" s="38"/>
      <c r="KH51" s="103"/>
      <c r="KI51" s="40"/>
      <c r="KJ51" s="38"/>
      <c r="KK51" s="103"/>
      <c r="KL51" s="40">
        <f t="shared" si="973"/>
        <v>0</v>
      </c>
      <c r="KM51" s="38">
        <f t="shared" si="974"/>
        <v>0</v>
      </c>
      <c r="KN51" s="103"/>
      <c r="KO51" s="40">
        <f t="shared" si="975"/>
        <v>0</v>
      </c>
      <c r="KP51" s="38">
        <f t="shared" si="976"/>
        <v>0</v>
      </c>
      <c r="KQ51" s="103"/>
      <c r="KR51" s="38"/>
      <c r="KS51" s="38"/>
      <c r="KT51" s="103"/>
      <c r="KU51" s="38"/>
      <c r="KV51" s="38"/>
      <c r="KW51" s="103"/>
      <c r="KX51" s="38"/>
      <c r="KY51" s="38"/>
      <c r="KZ51" s="103"/>
      <c r="LA51" s="38"/>
      <c r="LB51" s="38"/>
      <c r="LC51" s="103"/>
      <c r="LD51" s="38"/>
      <c r="LE51" s="38"/>
      <c r="LF51" s="103"/>
      <c r="LG51" s="40">
        <f t="shared" si="84"/>
        <v>0</v>
      </c>
      <c r="LH51" s="38">
        <f t="shared" si="85"/>
        <v>0</v>
      </c>
      <c r="LI51" s="103"/>
      <c r="LJ51" s="38"/>
      <c r="LK51" s="38"/>
      <c r="LL51" s="103"/>
      <c r="LM51" s="38"/>
      <c r="LN51" s="38"/>
      <c r="LO51" s="103"/>
      <c r="LP51" s="38"/>
      <c r="LQ51" s="38"/>
      <c r="LR51" s="103"/>
      <c r="LS51" s="40">
        <f t="shared" si="979"/>
        <v>0</v>
      </c>
      <c r="LT51" s="38">
        <f t="shared" si="980"/>
        <v>0</v>
      </c>
      <c r="LU51" s="103"/>
      <c r="LV51" s="40">
        <f t="shared" si="981"/>
        <v>0</v>
      </c>
      <c r="LW51" s="38">
        <f t="shared" si="982"/>
        <v>0</v>
      </c>
      <c r="LX51" s="103"/>
      <c r="LY51" s="38"/>
      <c r="LZ51" s="38"/>
      <c r="MA51" s="103"/>
      <c r="MB51" s="38"/>
      <c r="MC51" s="38"/>
      <c r="MD51" s="103"/>
      <c r="ME51" s="38"/>
      <c r="MF51" s="38"/>
      <c r="MG51" s="103"/>
      <c r="MH51" s="38"/>
      <c r="MI51" s="38"/>
      <c r="MJ51" s="103"/>
      <c r="MK51" s="40">
        <f t="shared" si="985"/>
        <v>0</v>
      </c>
      <c r="ML51" s="38">
        <f t="shared" si="986"/>
        <v>0</v>
      </c>
      <c r="MM51" s="103"/>
      <c r="MN51" s="38"/>
      <c r="MO51" s="38"/>
      <c r="MP51" s="103"/>
      <c r="MQ51" s="38"/>
      <c r="MR51" s="38"/>
      <c r="MS51" s="104"/>
      <c r="MT51" s="40">
        <f t="shared" si="988"/>
        <v>0</v>
      </c>
      <c r="MU51" s="38">
        <f t="shared" si="989"/>
        <v>0</v>
      </c>
      <c r="MV51" s="103"/>
      <c r="MW51" s="40">
        <f t="shared" si="990"/>
        <v>0</v>
      </c>
      <c r="MX51" s="38">
        <f t="shared" si="991"/>
        <v>0</v>
      </c>
      <c r="MY51" s="103"/>
      <c r="MZ51" s="40">
        <f t="shared" si="992"/>
        <v>0</v>
      </c>
      <c r="NA51" s="38">
        <f t="shared" si="993"/>
        <v>0</v>
      </c>
      <c r="NB51" s="103"/>
      <c r="NC51" s="40">
        <f t="shared" si="994"/>
        <v>0</v>
      </c>
      <c r="ND51" s="38">
        <f t="shared" si="995"/>
        <v>0</v>
      </c>
      <c r="NE51" s="103"/>
    </row>
    <row r="52" spans="1:372" s="53" customFormat="1" x14ac:dyDescent="0.25">
      <c r="A52" s="44">
        <v>42</v>
      </c>
      <c r="B52" s="45" t="s">
        <v>230</v>
      </c>
      <c r="C52" s="94" t="s">
        <v>186</v>
      </c>
      <c r="D52" s="47">
        <v>22730</v>
      </c>
      <c r="E52" s="47">
        <v>22730</v>
      </c>
      <c r="F52" s="95">
        <f t="shared" si="18"/>
        <v>1</v>
      </c>
      <c r="G52" s="47"/>
      <c r="H52" s="47"/>
      <c r="I52" s="95"/>
      <c r="J52" s="47"/>
      <c r="K52" s="47"/>
      <c r="L52" s="95"/>
      <c r="M52" s="47"/>
      <c r="N52" s="47"/>
      <c r="O52" s="95"/>
      <c r="P52" s="47"/>
      <c r="Q52" s="47"/>
      <c r="R52" s="95"/>
      <c r="S52" s="47"/>
      <c r="T52" s="47"/>
      <c r="U52" s="95"/>
      <c r="V52" s="47"/>
      <c r="W52" s="47"/>
      <c r="X52" s="95"/>
      <c r="Y52" s="47"/>
      <c r="Z52" s="47"/>
      <c r="AA52" s="95"/>
      <c r="AB52" s="49">
        <f t="shared" si="26"/>
        <v>0</v>
      </c>
      <c r="AC52" s="47">
        <f t="shared" si="27"/>
        <v>0</v>
      </c>
      <c r="AD52" s="95"/>
      <c r="AE52" s="47">
        <v>65000</v>
      </c>
      <c r="AF52" s="47">
        <v>45000</v>
      </c>
      <c r="AG52" s="95">
        <f t="shared" si="29"/>
        <v>0.69230769230769229</v>
      </c>
      <c r="AH52" s="49">
        <f t="shared" si="30"/>
        <v>87730</v>
      </c>
      <c r="AI52" s="47">
        <f t="shared" si="31"/>
        <v>67730</v>
      </c>
      <c r="AJ52" s="95">
        <f t="shared" si="32"/>
        <v>0.77202781260686193</v>
      </c>
      <c r="AK52" s="47">
        <v>3701</v>
      </c>
      <c r="AL52" s="47">
        <v>1575</v>
      </c>
      <c r="AM52" s="95">
        <f t="shared" si="33"/>
        <v>0.42556065928127534</v>
      </c>
      <c r="AN52" s="47"/>
      <c r="AO52" s="47"/>
      <c r="AP52" s="95"/>
      <c r="AQ52" s="47"/>
      <c r="AR52" s="47"/>
      <c r="AS52" s="95"/>
      <c r="AT52" s="47"/>
      <c r="AU52" s="47"/>
      <c r="AV52" s="95"/>
      <c r="AW52" s="47"/>
      <c r="AX52" s="47"/>
      <c r="AY52" s="95"/>
      <c r="AZ52" s="47">
        <f t="shared" si="952"/>
        <v>3701</v>
      </c>
      <c r="BA52" s="47">
        <f t="shared" si="953"/>
        <v>1575</v>
      </c>
      <c r="BB52" s="95">
        <f t="shared" si="35"/>
        <v>0.42556065928127534</v>
      </c>
      <c r="BC52" s="47"/>
      <c r="BD52" s="47"/>
      <c r="BE52" s="95"/>
      <c r="BF52" s="47"/>
      <c r="BG52" s="47"/>
      <c r="BH52" s="95"/>
      <c r="BI52" s="47"/>
      <c r="BJ52" s="47"/>
      <c r="BK52" s="95"/>
      <c r="BL52" s="47"/>
      <c r="BM52" s="47"/>
      <c r="BN52" s="95"/>
      <c r="BO52" s="47"/>
      <c r="BP52" s="47"/>
      <c r="BQ52" s="95"/>
      <c r="BR52" s="49"/>
      <c r="BS52" s="47"/>
      <c r="BT52" s="95"/>
      <c r="BU52" s="49"/>
      <c r="BV52" s="47"/>
      <c r="BW52" s="95"/>
      <c r="BX52" s="49"/>
      <c r="BY52" s="47"/>
      <c r="BZ52" s="95"/>
      <c r="CA52" s="49"/>
      <c r="CB52" s="47"/>
      <c r="CC52" s="95"/>
      <c r="CD52" s="49">
        <f t="shared" si="954"/>
        <v>0</v>
      </c>
      <c r="CE52" s="47">
        <f t="shared" si="955"/>
        <v>0</v>
      </c>
      <c r="CF52" s="95"/>
      <c r="CG52" s="49"/>
      <c r="CH52" s="47"/>
      <c r="CI52" s="95"/>
      <c r="CJ52" s="49"/>
      <c r="CK52" s="47"/>
      <c r="CL52" s="95"/>
      <c r="CM52" s="49"/>
      <c r="CN52" s="47"/>
      <c r="CO52" s="95"/>
      <c r="CP52" s="49"/>
      <c r="CQ52" s="47"/>
      <c r="CR52" s="95"/>
      <c r="CS52" s="49"/>
      <c r="CT52" s="47"/>
      <c r="CU52" s="95"/>
      <c r="CV52" s="49">
        <f t="shared" si="40"/>
        <v>0</v>
      </c>
      <c r="CW52" s="47">
        <f t="shared" si="41"/>
        <v>0</v>
      </c>
      <c r="CX52" s="95"/>
      <c r="CY52" s="49"/>
      <c r="CZ52" s="47"/>
      <c r="DA52" s="95"/>
      <c r="DB52" s="49"/>
      <c r="DC52" s="47"/>
      <c r="DD52" s="95"/>
      <c r="DE52" s="47"/>
      <c r="DF52" s="47"/>
      <c r="DG52" s="95"/>
      <c r="DH52" s="49"/>
      <c r="DI52" s="47"/>
      <c r="DJ52" s="95"/>
      <c r="DK52" s="47"/>
      <c r="DL52" s="47"/>
      <c r="DM52" s="95"/>
      <c r="DN52" s="49"/>
      <c r="DO52" s="47"/>
      <c r="DP52" s="95"/>
      <c r="DQ52" s="49"/>
      <c r="DR52" s="47"/>
      <c r="DS52" s="95"/>
      <c r="DT52" s="49">
        <f t="shared" si="42"/>
        <v>0</v>
      </c>
      <c r="DU52" s="47">
        <f t="shared" si="43"/>
        <v>0</v>
      </c>
      <c r="DV52" s="95"/>
      <c r="DW52" s="49"/>
      <c r="DX52" s="47"/>
      <c r="DY52" s="95"/>
      <c r="DZ52" s="47"/>
      <c r="EA52" s="47"/>
      <c r="EB52" s="95"/>
      <c r="EC52" s="47"/>
      <c r="ED52" s="47"/>
      <c r="EE52" s="95"/>
      <c r="EF52" s="47">
        <f t="shared" si="956"/>
        <v>0</v>
      </c>
      <c r="EG52" s="47">
        <f t="shared" si="957"/>
        <v>0</v>
      </c>
      <c r="EH52" s="95"/>
      <c r="EI52" s="49"/>
      <c r="EJ52" s="47"/>
      <c r="EK52" s="95"/>
      <c r="EL52" s="49"/>
      <c r="EM52" s="47"/>
      <c r="EN52" s="95"/>
      <c r="EO52" s="49"/>
      <c r="EP52" s="47"/>
      <c r="EQ52" s="95"/>
      <c r="ER52" s="49"/>
      <c r="ES52" s="47"/>
      <c r="ET52" s="95"/>
      <c r="EU52" s="47"/>
      <c r="EV52" s="47"/>
      <c r="EW52" s="95"/>
      <c r="EX52" s="49">
        <f t="shared" si="958"/>
        <v>0</v>
      </c>
      <c r="EY52" s="47">
        <f t="shared" si="959"/>
        <v>0</v>
      </c>
      <c r="EZ52" s="95"/>
      <c r="FA52" s="47"/>
      <c r="FB52" s="47"/>
      <c r="FC52" s="95"/>
      <c r="FD52" s="47"/>
      <c r="FE52" s="47"/>
      <c r="FF52" s="95"/>
      <c r="FG52" s="47">
        <v>6700</v>
      </c>
      <c r="FH52" s="47">
        <v>6700</v>
      </c>
      <c r="FI52" s="95">
        <f t="shared" si="49"/>
        <v>1</v>
      </c>
      <c r="FJ52" s="47"/>
      <c r="FK52" s="47"/>
      <c r="FL52" s="95"/>
      <c r="FM52" s="49">
        <f t="shared" si="960"/>
        <v>6700</v>
      </c>
      <c r="FN52" s="47">
        <f t="shared" si="961"/>
        <v>6700</v>
      </c>
      <c r="FO52" s="95">
        <f t="shared" si="52"/>
        <v>1</v>
      </c>
      <c r="FP52" s="47"/>
      <c r="FQ52" s="47"/>
      <c r="FR52" s="95"/>
      <c r="FS52" s="49">
        <f t="shared" si="962"/>
        <v>0</v>
      </c>
      <c r="FT52" s="47">
        <f t="shared" si="54"/>
        <v>0</v>
      </c>
      <c r="FU52" s="95"/>
      <c r="FV52" s="49"/>
      <c r="FW52" s="47"/>
      <c r="FX52" s="95"/>
      <c r="FY52" s="49">
        <f t="shared" si="963"/>
        <v>0</v>
      </c>
      <c r="FZ52" s="47">
        <f t="shared" si="964"/>
        <v>0</v>
      </c>
      <c r="GA52" s="95"/>
      <c r="GB52" s="49">
        <f t="shared" si="965"/>
        <v>6700</v>
      </c>
      <c r="GC52" s="47">
        <f t="shared" si="966"/>
        <v>6700</v>
      </c>
      <c r="GD52" s="95">
        <f t="shared" si="58"/>
        <v>1</v>
      </c>
      <c r="GE52" s="47"/>
      <c r="GF52" s="47"/>
      <c r="GG52" s="95"/>
      <c r="GH52" s="47"/>
      <c r="GI52" s="47"/>
      <c r="GJ52" s="95"/>
      <c r="GK52" s="47"/>
      <c r="GL52" s="47"/>
      <c r="GM52" s="95"/>
      <c r="GN52" s="47"/>
      <c r="GO52" s="47"/>
      <c r="GP52" s="95"/>
      <c r="GQ52" s="47"/>
      <c r="GR52" s="47"/>
      <c r="GS52" s="95"/>
      <c r="GT52" s="49"/>
      <c r="GU52" s="47"/>
      <c r="GV52" s="95"/>
      <c r="GW52" s="49"/>
      <c r="GX52" s="47"/>
      <c r="GY52" s="95"/>
      <c r="GZ52" s="47"/>
      <c r="HA52" s="47"/>
      <c r="HB52" s="95"/>
      <c r="HC52" s="49">
        <f t="shared" si="967"/>
        <v>0</v>
      </c>
      <c r="HD52" s="47">
        <f t="shared" si="968"/>
        <v>0</v>
      </c>
      <c r="HE52" s="95"/>
      <c r="HF52" s="49"/>
      <c r="HG52" s="47"/>
      <c r="HH52" s="95"/>
      <c r="HI52" s="49">
        <f t="shared" si="63"/>
        <v>0</v>
      </c>
      <c r="HJ52" s="47">
        <f t="shared" si="64"/>
        <v>0</v>
      </c>
      <c r="HK52" s="95"/>
      <c r="HL52" s="49"/>
      <c r="HM52" s="47"/>
      <c r="HN52" s="95"/>
      <c r="HO52" s="47"/>
      <c r="HP52" s="47"/>
      <c r="HQ52" s="95"/>
      <c r="HR52" s="49">
        <f t="shared" si="65"/>
        <v>0</v>
      </c>
      <c r="HS52" s="47">
        <f t="shared" si="66"/>
        <v>0</v>
      </c>
      <c r="HT52" s="95"/>
      <c r="HU52" s="49"/>
      <c r="HV52" s="47"/>
      <c r="HW52" s="95"/>
      <c r="HX52" s="47"/>
      <c r="HY52" s="47"/>
      <c r="HZ52" s="95"/>
      <c r="IA52" s="49">
        <f t="shared" si="67"/>
        <v>0</v>
      </c>
      <c r="IB52" s="47">
        <f t="shared" si="68"/>
        <v>0</v>
      </c>
      <c r="IC52" s="95"/>
      <c r="ID52" s="47"/>
      <c r="IE52" s="47"/>
      <c r="IF52" s="95"/>
      <c r="IG52" s="47"/>
      <c r="IH52" s="47"/>
      <c r="II52" s="95"/>
      <c r="IJ52" s="49">
        <f t="shared" si="69"/>
        <v>0</v>
      </c>
      <c r="IK52" s="47">
        <f t="shared" si="70"/>
        <v>0</v>
      </c>
      <c r="IL52" s="95"/>
      <c r="IM52" s="47"/>
      <c r="IN52" s="47"/>
      <c r="IO52" s="95"/>
      <c r="IP52" s="49">
        <f t="shared" si="969"/>
        <v>0</v>
      </c>
      <c r="IQ52" s="47">
        <f t="shared" si="970"/>
        <v>0</v>
      </c>
      <c r="IR52" s="95"/>
      <c r="IS52" s="47"/>
      <c r="IT52" s="47"/>
      <c r="IU52" s="95"/>
      <c r="IV52" s="47">
        <f t="shared" si="73"/>
        <v>0</v>
      </c>
      <c r="IW52" s="47">
        <f t="shared" si="74"/>
        <v>0</v>
      </c>
      <c r="IX52" s="95"/>
      <c r="IY52" s="49">
        <f t="shared" si="971"/>
        <v>0</v>
      </c>
      <c r="IZ52" s="47">
        <f t="shared" si="972"/>
        <v>0</v>
      </c>
      <c r="JA52" s="95"/>
      <c r="JB52" s="49"/>
      <c r="JC52" s="47"/>
      <c r="JD52" s="95"/>
      <c r="JE52" s="47"/>
      <c r="JF52" s="47"/>
      <c r="JG52" s="95"/>
      <c r="JH52" s="49"/>
      <c r="JI52" s="47"/>
      <c r="JJ52" s="95"/>
      <c r="JK52" s="49">
        <f t="shared" si="76"/>
        <v>0</v>
      </c>
      <c r="JL52" s="47">
        <f t="shared" si="77"/>
        <v>0</v>
      </c>
      <c r="JM52" s="95"/>
      <c r="JN52" s="49"/>
      <c r="JO52" s="47"/>
      <c r="JP52" s="95"/>
      <c r="JQ52" s="49"/>
      <c r="JR52" s="47"/>
      <c r="JS52" s="95"/>
      <c r="JT52" s="49"/>
      <c r="JU52" s="47"/>
      <c r="JV52" s="95"/>
      <c r="JW52" s="49"/>
      <c r="JX52" s="47"/>
      <c r="JY52" s="95"/>
      <c r="JZ52" s="49">
        <f t="shared" si="78"/>
        <v>0</v>
      </c>
      <c r="KA52" s="47">
        <f t="shared" si="79"/>
        <v>0</v>
      </c>
      <c r="KB52" s="95"/>
      <c r="KC52" s="49"/>
      <c r="KD52" s="47"/>
      <c r="KE52" s="95"/>
      <c r="KF52" s="49"/>
      <c r="KG52" s="47"/>
      <c r="KH52" s="95"/>
      <c r="KI52" s="49"/>
      <c r="KJ52" s="47"/>
      <c r="KK52" s="95"/>
      <c r="KL52" s="49">
        <f t="shared" si="973"/>
        <v>0</v>
      </c>
      <c r="KM52" s="47">
        <f t="shared" si="974"/>
        <v>0</v>
      </c>
      <c r="KN52" s="95"/>
      <c r="KO52" s="49">
        <f t="shared" si="975"/>
        <v>0</v>
      </c>
      <c r="KP52" s="47">
        <f t="shared" si="976"/>
        <v>0</v>
      </c>
      <c r="KQ52" s="95"/>
      <c r="KR52" s="47"/>
      <c r="KS52" s="47"/>
      <c r="KT52" s="95"/>
      <c r="KU52" s="47"/>
      <c r="KV52" s="47"/>
      <c r="KW52" s="95"/>
      <c r="KX52" s="47"/>
      <c r="KY52" s="47"/>
      <c r="KZ52" s="95"/>
      <c r="LA52" s="47"/>
      <c r="LB52" s="47"/>
      <c r="LC52" s="95"/>
      <c r="LD52" s="47"/>
      <c r="LE52" s="47"/>
      <c r="LF52" s="95"/>
      <c r="LG52" s="49">
        <f t="shared" si="84"/>
        <v>0</v>
      </c>
      <c r="LH52" s="47">
        <f t="shared" si="85"/>
        <v>0</v>
      </c>
      <c r="LI52" s="95"/>
      <c r="LJ52" s="47"/>
      <c r="LK52" s="47"/>
      <c r="LL52" s="95"/>
      <c r="LM52" s="47"/>
      <c r="LN52" s="47"/>
      <c r="LO52" s="95"/>
      <c r="LP52" s="47">
        <v>1670008</v>
      </c>
      <c r="LQ52" s="47">
        <v>2072906</v>
      </c>
      <c r="LR52" s="95">
        <f t="shared" ref="LR52:LR75" si="1204">LQ52/LP52</f>
        <v>1.2412551317119438</v>
      </c>
      <c r="LS52" s="49">
        <f t="shared" si="979"/>
        <v>1670008</v>
      </c>
      <c r="LT52" s="47">
        <f t="shared" si="980"/>
        <v>2072906</v>
      </c>
      <c r="LU52" s="95">
        <f t="shared" si="997"/>
        <v>1.2412551317119438</v>
      </c>
      <c r="LV52" s="49">
        <f t="shared" si="981"/>
        <v>1670008</v>
      </c>
      <c r="LW52" s="47">
        <f t="shared" si="982"/>
        <v>2072906</v>
      </c>
      <c r="LX52" s="95">
        <f t="shared" si="983"/>
        <v>1.2412551317119438</v>
      </c>
      <c r="LY52" s="47"/>
      <c r="LZ52" s="47"/>
      <c r="MA52" s="95"/>
      <c r="MB52" s="47"/>
      <c r="MC52" s="47"/>
      <c r="MD52" s="95"/>
      <c r="ME52" s="47"/>
      <c r="MF52" s="47"/>
      <c r="MG52" s="95"/>
      <c r="MH52" s="47"/>
      <c r="MI52" s="47"/>
      <c r="MJ52" s="95"/>
      <c r="MK52" s="49">
        <f t="shared" si="985"/>
        <v>0</v>
      </c>
      <c r="ML52" s="47">
        <f t="shared" si="986"/>
        <v>0</v>
      </c>
      <c r="MM52" s="95"/>
      <c r="MN52" s="47"/>
      <c r="MO52" s="47"/>
      <c r="MP52" s="95"/>
      <c r="MQ52" s="47"/>
      <c r="MR52" s="47"/>
      <c r="MS52" s="96"/>
      <c r="MT52" s="49">
        <f t="shared" si="988"/>
        <v>0</v>
      </c>
      <c r="MU52" s="47">
        <f t="shared" si="989"/>
        <v>0</v>
      </c>
      <c r="MV52" s="95"/>
      <c r="MW52" s="49">
        <f t="shared" si="990"/>
        <v>0</v>
      </c>
      <c r="MX52" s="47">
        <f t="shared" si="991"/>
        <v>0</v>
      </c>
      <c r="MY52" s="95"/>
      <c r="MZ52" s="49">
        <f t="shared" si="992"/>
        <v>1676708</v>
      </c>
      <c r="NA52" s="47">
        <f t="shared" si="993"/>
        <v>2079606</v>
      </c>
      <c r="NB52" s="95">
        <f t="shared" si="95"/>
        <v>1.24029109421557</v>
      </c>
      <c r="NC52" s="49">
        <f t="shared" si="994"/>
        <v>1768139</v>
      </c>
      <c r="ND52" s="47">
        <f t="shared" si="995"/>
        <v>2148911</v>
      </c>
      <c r="NE52" s="95">
        <f t="shared" si="96"/>
        <v>1.2153518473377942</v>
      </c>
    </row>
    <row r="53" spans="1:372" s="53" customFormat="1" x14ac:dyDescent="0.25">
      <c r="A53" s="44">
        <v>43</v>
      </c>
      <c r="B53" s="45" t="s">
        <v>231</v>
      </c>
      <c r="C53" s="94" t="s">
        <v>187</v>
      </c>
      <c r="D53" s="47">
        <v>157313</v>
      </c>
      <c r="E53" s="47">
        <v>145900</v>
      </c>
      <c r="F53" s="95">
        <f t="shared" si="18"/>
        <v>0.92745036964522953</v>
      </c>
      <c r="G53" s="47"/>
      <c r="H53" s="47"/>
      <c r="I53" s="95"/>
      <c r="J53" s="47"/>
      <c r="K53" s="47"/>
      <c r="L53" s="95"/>
      <c r="M53" s="47"/>
      <c r="N53" s="47"/>
      <c r="O53" s="95"/>
      <c r="P53" s="47"/>
      <c r="Q53" s="47"/>
      <c r="R53" s="95"/>
      <c r="S53" s="47"/>
      <c r="T53" s="47"/>
      <c r="U53" s="95"/>
      <c r="V53" s="47"/>
      <c r="W53" s="47"/>
      <c r="X53" s="95"/>
      <c r="Y53" s="47"/>
      <c r="Z53" s="47"/>
      <c r="AA53" s="95"/>
      <c r="AB53" s="49">
        <f t="shared" si="26"/>
        <v>0</v>
      </c>
      <c r="AC53" s="47">
        <f t="shared" si="27"/>
        <v>0</v>
      </c>
      <c r="AD53" s="95"/>
      <c r="AE53" s="47">
        <v>1300</v>
      </c>
      <c r="AF53" s="47">
        <v>1300</v>
      </c>
      <c r="AG53" s="95">
        <f t="shared" si="29"/>
        <v>1</v>
      </c>
      <c r="AH53" s="49">
        <f t="shared" si="30"/>
        <v>158613</v>
      </c>
      <c r="AI53" s="47">
        <f t="shared" si="31"/>
        <v>147200</v>
      </c>
      <c r="AJ53" s="95">
        <f t="shared" si="32"/>
        <v>0.92804499000712426</v>
      </c>
      <c r="AK53" s="47">
        <v>16011</v>
      </c>
      <c r="AL53" s="47">
        <v>16211</v>
      </c>
      <c r="AM53" s="95">
        <f t="shared" si="33"/>
        <v>1.012491412154144</v>
      </c>
      <c r="AN53" s="47"/>
      <c r="AO53" s="47"/>
      <c r="AP53" s="95"/>
      <c r="AQ53" s="47"/>
      <c r="AR53" s="47"/>
      <c r="AS53" s="95"/>
      <c r="AT53" s="47"/>
      <c r="AU53" s="47"/>
      <c r="AV53" s="95"/>
      <c r="AW53" s="47"/>
      <c r="AX53" s="47"/>
      <c r="AY53" s="95"/>
      <c r="AZ53" s="47">
        <f t="shared" si="952"/>
        <v>16011</v>
      </c>
      <c r="BA53" s="47">
        <f t="shared" si="953"/>
        <v>16211</v>
      </c>
      <c r="BB53" s="95">
        <f t="shared" si="35"/>
        <v>1.012491412154144</v>
      </c>
      <c r="BC53" s="47"/>
      <c r="BD53" s="47"/>
      <c r="BE53" s="95"/>
      <c r="BF53" s="47"/>
      <c r="BG53" s="47"/>
      <c r="BH53" s="95"/>
      <c r="BI53" s="47"/>
      <c r="BJ53" s="47"/>
      <c r="BK53" s="95"/>
      <c r="BL53" s="47"/>
      <c r="BM53" s="47"/>
      <c r="BN53" s="95"/>
      <c r="BO53" s="47"/>
      <c r="BP53" s="47"/>
      <c r="BQ53" s="95"/>
      <c r="BR53" s="49"/>
      <c r="BS53" s="47"/>
      <c r="BT53" s="95"/>
      <c r="BU53" s="49"/>
      <c r="BV53" s="47"/>
      <c r="BW53" s="95"/>
      <c r="BX53" s="49"/>
      <c r="BY53" s="47"/>
      <c r="BZ53" s="95"/>
      <c r="CA53" s="49"/>
      <c r="CB53" s="47"/>
      <c r="CC53" s="95"/>
      <c r="CD53" s="49">
        <f t="shared" si="954"/>
        <v>0</v>
      </c>
      <c r="CE53" s="47">
        <f t="shared" si="955"/>
        <v>0</v>
      </c>
      <c r="CF53" s="95"/>
      <c r="CG53" s="49"/>
      <c r="CH53" s="47"/>
      <c r="CI53" s="95"/>
      <c r="CJ53" s="49"/>
      <c r="CK53" s="47"/>
      <c r="CL53" s="95"/>
      <c r="CM53" s="49"/>
      <c r="CN53" s="47"/>
      <c r="CO53" s="95"/>
      <c r="CP53" s="49"/>
      <c r="CQ53" s="47"/>
      <c r="CR53" s="95"/>
      <c r="CS53" s="49"/>
      <c r="CT53" s="47"/>
      <c r="CU53" s="95"/>
      <c r="CV53" s="49">
        <f t="shared" si="40"/>
        <v>0</v>
      </c>
      <c r="CW53" s="47">
        <f t="shared" si="41"/>
        <v>0</v>
      </c>
      <c r="CX53" s="95"/>
      <c r="CY53" s="49"/>
      <c r="CZ53" s="47"/>
      <c r="DA53" s="95"/>
      <c r="DB53" s="49"/>
      <c r="DC53" s="47"/>
      <c r="DD53" s="95"/>
      <c r="DE53" s="47"/>
      <c r="DF53" s="47"/>
      <c r="DG53" s="95"/>
      <c r="DH53" s="49"/>
      <c r="DI53" s="47"/>
      <c r="DJ53" s="95"/>
      <c r="DK53" s="47"/>
      <c r="DL53" s="47"/>
      <c r="DM53" s="95"/>
      <c r="DN53" s="49"/>
      <c r="DO53" s="47"/>
      <c r="DP53" s="95"/>
      <c r="DQ53" s="49"/>
      <c r="DR53" s="47"/>
      <c r="DS53" s="95"/>
      <c r="DT53" s="49">
        <f t="shared" si="42"/>
        <v>0</v>
      </c>
      <c r="DU53" s="47">
        <f t="shared" si="43"/>
        <v>0</v>
      </c>
      <c r="DV53" s="95"/>
      <c r="DW53" s="49"/>
      <c r="DX53" s="47"/>
      <c r="DY53" s="95"/>
      <c r="DZ53" s="47">
        <v>87282</v>
      </c>
      <c r="EA53" s="47">
        <v>6000</v>
      </c>
      <c r="EB53" s="95">
        <f t="shared" si="44"/>
        <v>6.8742696088540597E-2</v>
      </c>
      <c r="EC53" s="47"/>
      <c r="ED53" s="47"/>
      <c r="EE53" s="95"/>
      <c r="EF53" s="47">
        <f t="shared" si="956"/>
        <v>87282</v>
      </c>
      <c r="EG53" s="47">
        <f t="shared" si="957"/>
        <v>6000</v>
      </c>
      <c r="EH53" s="95">
        <f t="shared" si="46"/>
        <v>6.8742696088540597E-2</v>
      </c>
      <c r="EI53" s="49"/>
      <c r="EJ53" s="47"/>
      <c r="EK53" s="95"/>
      <c r="EL53" s="49"/>
      <c r="EM53" s="47"/>
      <c r="EN53" s="95"/>
      <c r="EO53" s="49"/>
      <c r="EP53" s="47"/>
      <c r="EQ53" s="95"/>
      <c r="ER53" s="49"/>
      <c r="ES53" s="47"/>
      <c r="ET53" s="95"/>
      <c r="EU53" s="47"/>
      <c r="EV53" s="47"/>
      <c r="EW53" s="95"/>
      <c r="EX53" s="49">
        <f t="shared" si="958"/>
        <v>0</v>
      </c>
      <c r="EY53" s="47">
        <f t="shared" si="959"/>
        <v>0</v>
      </c>
      <c r="EZ53" s="95"/>
      <c r="FA53" s="47"/>
      <c r="FB53" s="47"/>
      <c r="FC53" s="95"/>
      <c r="FD53" s="47"/>
      <c r="FE53" s="47"/>
      <c r="FF53" s="95"/>
      <c r="FG53" s="47"/>
      <c r="FH53" s="47"/>
      <c r="FI53" s="95"/>
      <c r="FJ53" s="47"/>
      <c r="FK53" s="47"/>
      <c r="FL53" s="95"/>
      <c r="FM53" s="49">
        <f t="shared" si="960"/>
        <v>0</v>
      </c>
      <c r="FN53" s="47">
        <f t="shared" si="961"/>
        <v>0</v>
      </c>
      <c r="FO53" s="95"/>
      <c r="FP53" s="47"/>
      <c r="FQ53" s="47"/>
      <c r="FR53" s="95"/>
      <c r="FS53" s="49">
        <f t="shared" si="962"/>
        <v>0</v>
      </c>
      <c r="FT53" s="47">
        <f t="shared" si="54"/>
        <v>0</v>
      </c>
      <c r="FU53" s="95"/>
      <c r="FV53" s="49"/>
      <c r="FW53" s="47"/>
      <c r="FX53" s="95"/>
      <c r="FY53" s="49">
        <f t="shared" si="963"/>
        <v>0</v>
      </c>
      <c r="FZ53" s="47">
        <f t="shared" si="964"/>
        <v>0</v>
      </c>
      <c r="GA53" s="95"/>
      <c r="GB53" s="49">
        <f t="shared" si="965"/>
        <v>87282</v>
      </c>
      <c r="GC53" s="47">
        <f t="shared" si="966"/>
        <v>6000</v>
      </c>
      <c r="GD53" s="95">
        <f t="shared" si="58"/>
        <v>6.8742696088540597E-2</v>
      </c>
      <c r="GE53" s="47"/>
      <c r="GF53" s="47"/>
      <c r="GG53" s="95"/>
      <c r="GH53" s="47"/>
      <c r="GI53" s="47"/>
      <c r="GJ53" s="95"/>
      <c r="GK53" s="47"/>
      <c r="GL53" s="47"/>
      <c r="GM53" s="95"/>
      <c r="GN53" s="47"/>
      <c r="GO53" s="47"/>
      <c r="GP53" s="95"/>
      <c r="GQ53" s="47"/>
      <c r="GR53" s="47"/>
      <c r="GS53" s="95"/>
      <c r="GT53" s="49"/>
      <c r="GU53" s="47"/>
      <c r="GV53" s="95"/>
      <c r="GW53" s="49"/>
      <c r="GX53" s="47"/>
      <c r="GY53" s="95"/>
      <c r="GZ53" s="47"/>
      <c r="HA53" s="47"/>
      <c r="HB53" s="95"/>
      <c r="HC53" s="49">
        <f t="shared" si="967"/>
        <v>0</v>
      </c>
      <c r="HD53" s="47">
        <f t="shared" si="968"/>
        <v>0</v>
      </c>
      <c r="HE53" s="95"/>
      <c r="HF53" s="49"/>
      <c r="HG53" s="47"/>
      <c r="HH53" s="95"/>
      <c r="HI53" s="49">
        <f t="shared" si="63"/>
        <v>0</v>
      </c>
      <c r="HJ53" s="47">
        <f t="shared" si="64"/>
        <v>0</v>
      </c>
      <c r="HK53" s="95"/>
      <c r="HL53" s="49"/>
      <c r="HM53" s="47"/>
      <c r="HN53" s="95"/>
      <c r="HO53" s="47"/>
      <c r="HP53" s="47"/>
      <c r="HQ53" s="95"/>
      <c r="HR53" s="49">
        <f t="shared" si="65"/>
        <v>0</v>
      </c>
      <c r="HS53" s="47">
        <f t="shared" si="66"/>
        <v>0</v>
      </c>
      <c r="HT53" s="95"/>
      <c r="HU53" s="49"/>
      <c r="HV53" s="47"/>
      <c r="HW53" s="95"/>
      <c r="HX53" s="47"/>
      <c r="HY53" s="47"/>
      <c r="HZ53" s="95"/>
      <c r="IA53" s="49">
        <f t="shared" si="67"/>
        <v>0</v>
      </c>
      <c r="IB53" s="47">
        <f t="shared" si="68"/>
        <v>0</v>
      </c>
      <c r="IC53" s="95"/>
      <c r="ID53" s="47"/>
      <c r="IE53" s="47"/>
      <c r="IF53" s="95"/>
      <c r="IG53" s="47"/>
      <c r="IH53" s="47"/>
      <c r="II53" s="95"/>
      <c r="IJ53" s="49">
        <f t="shared" si="69"/>
        <v>0</v>
      </c>
      <c r="IK53" s="47">
        <f t="shared" si="70"/>
        <v>0</v>
      </c>
      <c r="IL53" s="95"/>
      <c r="IM53" s="47"/>
      <c r="IN53" s="47"/>
      <c r="IO53" s="95"/>
      <c r="IP53" s="49">
        <f t="shared" si="969"/>
        <v>0</v>
      </c>
      <c r="IQ53" s="47">
        <f t="shared" si="970"/>
        <v>0</v>
      </c>
      <c r="IR53" s="95"/>
      <c r="IS53" s="47"/>
      <c r="IT53" s="47"/>
      <c r="IU53" s="95"/>
      <c r="IV53" s="47">
        <f t="shared" si="73"/>
        <v>0</v>
      </c>
      <c r="IW53" s="47">
        <f t="shared" si="74"/>
        <v>0</v>
      </c>
      <c r="IX53" s="95"/>
      <c r="IY53" s="49">
        <f t="shared" si="971"/>
        <v>0</v>
      </c>
      <c r="IZ53" s="47">
        <f t="shared" si="972"/>
        <v>0</v>
      </c>
      <c r="JA53" s="95"/>
      <c r="JB53" s="49"/>
      <c r="JC53" s="47"/>
      <c r="JD53" s="95"/>
      <c r="JE53" s="47"/>
      <c r="JF53" s="47"/>
      <c r="JG53" s="95"/>
      <c r="JH53" s="49"/>
      <c r="JI53" s="47"/>
      <c r="JJ53" s="95"/>
      <c r="JK53" s="49">
        <f t="shared" si="76"/>
        <v>0</v>
      </c>
      <c r="JL53" s="47">
        <f t="shared" si="77"/>
        <v>0</v>
      </c>
      <c r="JM53" s="95"/>
      <c r="JN53" s="49"/>
      <c r="JO53" s="47"/>
      <c r="JP53" s="95"/>
      <c r="JQ53" s="49"/>
      <c r="JR53" s="47"/>
      <c r="JS53" s="95"/>
      <c r="JT53" s="49"/>
      <c r="JU53" s="47"/>
      <c r="JV53" s="95"/>
      <c r="JW53" s="49"/>
      <c r="JX53" s="47"/>
      <c r="JY53" s="95"/>
      <c r="JZ53" s="49">
        <f t="shared" si="78"/>
        <v>0</v>
      </c>
      <c r="KA53" s="47">
        <f t="shared" si="79"/>
        <v>0</v>
      </c>
      <c r="KB53" s="95"/>
      <c r="KC53" s="49"/>
      <c r="KD53" s="47"/>
      <c r="KE53" s="95"/>
      <c r="KF53" s="49"/>
      <c r="KG53" s="47"/>
      <c r="KH53" s="95"/>
      <c r="KI53" s="49"/>
      <c r="KJ53" s="47"/>
      <c r="KK53" s="95"/>
      <c r="KL53" s="49">
        <f t="shared" si="973"/>
        <v>0</v>
      </c>
      <c r="KM53" s="47">
        <f t="shared" si="974"/>
        <v>0</v>
      </c>
      <c r="KN53" s="95"/>
      <c r="KO53" s="49">
        <f t="shared" si="975"/>
        <v>0</v>
      </c>
      <c r="KP53" s="47">
        <f t="shared" si="976"/>
        <v>0</v>
      </c>
      <c r="KQ53" s="95"/>
      <c r="KR53" s="47"/>
      <c r="KS53" s="47"/>
      <c r="KT53" s="95"/>
      <c r="KU53" s="47"/>
      <c r="KV53" s="47"/>
      <c r="KW53" s="95"/>
      <c r="KX53" s="47"/>
      <c r="KY53" s="47"/>
      <c r="KZ53" s="95"/>
      <c r="LA53" s="47"/>
      <c r="LB53" s="47"/>
      <c r="LC53" s="95"/>
      <c r="LD53" s="47"/>
      <c r="LE53" s="47"/>
      <c r="LF53" s="95"/>
      <c r="LG53" s="49">
        <f t="shared" si="84"/>
        <v>0</v>
      </c>
      <c r="LH53" s="47">
        <f t="shared" si="85"/>
        <v>0</v>
      </c>
      <c r="LI53" s="95"/>
      <c r="LJ53" s="47"/>
      <c r="LK53" s="47"/>
      <c r="LL53" s="95"/>
      <c r="LM53" s="47"/>
      <c r="LN53" s="47"/>
      <c r="LO53" s="95"/>
      <c r="LP53" s="47">
        <v>199659</v>
      </c>
      <c r="LQ53" s="47">
        <v>15291</v>
      </c>
      <c r="LR53" s="95">
        <f t="shared" si="1204"/>
        <v>7.6585578411191083E-2</v>
      </c>
      <c r="LS53" s="49">
        <f t="shared" si="979"/>
        <v>199659</v>
      </c>
      <c r="LT53" s="47">
        <f t="shared" si="980"/>
        <v>15291</v>
      </c>
      <c r="LU53" s="95">
        <f t="shared" si="997"/>
        <v>7.6585578411191083E-2</v>
      </c>
      <c r="LV53" s="49">
        <f t="shared" si="981"/>
        <v>199659</v>
      </c>
      <c r="LW53" s="47">
        <f t="shared" si="982"/>
        <v>15291</v>
      </c>
      <c r="LX53" s="95">
        <f t="shared" si="983"/>
        <v>7.6585578411191083E-2</v>
      </c>
      <c r="LY53" s="47"/>
      <c r="LZ53" s="47"/>
      <c r="MA53" s="95"/>
      <c r="MB53" s="47"/>
      <c r="MC53" s="47"/>
      <c r="MD53" s="95"/>
      <c r="ME53" s="47"/>
      <c r="MF53" s="47"/>
      <c r="MG53" s="95"/>
      <c r="MH53" s="47"/>
      <c r="MI53" s="47"/>
      <c r="MJ53" s="95"/>
      <c r="MK53" s="49">
        <f t="shared" si="985"/>
        <v>0</v>
      </c>
      <c r="ML53" s="47">
        <f t="shared" si="986"/>
        <v>0</v>
      </c>
      <c r="MM53" s="95"/>
      <c r="MN53" s="47"/>
      <c r="MO53" s="47"/>
      <c r="MP53" s="95"/>
      <c r="MQ53" s="47"/>
      <c r="MR53" s="47"/>
      <c r="MS53" s="96"/>
      <c r="MT53" s="49">
        <f t="shared" si="988"/>
        <v>0</v>
      </c>
      <c r="MU53" s="47">
        <f t="shared" si="989"/>
        <v>0</v>
      </c>
      <c r="MV53" s="95"/>
      <c r="MW53" s="49">
        <f t="shared" si="990"/>
        <v>0</v>
      </c>
      <c r="MX53" s="47">
        <f t="shared" si="991"/>
        <v>0</v>
      </c>
      <c r="MY53" s="95"/>
      <c r="MZ53" s="49">
        <f t="shared" si="992"/>
        <v>286941</v>
      </c>
      <c r="NA53" s="47">
        <f t="shared" si="993"/>
        <v>21291</v>
      </c>
      <c r="NB53" s="95">
        <f t="shared" si="95"/>
        <v>7.4199922632178741E-2</v>
      </c>
      <c r="NC53" s="49">
        <f t="shared" si="994"/>
        <v>461565</v>
      </c>
      <c r="ND53" s="47">
        <f t="shared" si="995"/>
        <v>184702</v>
      </c>
      <c r="NE53" s="95">
        <f t="shared" si="96"/>
        <v>0.40016465719887773</v>
      </c>
    </row>
    <row r="54" spans="1:372" s="53" customFormat="1" x14ac:dyDescent="0.25">
      <c r="A54" s="44">
        <v>44</v>
      </c>
      <c r="B54" s="45" t="s">
        <v>232</v>
      </c>
      <c r="C54" s="94" t="s">
        <v>188</v>
      </c>
      <c r="D54" s="47"/>
      <c r="E54" s="47"/>
      <c r="F54" s="95"/>
      <c r="G54" s="47"/>
      <c r="H54" s="47"/>
      <c r="I54" s="95"/>
      <c r="J54" s="47"/>
      <c r="K54" s="47"/>
      <c r="L54" s="95"/>
      <c r="M54" s="47"/>
      <c r="N54" s="47"/>
      <c r="O54" s="95"/>
      <c r="P54" s="47"/>
      <c r="Q54" s="47"/>
      <c r="R54" s="95"/>
      <c r="S54" s="47"/>
      <c r="T54" s="47"/>
      <c r="U54" s="95"/>
      <c r="V54" s="47"/>
      <c r="W54" s="47"/>
      <c r="X54" s="95"/>
      <c r="Y54" s="47"/>
      <c r="Z54" s="47"/>
      <c r="AA54" s="95"/>
      <c r="AB54" s="49">
        <f t="shared" si="26"/>
        <v>0</v>
      </c>
      <c r="AC54" s="47">
        <f t="shared" si="27"/>
        <v>0</v>
      </c>
      <c r="AD54" s="95"/>
      <c r="AE54" s="47"/>
      <c r="AF54" s="47"/>
      <c r="AG54" s="95"/>
      <c r="AH54" s="49">
        <f t="shared" si="30"/>
        <v>0</v>
      </c>
      <c r="AI54" s="47">
        <f t="shared" si="31"/>
        <v>0</v>
      </c>
      <c r="AJ54" s="95"/>
      <c r="AK54" s="47"/>
      <c r="AL54" s="47"/>
      <c r="AM54" s="95"/>
      <c r="AN54" s="47"/>
      <c r="AO54" s="47"/>
      <c r="AP54" s="95"/>
      <c r="AQ54" s="47"/>
      <c r="AR54" s="47"/>
      <c r="AS54" s="95"/>
      <c r="AT54" s="47"/>
      <c r="AU54" s="47"/>
      <c r="AV54" s="95"/>
      <c r="AW54" s="47"/>
      <c r="AX54" s="47"/>
      <c r="AY54" s="95"/>
      <c r="AZ54" s="47">
        <f t="shared" si="952"/>
        <v>0</v>
      </c>
      <c r="BA54" s="47">
        <f t="shared" si="953"/>
        <v>0</v>
      </c>
      <c r="BB54" s="95"/>
      <c r="BC54" s="47"/>
      <c r="BD54" s="47"/>
      <c r="BE54" s="95"/>
      <c r="BF54" s="47"/>
      <c r="BG54" s="47"/>
      <c r="BH54" s="95"/>
      <c r="BI54" s="47"/>
      <c r="BJ54" s="47"/>
      <c r="BK54" s="95"/>
      <c r="BL54" s="47"/>
      <c r="BM54" s="47"/>
      <c r="BN54" s="95"/>
      <c r="BO54" s="47"/>
      <c r="BP54" s="47"/>
      <c r="BQ54" s="95"/>
      <c r="BR54" s="49"/>
      <c r="BS54" s="47"/>
      <c r="BT54" s="95"/>
      <c r="BU54" s="49"/>
      <c r="BV54" s="47"/>
      <c r="BW54" s="95"/>
      <c r="BX54" s="49"/>
      <c r="BY54" s="47"/>
      <c r="BZ54" s="95"/>
      <c r="CA54" s="49"/>
      <c r="CB54" s="47"/>
      <c r="CC54" s="95"/>
      <c r="CD54" s="49">
        <f t="shared" si="954"/>
        <v>0</v>
      </c>
      <c r="CE54" s="47">
        <f t="shared" si="955"/>
        <v>0</v>
      </c>
      <c r="CF54" s="95"/>
      <c r="CG54" s="49"/>
      <c r="CH54" s="47"/>
      <c r="CI54" s="95"/>
      <c r="CJ54" s="49"/>
      <c r="CK54" s="47"/>
      <c r="CL54" s="95"/>
      <c r="CM54" s="49"/>
      <c r="CN54" s="47"/>
      <c r="CO54" s="95"/>
      <c r="CP54" s="49"/>
      <c r="CQ54" s="47"/>
      <c r="CR54" s="95"/>
      <c r="CS54" s="49"/>
      <c r="CT54" s="47"/>
      <c r="CU54" s="95"/>
      <c r="CV54" s="49">
        <f t="shared" si="40"/>
        <v>0</v>
      </c>
      <c r="CW54" s="47">
        <f t="shared" si="41"/>
        <v>0</v>
      </c>
      <c r="CX54" s="95"/>
      <c r="CY54" s="49"/>
      <c r="CZ54" s="47"/>
      <c r="DA54" s="95"/>
      <c r="DB54" s="49"/>
      <c r="DC54" s="47"/>
      <c r="DD54" s="95"/>
      <c r="DE54" s="47">
        <v>13670</v>
      </c>
      <c r="DF54" s="47">
        <v>16892</v>
      </c>
      <c r="DG54" s="95">
        <f t="shared" si="115"/>
        <v>1.2356986100950988</v>
      </c>
      <c r="DH54" s="49"/>
      <c r="DI54" s="47"/>
      <c r="DJ54" s="95"/>
      <c r="DK54" s="47">
        <v>47396</v>
      </c>
      <c r="DL54" s="47">
        <v>63328</v>
      </c>
      <c r="DM54" s="95">
        <f t="shared" ref="DM54" si="1205">DL54/DK54</f>
        <v>1.33614651025403</v>
      </c>
      <c r="DN54" s="49"/>
      <c r="DO54" s="47"/>
      <c r="DP54" s="95"/>
      <c r="DQ54" s="49"/>
      <c r="DR54" s="47"/>
      <c r="DS54" s="95"/>
      <c r="DT54" s="49">
        <f t="shared" si="42"/>
        <v>61066</v>
      </c>
      <c r="DU54" s="47">
        <f t="shared" si="43"/>
        <v>80220</v>
      </c>
      <c r="DV54" s="95">
        <f t="shared" si="118"/>
        <v>1.3136606294828546</v>
      </c>
      <c r="DW54" s="49"/>
      <c r="DX54" s="47"/>
      <c r="DY54" s="95"/>
      <c r="DZ54" s="47"/>
      <c r="EA54" s="47"/>
      <c r="EB54" s="95"/>
      <c r="EC54" s="47"/>
      <c r="ED54" s="47"/>
      <c r="EE54" s="95"/>
      <c r="EF54" s="47">
        <f t="shared" si="956"/>
        <v>0</v>
      </c>
      <c r="EG54" s="47">
        <f t="shared" si="957"/>
        <v>0</v>
      </c>
      <c r="EH54" s="95"/>
      <c r="EI54" s="49"/>
      <c r="EJ54" s="47"/>
      <c r="EK54" s="95"/>
      <c r="EL54" s="49"/>
      <c r="EM54" s="47"/>
      <c r="EN54" s="95"/>
      <c r="EO54" s="49"/>
      <c r="EP54" s="47"/>
      <c r="EQ54" s="95"/>
      <c r="ER54" s="49"/>
      <c r="ES54" s="47"/>
      <c r="ET54" s="95"/>
      <c r="EU54" s="47"/>
      <c r="EV54" s="47"/>
      <c r="EW54" s="95"/>
      <c r="EX54" s="49">
        <f t="shared" si="958"/>
        <v>0</v>
      </c>
      <c r="EY54" s="47">
        <f t="shared" si="959"/>
        <v>0</v>
      </c>
      <c r="EZ54" s="95"/>
      <c r="FA54" s="47"/>
      <c r="FB54" s="47"/>
      <c r="FC54" s="95"/>
      <c r="FD54" s="47"/>
      <c r="FE54" s="47"/>
      <c r="FF54" s="95"/>
      <c r="FG54" s="47"/>
      <c r="FH54" s="47"/>
      <c r="FI54" s="95"/>
      <c r="FJ54" s="47"/>
      <c r="FK54" s="47"/>
      <c r="FL54" s="95"/>
      <c r="FM54" s="49">
        <f t="shared" si="960"/>
        <v>0</v>
      </c>
      <c r="FN54" s="47">
        <f t="shared" si="961"/>
        <v>0</v>
      </c>
      <c r="FO54" s="95"/>
      <c r="FP54" s="47"/>
      <c r="FQ54" s="47"/>
      <c r="FR54" s="95"/>
      <c r="FS54" s="49">
        <f t="shared" si="962"/>
        <v>0</v>
      </c>
      <c r="FT54" s="47">
        <f t="shared" si="54"/>
        <v>0</v>
      </c>
      <c r="FU54" s="95"/>
      <c r="FV54" s="49"/>
      <c r="FW54" s="47"/>
      <c r="FX54" s="95"/>
      <c r="FY54" s="49">
        <f t="shared" si="963"/>
        <v>0</v>
      </c>
      <c r="FZ54" s="47">
        <f t="shared" si="964"/>
        <v>0</v>
      </c>
      <c r="GA54" s="95"/>
      <c r="GB54" s="49">
        <f t="shared" si="965"/>
        <v>61066</v>
      </c>
      <c r="GC54" s="47">
        <f t="shared" si="966"/>
        <v>80220</v>
      </c>
      <c r="GD54" s="95">
        <f t="shared" si="58"/>
        <v>1.3136606294828546</v>
      </c>
      <c r="GE54" s="47"/>
      <c r="GF54" s="47"/>
      <c r="GG54" s="95"/>
      <c r="GH54" s="47"/>
      <c r="GI54" s="47"/>
      <c r="GJ54" s="95"/>
      <c r="GK54" s="47"/>
      <c r="GL54" s="47"/>
      <c r="GM54" s="95"/>
      <c r="GN54" s="47"/>
      <c r="GO54" s="47"/>
      <c r="GP54" s="95"/>
      <c r="GQ54" s="47"/>
      <c r="GR54" s="47"/>
      <c r="GS54" s="95"/>
      <c r="GT54" s="49"/>
      <c r="GU54" s="47"/>
      <c r="GV54" s="95"/>
      <c r="GW54" s="49"/>
      <c r="GX54" s="47"/>
      <c r="GY54" s="95"/>
      <c r="GZ54" s="47"/>
      <c r="HA54" s="47"/>
      <c r="HB54" s="95"/>
      <c r="HC54" s="49">
        <f t="shared" si="967"/>
        <v>0</v>
      </c>
      <c r="HD54" s="47">
        <f t="shared" si="968"/>
        <v>0</v>
      </c>
      <c r="HE54" s="95"/>
      <c r="HF54" s="49"/>
      <c r="HG54" s="47"/>
      <c r="HH54" s="95"/>
      <c r="HI54" s="49">
        <f t="shared" si="63"/>
        <v>0</v>
      </c>
      <c r="HJ54" s="47">
        <f t="shared" si="64"/>
        <v>0</v>
      </c>
      <c r="HK54" s="95"/>
      <c r="HL54" s="49"/>
      <c r="HM54" s="47"/>
      <c r="HN54" s="95"/>
      <c r="HO54" s="47"/>
      <c r="HP54" s="47"/>
      <c r="HQ54" s="95"/>
      <c r="HR54" s="49">
        <f t="shared" si="65"/>
        <v>0</v>
      </c>
      <c r="HS54" s="47">
        <f t="shared" si="66"/>
        <v>0</v>
      </c>
      <c r="HT54" s="95"/>
      <c r="HU54" s="49"/>
      <c r="HV54" s="47"/>
      <c r="HW54" s="95"/>
      <c r="HX54" s="47"/>
      <c r="HY54" s="47"/>
      <c r="HZ54" s="95"/>
      <c r="IA54" s="49">
        <f t="shared" si="67"/>
        <v>0</v>
      </c>
      <c r="IB54" s="47">
        <f t="shared" si="68"/>
        <v>0</v>
      </c>
      <c r="IC54" s="95"/>
      <c r="ID54" s="47"/>
      <c r="IE54" s="47"/>
      <c r="IF54" s="95"/>
      <c r="IG54" s="47"/>
      <c r="IH54" s="47"/>
      <c r="II54" s="95"/>
      <c r="IJ54" s="49">
        <f t="shared" si="69"/>
        <v>0</v>
      </c>
      <c r="IK54" s="47">
        <f t="shared" si="70"/>
        <v>0</v>
      </c>
      <c r="IL54" s="95"/>
      <c r="IM54" s="47"/>
      <c r="IN54" s="47"/>
      <c r="IO54" s="95"/>
      <c r="IP54" s="49">
        <f t="shared" si="969"/>
        <v>0</v>
      </c>
      <c r="IQ54" s="47">
        <f t="shared" si="970"/>
        <v>0</v>
      </c>
      <c r="IR54" s="95"/>
      <c r="IS54" s="47"/>
      <c r="IT54" s="47"/>
      <c r="IU54" s="95"/>
      <c r="IV54" s="47">
        <f t="shared" si="73"/>
        <v>0</v>
      </c>
      <c r="IW54" s="47">
        <f t="shared" si="74"/>
        <v>0</v>
      </c>
      <c r="IX54" s="95"/>
      <c r="IY54" s="49">
        <f t="shared" si="971"/>
        <v>0</v>
      </c>
      <c r="IZ54" s="47">
        <f t="shared" si="972"/>
        <v>0</v>
      </c>
      <c r="JA54" s="95"/>
      <c r="JB54" s="49"/>
      <c r="JC54" s="47"/>
      <c r="JD54" s="95"/>
      <c r="JE54" s="47"/>
      <c r="JF54" s="47"/>
      <c r="JG54" s="95"/>
      <c r="JH54" s="49"/>
      <c r="JI54" s="47"/>
      <c r="JJ54" s="95"/>
      <c r="JK54" s="49">
        <f t="shared" si="76"/>
        <v>0</v>
      </c>
      <c r="JL54" s="47">
        <f t="shared" si="77"/>
        <v>0</v>
      </c>
      <c r="JM54" s="95"/>
      <c r="JN54" s="49"/>
      <c r="JO54" s="47"/>
      <c r="JP54" s="95"/>
      <c r="JQ54" s="49"/>
      <c r="JR54" s="47"/>
      <c r="JS54" s="95"/>
      <c r="JT54" s="49"/>
      <c r="JU54" s="47"/>
      <c r="JV54" s="95"/>
      <c r="JW54" s="49"/>
      <c r="JX54" s="47"/>
      <c r="JY54" s="95"/>
      <c r="JZ54" s="49">
        <f t="shared" si="78"/>
        <v>0</v>
      </c>
      <c r="KA54" s="47">
        <f t="shared" si="79"/>
        <v>0</v>
      </c>
      <c r="KB54" s="95"/>
      <c r="KC54" s="49"/>
      <c r="KD54" s="47"/>
      <c r="KE54" s="95"/>
      <c r="KF54" s="49"/>
      <c r="KG54" s="47"/>
      <c r="KH54" s="95"/>
      <c r="KI54" s="49"/>
      <c r="KJ54" s="47"/>
      <c r="KK54" s="95"/>
      <c r="KL54" s="49">
        <f t="shared" si="973"/>
        <v>0</v>
      </c>
      <c r="KM54" s="47">
        <f t="shared" si="974"/>
        <v>0</v>
      </c>
      <c r="KN54" s="95"/>
      <c r="KO54" s="49">
        <f t="shared" si="975"/>
        <v>0</v>
      </c>
      <c r="KP54" s="47">
        <f t="shared" si="976"/>
        <v>0</v>
      </c>
      <c r="KQ54" s="95"/>
      <c r="KR54" s="47"/>
      <c r="KS54" s="47"/>
      <c r="KT54" s="95"/>
      <c r="KU54" s="47"/>
      <c r="KV54" s="47"/>
      <c r="KW54" s="95"/>
      <c r="KX54" s="47"/>
      <c r="KY54" s="47"/>
      <c r="KZ54" s="95"/>
      <c r="LA54" s="47"/>
      <c r="LB54" s="47"/>
      <c r="LC54" s="95"/>
      <c r="LD54" s="47"/>
      <c r="LE54" s="47"/>
      <c r="LF54" s="95"/>
      <c r="LG54" s="49">
        <f t="shared" si="84"/>
        <v>0</v>
      </c>
      <c r="LH54" s="47">
        <f t="shared" si="85"/>
        <v>0</v>
      </c>
      <c r="LI54" s="95"/>
      <c r="LJ54" s="47"/>
      <c r="LK54" s="47"/>
      <c r="LL54" s="95"/>
      <c r="LM54" s="47"/>
      <c r="LN54" s="47"/>
      <c r="LO54" s="95"/>
      <c r="LP54" s="47">
        <v>227480</v>
      </c>
      <c r="LQ54" s="47">
        <f>157000-30000</f>
        <v>127000</v>
      </c>
      <c r="LR54" s="95">
        <f t="shared" si="1204"/>
        <v>0.55829083875505536</v>
      </c>
      <c r="LS54" s="49">
        <f t="shared" si="979"/>
        <v>227480</v>
      </c>
      <c r="LT54" s="47">
        <f t="shared" si="980"/>
        <v>127000</v>
      </c>
      <c r="LU54" s="95">
        <f t="shared" si="997"/>
        <v>0.55829083875505536</v>
      </c>
      <c r="LV54" s="49">
        <f t="shared" si="981"/>
        <v>227480</v>
      </c>
      <c r="LW54" s="47">
        <f t="shared" si="982"/>
        <v>127000</v>
      </c>
      <c r="LX54" s="95">
        <f t="shared" si="983"/>
        <v>0.55829083875505536</v>
      </c>
      <c r="LY54" s="47"/>
      <c r="LZ54" s="47"/>
      <c r="MA54" s="95"/>
      <c r="MB54" s="47"/>
      <c r="MC54" s="47"/>
      <c r="MD54" s="95"/>
      <c r="ME54" s="47"/>
      <c r="MF54" s="47"/>
      <c r="MG54" s="95"/>
      <c r="MH54" s="47"/>
      <c r="MI54" s="47"/>
      <c r="MJ54" s="95"/>
      <c r="MK54" s="49">
        <f t="shared" si="985"/>
        <v>0</v>
      </c>
      <c r="ML54" s="47">
        <f t="shared" si="986"/>
        <v>0</v>
      </c>
      <c r="MM54" s="95"/>
      <c r="MN54" s="47"/>
      <c r="MO54" s="47"/>
      <c r="MP54" s="95"/>
      <c r="MQ54" s="47"/>
      <c r="MR54" s="47"/>
      <c r="MS54" s="96"/>
      <c r="MT54" s="49">
        <f t="shared" si="988"/>
        <v>0</v>
      </c>
      <c r="MU54" s="47">
        <f t="shared" si="989"/>
        <v>0</v>
      </c>
      <c r="MV54" s="95"/>
      <c r="MW54" s="49">
        <f t="shared" si="990"/>
        <v>0</v>
      </c>
      <c r="MX54" s="47">
        <f t="shared" si="991"/>
        <v>0</v>
      </c>
      <c r="MY54" s="95"/>
      <c r="MZ54" s="49">
        <f t="shared" si="992"/>
        <v>288546</v>
      </c>
      <c r="NA54" s="47">
        <f t="shared" si="993"/>
        <v>207220</v>
      </c>
      <c r="NB54" s="95">
        <f t="shared" si="95"/>
        <v>0.71815239164639255</v>
      </c>
      <c r="NC54" s="49">
        <f t="shared" si="994"/>
        <v>288546</v>
      </c>
      <c r="ND54" s="47">
        <f t="shared" si="995"/>
        <v>207220</v>
      </c>
      <c r="NE54" s="95">
        <f t="shared" si="96"/>
        <v>0.71815239164639255</v>
      </c>
    </row>
    <row r="55" spans="1:372" s="53" customFormat="1" x14ac:dyDescent="0.25">
      <c r="A55" s="44">
        <v>45</v>
      </c>
      <c r="B55" s="45" t="s">
        <v>233</v>
      </c>
      <c r="C55" s="94" t="s">
        <v>189</v>
      </c>
      <c r="D55" s="47">
        <v>168996</v>
      </c>
      <c r="E55" s="47">
        <v>220843</v>
      </c>
      <c r="F55" s="95">
        <f t="shared" si="18"/>
        <v>1.3067942436507374</v>
      </c>
      <c r="G55" s="47">
        <v>987</v>
      </c>
      <c r="H55" s="47">
        <v>432</v>
      </c>
      <c r="I55" s="95">
        <f t="shared" si="19"/>
        <v>0.43768996960486323</v>
      </c>
      <c r="J55" s="47">
        <v>2283</v>
      </c>
      <c r="K55" s="47">
        <v>1604</v>
      </c>
      <c r="L55" s="95">
        <f t="shared" si="20"/>
        <v>0.70258431887866846</v>
      </c>
      <c r="M55" s="47">
        <v>2283</v>
      </c>
      <c r="N55" s="47">
        <v>2654</v>
      </c>
      <c r="O55" s="95">
        <f t="shared" si="21"/>
        <v>1.1625054752518615</v>
      </c>
      <c r="P55" s="47">
        <v>987</v>
      </c>
      <c r="Q55" s="47">
        <v>926</v>
      </c>
      <c r="R55" s="95">
        <f t="shared" si="22"/>
        <v>0.93819655521783185</v>
      </c>
      <c r="S55" s="47">
        <v>6356</v>
      </c>
      <c r="T55" s="47">
        <v>6048</v>
      </c>
      <c r="U55" s="95">
        <f t="shared" si="23"/>
        <v>0.95154185022026427</v>
      </c>
      <c r="V55" s="47">
        <v>1790</v>
      </c>
      <c r="W55" s="47">
        <v>1728</v>
      </c>
      <c r="X55" s="95">
        <f t="shared" si="24"/>
        <v>0.96536312849162009</v>
      </c>
      <c r="Y55" s="47">
        <v>2468</v>
      </c>
      <c r="Z55" s="47">
        <v>2592</v>
      </c>
      <c r="AA55" s="95">
        <f t="shared" si="25"/>
        <v>1.0502431118314424</v>
      </c>
      <c r="AB55" s="49">
        <f t="shared" si="26"/>
        <v>17154</v>
      </c>
      <c r="AC55" s="47">
        <f t="shared" si="27"/>
        <v>15984</v>
      </c>
      <c r="AD55" s="95">
        <f t="shared" si="28"/>
        <v>0.93179433368310594</v>
      </c>
      <c r="AE55" s="47"/>
      <c r="AF55" s="47"/>
      <c r="AG55" s="95"/>
      <c r="AH55" s="49">
        <f t="shared" si="30"/>
        <v>186150</v>
      </c>
      <c r="AI55" s="47">
        <f t="shared" si="31"/>
        <v>236827</v>
      </c>
      <c r="AJ55" s="95">
        <f t="shared" si="32"/>
        <v>1.2722374429223744</v>
      </c>
      <c r="AK55" s="47"/>
      <c r="AL55" s="47"/>
      <c r="AM55" s="95"/>
      <c r="AN55" s="47"/>
      <c r="AO55" s="47"/>
      <c r="AP55" s="95"/>
      <c r="AQ55" s="47"/>
      <c r="AR55" s="47"/>
      <c r="AS55" s="95"/>
      <c r="AT55" s="47"/>
      <c r="AU55" s="47"/>
      <c r="AV55" s="95"/>
      <c r="AW55" s="47"/>
      <c r="AX55" s="47"/>
      <c r="AY55" s="95"/>
      <c r="AZ55" s="47">
        <f t="shared" si="952"/>
        <v>0</v>
      </c>
      <c r="BA55" s="47">
        <f t="shared" si="953"/>
        <v>0</v>
      </c>
      <c r="BB55" s="95"/>
      <c r="BC55" s="47"/>
      <c r="BD55" s="47"/>
      <c r="BE55" s="95"/>
      <c r="BF55" s="47"/>
      <c r="BG55" s="47"/>
      <c r="BH55" s="95"/>
      <c r="BI55" s="47"/>
      <c r="BJ55" s="47"/>
      <c r="BK55" s="95"/>
      <c r="BL55" s="47"/>
      <c r="BM55" s="47"/>
      <c r="BN55" s="95"/>
      <c r="BO55" s="47"/>
      <c r="BP55" s="47"/>
      <c r="BQ55" s="95"/>
      <c r="BR55" s="49"/>
      <c r="BS55" s="47"/>
      <c r="BT55" s="95"/>
      <c r="BU55" s="49"/>
      <c r="BV55" s="47"/>
      <c r="BW55" s="95"/>
      <c r="BX55" s="49"/>
      <c r="BY55" s="47"/>
      <c r="BZ55" s="95"/>
      <c r="CA55" s="49"/>
      <c r="CB55" s="47"/>
      <c r="CC55" s="95"/>
      <c r="CD55" s="49">
        <f t="shared" si="954"/>
        <v>0</v>
      </c>
      <c r="CE55" s="47">
        <f t="shared" si="955"/>
        <v>0</v>
      </c>
      <c r="CF55" s="95"/>
      <c r="CG55" s="49"/>
      <c r="CH55" s="47"/>
      <c r="CI55" s="95"/>
      <c r="CJ55" s="49"/>
      <c r="CK55" s="47"/>
      <c r="CL55" s="95"/>
      <c r="CM55" s="49"/>
      <c r="CN55" s="47"/>
      <c r="CO55" s="95"/>
      <c r="CP55" s="49"/>
      <c r="CQ55" s="47"/>
      <c r="CR55" s="95"/>
      <c r="CS55" s="49"/>
      <c r="CT55" s="47"/>
      <c r="CU55" s="95"/>
      <c r="CV55" s="49">
        <f t="shared" si="40"/>
        <v>0</v>
      </c>
      <c r="CW55" s="47">
        <f t="shared" si="41"/>
        <v>0</v>
      </c>
      <c r="CX55" s="95"/>
      <c r="CY55" s="49"/>
      <c r="CZ55" s="47"/>
      <c r="DA55" s="95"/>
      <c r="DB55" s="49"/>
      <c r="DC55" s="47"/>
      <c r="DD55" s="95"/>
      <c r="DE55" s="47"/>
      <c r="DF55" s="47"/>
      <c r="DG55" s="95"/>
      <c r="DH55" s="49"/>
      <c r="DI55" s="47"/>
      <c r="DJ55" s="95"/>
      <c r="DK55" s="47"/>
      <c r="DL55" s="47"/>
      <c r="DM55" s="95"/>
      <c r="DN55" s="49"/>
      <c r="DO55" s="47"/>
      <c r="DP55" s="95"/>
      <c r="DQ55" s="49"/>
      <c r="DR55" s="47"/>
      <c r="DS55" s="95"/>
      <c r="DT55" s="49">
        <f t="shared" si="42"/>
        <v>0</v>
      </c>
      <c r="DU55" s="47">
        <f t="shared" si="43"/>
        <v>0</v>
      </c>
      <c r="DV55" s="95"/>
      <c r="DW55" s="49"/>
      <c r="DX55" s="47"/>
      <c r="DY55" s="95"/>
      <c r="DZ55" s="47"/>
      <c r="EA55" s="47"/>
      <c r="EB55" s="95"/>
      <c r="EC55" s="47"/>
      <c r="ED55" s="47"/>
      <c r="EE55" s="95"/>
      <c r="EF55" s="47">
        <f t="shared" si="956"/>
        <v>0</v>
      </c>
      <c r="EG55" s="47">
        <f t="shared" si="957"/>
        <v>0</v>
      </c>
      <c r="EH55" s="95"/>
      <c r="EI55" s="49"/>
      <c r="EJ55" s="47"/>
      <c r="EK55" s="95"/>
      <c r="EL55" s="49"/>
      <c r="EM55" s="47"/>
      <c r="EN55" s="95"/>
      <c r="EO55" s="49"/>
      <c r="EP55" s="47"/>
      <c r="EQ55" s="95"/>
      <c r="ER55" s="49"/>
      <c r="ES55" s="47"/>
      <c r="ET55" s="95"/>
      <c r="EU55" s="47"/>
      <c r="EV55" s="47"/>
      <c r="EW55" s="95"/>
      <c r="EX55" s="49">
        <f t="shared" si="958"/>
        <v>0</v>
      </c>
      <c r="EY55" s="47">
        <f t="shared" si="959"/>
        <v>0</v>
      </c>
      <c r="EZ55" s="95"/>
      <c r="FA55" s="47"/>
      <c r="FB55" s="47"/>
      <c r="FC55" s="95"/>
      <c r="FD55" s="47"/>
      <c r="FE55" s="47"/>
      <c r="FF55" s="95"/>
      <c r="FG55" s="47"/>
      <c r="FH55" s="47"/>
      <c r="FI55" s="95"/>
      <c r="FJ55" s="47"/>
      <c r="FK55" s="47"/>
      <c r="FL55" s="95"/>
      <c r="FM55" s="49">
        <f t="shared" si="960"/>
        <v>0</v>
      </c>
      <c r="FN55" s="47">
        <f t="shared" si="961"/>
        <v>0</v>
      </c>
      <c r="FO55" s="95"/>
      <c r="FP55" s="47"/>
      <c r="FQ55" s="47"/>
      <c r="FR55" s="95"/>
      <c r="FS55" s="49">
        <f t="shared" si="962"/>
        <v>0</v>
      </c>
      <c r="FT55" s="47">
        <f t="shared" si="54"/>
        <v>0</v>
      </c>
      <c r="FU55" s="95"/>
      <c r="FV55" s="49"/>
      <c r="FW55" s="47"/>
      <c r="FX55" s="95"/>
      <c r="FY55" s="49">
        <f t="shared" si="963"/>
        <v>0</v>
      </c>
      <c r="FZ55" s="47">
        <f t="shared" si="964"/>
        <v>0</v>
      </c>
      <c r="GA55" s="95"/>
      <c r="GB55" s="49">
        <f t="shared" si="965"/>
        <v>0</v>
      </c>
      <c r="GC55" s="47">
        <f t="shared" si="966"/>
        <v>0</v>
      </c>
      <c r="GD55" s="95"/>
      <c r="GE55" s="47"/>
      <c r="GF55" s="47"/>
      <c r="GG55" s="95"/>
      <c r="GH55" s="47"/>
      <c r="GI55" s="47"/>
      <c r="GJ55" s="95"/>
      <c r="GK55" s="47"/>
      <c r="GL55" s="47"/>
      <c r="GM55" s="95"/>
      <c r="GN55" s="47"/>
      <c r="GO55" s="47"/>
      <c r="GP55" s="95"/>
      <c r="GQ55" s="47"/>
      <c r="GR55" s="47"/>
      <c r="GS55" s="95"/>
      <c r="GT55" s="49"/>
      <c r="GU55" s="47"/>
      <c r="GV55" s="95"/>
      <c r="GW55" s="49"/>
      <c r="GX55" s="47"/>
      <c r="GY55" s="95"/>
      <c r="GZ55" s="47"/>
      <c r="HA55" s="47"/>
      <c r="HB55" s="95"/>
      <c r="HC55" s="49">
        <f t="shared" si="967"/>
        <v>0</v>
      </c>
      <c r="HD55" s="47">
        <f t="shared" si="968"/>
        <v>0</v>
      </c>
      <c r="HE55" s="95"/>
      <c r="HF55" s="49"/>
      <c r="HG55" s="47"/>
      <c r="HH55" s="95"/>
      <c r="HI55" s="49">
        <f t="shared" si="63"/>
        <v>0</v>
      </c>
      <c r="HJ55" s="47">
        <f t="shared" si="64"/>
        <v>0</v>
      </c>
      <c r="HK55" s="95"/>
      <c r="HL55" s="49"/>
      <c r="HM55" s="47"/>
      <c r="HN55" s="95"/>
      <c r="HO55" s="47"/>
      <c r="HP55" s="47"/>
      <c r="HQ55" s="95"/>
      <c r="HR55" s="49">
        <f t="shared" si="65"/>
        <v>0</v>
      </c>
      <c r="HS55" s="47">
        <f t="shared" si="66"/>
        <v>0</v>
      </c>
      <c r="HT55" s="95"/>
      <c r="HU55" s="49"/>
      <c r="HV55" s="47"/>
      <c r="HW55" s="95"/>
      <c r="HX55" s="47"/>
      <c r="HY55" s="47"/>
      <c r="HZ55" s="95"/>
      <c r="IA55" s="49">
        <f t="shared" si="67"/>
        <v>0</v>
      </c>
      <c r="IB55" s="47">
        <f t="shared" si="68"/>
        <v>0</v>
      </c>
      <c r="IC55" s="95"/>
      <c r="ID55" s="47"/>
      <c r="IE55" s="47"/>
      <c r="IF55" s="95"/>
      <c r="IG55" s="47"/>
      <c r="IH55" s="47"/>
      <c r="II55" s="95"/>
      <c r="IJ55" s="49">
        <f t="shared" si="69"/>
        <v>0</v>
      </c>
      <c r="IK55" s="47">
        <f t="shared" si="70"/>
        <v>0</v>
      </c>
      <c r="IL55" s="95"/>
      <c r="IM55" s="47"/>
      <c r="IN55" s="47"/>
      <c r="IO55" s="95"/>
      <c r="IP55" s="49">
        <f t="shared" si="969"/>
        <v>0</v>
      </c>
      <c r="IQ55" s="47">
        <f t="shared" si="970"/>
        <v>0</v>
      </c>
      <c r="IR55" s="95"/>
      <c r="IS55" s="47"/>
      <c r="IT55" s="47"/>
      <c r="IU55" s="95"/>
      <c r="IV55" s="47">
        <f t="shared" si="73"/>
        <v>0</v>
      </c>
      <c r="IW55" s="47">
        <f t="shared" si="74"/>
        <v>0</v>
      </c>
      <c r="IX55" s="95"/>
      <c r="IY55" s="49">
        <f t="shared" si="971"/>
        <v>0</v>
      </c>
      <c r="IZ55" s="47">
        <f t="shared" si="972"/>
        <v>0</v>
      </c>
      <c r="JA55" s="95"/>
      <c r="JB55" s="49"/>
      <c r="JC55" s="47"/>
      <c r="JD55" s="95"/>
      <c r="JE55" s="47"/>
      <c r="JF55" s="47"/>
      <c r="JG55" s="95"/>
      <c r="JH55" s="49"/>
      <c r="JI55" s="47"/>
      <c r="JJ55" s="95"/>
      <c r="JK55" s="49">
        <f t="shared" si="76"/>
        <v>0</v>
      </c>
      <c r="JL55" s="47">
        <f t="shared" si="77"/>
        <v>0</v>
      </c>
      <c r="JM55" s="95"/>
      <c r="JN55" s="49"/>
      <c r="JO55" s="47"/>
      <c r="JP55" s="95"/>
      <c r="JQ55" s="49"/>
      <c r="JR55" s="47"/>
      <c r="JS55" s="95"/>
      <c r="JT55" s="49"/>
      <c r="JU55" s="47"/>
      <c r="JV55" s="95"/>
      <c r="JW55" s="49"/>
      <c r="JX55" s="47"/>
      <c r="JY55" s="95"/>
      <c r="JZ55" s="49">
        <f t="shared" si="78"/>
        <v>0</v>
      </c>
      <c r="KA55" s="47">
        <f t="shared" si="79"/>
        <v>0</v>
      </c>
      <c r="KB55" s="95"/>
      <c r="KC55" s="49"/>
      <c r="KD55" s="47"/>
      <c r="KE55" s="95"/>
      <c r="KF55" s="49"/>
      <c r="KG55" s="47"/>
      <c r="KH55" s="95"/>
      <c r="KI55" s="49"/>
      <c r="KJ55" s="47"/>
      <c r="KK55" s="95"/>
      <c r="KL55" s="49">
        <f t="shared" si="973"/>
        <v>0</v>
      </c>
      <c r="KM55" s="47">
        <f t="shared" si="974"/>
        <v>0</v>
      </c>
      <c r="KN55" s="95"/>
      <c r="KO55" s="49">
        <f t="shared" si="975"/>
        <v>0</v>
      </c>
      <c r="KP55" s="47">
        <f t="shared" si="976"/>
        <v>0</v>
      </c>
      <c r="KQ55" s="95"/>
      <c r="KR55" s="47"/>
      <c r="KS55" s="47"/>
      <c r="KT55" s="95"/>
      <c r="KU55" s="47"/>
      <c r="KV55" s="47"/>
      <c r="KW55" s="95"/>
      <c r="KX55" s="47"/>
      <c r="KY55" s="47"/>
      <c r="KZ55" s="95"/>
      <c r="LA55" s="47"/>
      <c r="LB55" s="47"/>
      <c r="LC55" s="95"/>
      <c r="LD55" s="47"/>
      <c r="LE55" s="47"/>
      <c r="LF55" s="95"/>
      <c r="LG55" s="49">
        <f t="shared" si="84"/>
        <v>0</v>
      </c>
      <c r="LH55" s="47">
        <f t="shared" si="85"/>
        <v>0</v>
      </c>
      <c r="LI55" s="95"/>
      <c r="LJ55" s="47"/>
      <c r="LK55" s="47"/>
      <c r="LL55" s="95"/>
      <c r="LM55" s="47"/>
      <c r="LN55" s="47"/>
      <c r="LO55" s="95"/>
      <c r="LP55" s="47"/>
      <c r="LQ55" s="47"/>
      <c r="LR55" s="95"/>
      <c r="LS55" s="49">
        <f t="shared" si="979"/>
        <v>0</v>
      </c>
      <c r="LT55" s="47">
        <f t="shared" si="980"/>
        <v>0</v>
      </c>
      <c r="LU55" s="95"/>
      <c r="LV55" s="49">
        <f t="shared" si="981"/>
        <v>0</v>
      </c>
      <c r="LW55" s="47">
        <f t="shared" si="982"/>
        <v>0</v>
      </c>
      <c r="LX55" s="95"/>
      <c r="LY55" s="47"/>
      <c r="LZ55" s="47"/>
      <c r="MA55" s="95"/>
      <c r="MB55" s="47"/>
      <c r="MC55" s="47"/>
      <c r="MD55" s="95"/>
      <c r="ME55" s="47"/>
      <c r="MF55" s="47"/>
      <c r="MG55" s="95"/>
      <c r="MH55" s="47"/>
      <c r="MI55" s="47"/>
      <c r="MJ55" s="95"/>
      <c r="MK55" s="49">
        <f t="shared" si="985"/>
        <v>0</v>
      </c>
      <c r="ML55" s="47">
        <f t="shared" si="986"/>
        <v>0</v>
      </c>
      <c r="MM55" s="95"/>
      <c r="MN55" s="47"/>
      <c r="MO55" s="47"/>
      <c r="MP55" s="95"/>
      <c r="MQ55" s="47"/>
      <c r="MR55" s="47"/>
      <c r="MS55" s="96"/>
      <c r="MT55" s="49">
        <f t="shared" si="988"/>
        <v>0</v>
      </c>
      <c r="MU55" s="47">
        <f t="shared" si="989"/>
        <v>0</v>
      </c>
      <c r="MV55" s="95"/>
      <c r="MW55" s="49">
        <f t="shared" si="990"/>
        <v>0</v>
      </c>
      <c r="MX55" s="47">
        <f t="shared" si="991"/>
        <v>0</v>
      </c>
      <c r="MY55" s="95"/>
      <c r="MZ55" s="49">
        <f t="shared" si="992"/>
        <v>0</v>
      </c>
      <c r="NA55" s="47">
        <f t="shared" si="993"/>
        <v>0</v>
      </c>
      <c r="NB55" s="95"/>
      <c r="NC55" s="49">
        <f t="shared" si="994"/>
        <v>186150</v>
      </c>
      <c r="ND55" s="47">
        <f t="shared" si="995"/>
        <v>236827</v>
      </c>
      <c r="NE55" s="95">
        <f t="shared" si="96"/>
        <v>1.2722374429223744</v>
      </c>
    </row>
    <row r="56" spans="1:372" s="53" customFormat="1" x14ac:dyDescent="0.25">
      <c r="A56" s="44">
        <v>46</v>
      </c>
      <c r="B56" s="45" t="s">
        <v>234</v>
      </c>
      <c r="C56" s="94" t="s">
        <v>190</v>
      </c>
      <c r="D56" s="47">
        <v>55705</v>
      </c>
      <c r="E56" s="47">
        <v>54473</v>
      </c>
      <c r="F56" s="95">
        <f t="shared" si="18"/>
        <v>0.97788349340274661</v>
      </c>
      <c r="G56" s="47"/>
      <c r="H56" s="47"/>
      <c r="I56" s="95"/>
      <c r="J56" s="47"/>
      <c r="K56" s="47"/>
      <c r="L56" s="95"/>
      <c r="M56" s="47"/>
      <c r="N56" s="47"/>
      <c r="O56" s="95"/>
      <c r="P56" s="47"/>
      <c r="Q56" s="47"/>
      <c r="R56" s="95"/>
      <c r="S56" s="47"/>
      <c r="T56" s="47"/>
      <c r="U56" s="95"/>
      <c r="V56" s="47"/>
      <c r="W56" s="47"/>
      <c r="X56" s="95"/>
      <c r="Y56" s="47"/>
      <c r="Z56" s="47"/>
      <c r="AA56" s="95"/>
      <c r="AB56" s="49">
        <f t="shared" si="26"/>
        <v>0</v>
      </c>
      <c r="AC56" s="47">
        <f t="shared" si="27"/>
        <v>0</v>
      </c>
      <c r="AD56" s="95"/>
      <c r="AE56" s="47"/>
      <c r="AF56" s="47"/>
      <c r="AG56" s="95"/>
      <c r="AH56" s="49">
        <f t="shared" si="30"/>
        <v>55705</v>
      </c>
      <c r="AI56" s="47">
        <f t="shared" si="31"/>
        <v>54473</v>
      </c>
      <c r="AJ56" s="95">
        <f t="shared" si="32"/>
        <v>0.97788349340274661</v>
      </c>
      <c r="AK56" s="47">
        <v>5322</v>
      </c>
      <c r="AL56" s="47">
        <v>4802</v>
      </c>
      <c r="AM56" s="95">
        <f t="shared" si="33"/>
        <v>0.90229237128898909</v>
      </c>
      <c r="AN56" s="47"/>
      <c r="AO56" s="47"/>
      <c r="AP56" s="95"/>
      <c r="AQ56" s="47"/>
      <c r="AR56" s="47"/>
      <c r="AS56" s="95"/>
      <c r="AT56" s="47"/>
      <c r="AU56" s="47"/>
      <c r="AV56" s="95"/>
      <c r="AW56" s="47"/>
      <c r="AX56" s="47"/>
      <c r="AY56" s="95"/>
      <c r="AZ56" s="47">
        <f t="shared" si="952"/>
        <v>5322</v>
      </c>
      <c r="BA56" s="47">
        <f t="shared" si="953"/>
        <v>4802</v>
      </c>
      <c r="BB56" s="95">
        <f t="shared" si="35"/>
        <v>0.90229237128898909</v>
      </c>
      <c r="BC56" s="47"/>
      <c r="BD56" s="47"/>
      <c r="BE56" s="95"/>
      <c r="BF56" s="47"/>
      <c r="BG56" s="47"/>
      <c r="BH56" s="95"/>
      <c r="BI56" s="47"/>
      <c r="BJ56" s="47"/>
      <c r="BK56" s="95"/>
      <c r="BL56" s="47"/>
      <c r="BM56" s="47"/>
      <c r="BN56" s="95"/>
      <c r="BO56" s="47"/>
      <c r="BP56" s="47"/>
      <c r="BQ56" s="95"/>
      <c r="BR56" s="49"/>
      <c r="BS56" s="47"/>
      <c r="BT56" s="95"/>
      <c r="BU56" s="49"/>
      <c r="BV56" s="47"/>
      <c r="BW56" s="95"/>
      <c r="BX56" s="49"/>
      <c r="BY56" s="47"/>
      <c r="BZ56" s="95"/>
      <c r="CA56" s="49"/>
      <c r="CB56" s="47"/>
      <c r="CC56" s="95"/>
      <c r="CD56" s="49">
        <f t="shared" si="954"/>
        <v>0</v>
      </c>
      <c r="CE56" s="47">
        <f t="shared" si="955"/>
        <v>0</v>
      </c>
      <c r="CF56" s="95"/>
      <c r="CG56" s="49"/>
      <c r="CH56" s="47"/>
      <c r="CI56" s="95"/>
      <c r="CJ56" s="49"/>
      <c r="CK56" s="47"/>
      <c r="CL56" s="95"/>
      <c r="CM56" s="49"/>
      <c r="CN56" s="47"/>
      <c r="CO56" s="95"/>
      <c r="CP56" s="49"/>
      <c r="CQ56" s="47"/>
      <c r="CR56" s="95"/>
      <c r="CS56" s="49"/>
      <c r="CT56" s="47"/>
      <c r="CU56" s="95"/>
      <c r="CV56" s="49">
        <f t="shared" si="40"/>
        <v>0</v>
      </c>
      <c r="CW56" s="47">
        <f t="shared" si="41"/>
        <v>0</v>
      </c>
      <c r="CX56" s="95"/>
      <c r="CY56" s="49"/>
      <c r="CZ56" s="47"/>
      <c r="DA56" s="95"/>
      <c r="DB56" s="49"/>
      <c r="DC56" s="47"/>
      <c r="DD56" s="95"/>
      <c r="DE56" s="47">
        <v>3691</v>
      </c>
      <c r="DF56" s="47">
        <v>4561</v>
      </c>
      <c r="DG56" s="95">
        <f t="shared" si="115"/>
        <v>1.2357084800866973</v>
      </c>
      <c r="DH56" s="49"/>
      <c r="DI56" s="47"/>
      <c r="DJ56" s="95"/>
      <c r="DK56" s="47">
        <v>12797</v>
      </c>
      <c r="DL56" s="47">
        <v>17098</v>
      </c>
      <c r="DM56" s="95">
        <f t="shared" ref="DM56" si="1206">DL56/DK56</f>
        <v>1.336094397124326</v>
      </c>
      <c r="DN56" s="49"/>
      <c r="DO56" s="47"/>
      <c r="DP56" s="95"/>
      <c r="DQ56" s="49"/>
      <c r="DR56" s="47"/>
      <c r="DS56" s="95"/>
      <c r="DT56" s="49">
        <f t="shared" si="42"/>
        <v>16488</v>
      </c>
      <c r="DU56" s="47">
        <f t="shared" si="43"/>
        <v>21659</v>
      </c>
      <c r="DV56" s="95">
        <f t="shared" si="118"/>
        <v>1.3136220281416788</v>
      </c>
      <c r="DW56" s="49"/>
      <c r="DX56" s="47"/>
      <c r="DY56" s="95"/>
      <c r="DZ56" s="47">
        <v>29094</v>
      </c>
      <c r="EA56" s="47">
        <v>6510</v>
      </c>
      <c r="EB56" s="95">
        <f t="shared" si="44"/>
        <v>0.22375747576819963</v>
      </c>
      <c r="EC56" s="47"/>
      <c r="ED56" s="47"/>
      <c r="EE56" s="95"/>
      <c r="EF56" s="47">
        <f t="shared" si="956"/>
        <v>29094</v>
      </c>
      <c r="EG56" s="47">
        <f t="shared" si="957"/>
        <v>6510</v>
      </c>
      <c r="EH56" s="95">
        <f t="shared" si="46"/>
        <v>0.22375747576819963</v>
      </c>
      <c r="EI56" s="49"/>
      <c r="EJ56" s="47"/>
      <c r="EK56" s="95"/>
      <c r="EL56" s="49"/>
      <c r="EM56" s="47"/>
      <c r="EN56" s="95"/>
      <c r="EO56" s="49"/>
      <c r="EP56" s="47"/>
      <c r="EQ56" s="95"/>
      <c r="ER56" s="49"/>
      <c r="ES56" s="47"/>
      <c r="ET56" s="95"/>
      <c r="EU56" s="47"/>
      <c r="EV56" s="47"/>
      <c r="EW56" s="95"/>
      <c r="EX56" s="49">
        <f t="shared" si="958"/>
        <v>0</v>
      </c>
      <c r="EY56" s="47">
        <f t="shared" si="959"/>
        <v>0</v>
      </c>
      <c r="EZ56" s="95"/>
      <c r="FA56" s="47"/>
      <c r="FB56" s="47"/>
      <c r="FC56" s="95"/>
      <c r="FD56" s="47"/>
      <c r="FE56" s="47"/>
      <c r="FF56" s="95"/>
      <c r="FG56" s="47">
        <v>1809</v>
      </c>
      <c r="FH56" s="47">
        <v>1809</v>
      </c>
      <c r="FI56" s="95">
        <f t="shared" si="49"/>
        <v>1</v>
      </c>
      <c r="FJ56" s="47"/>
      <c r="FK56" s="47"/>
      <c r="FL56" s="95"/>
      <c r="FM56" s="49">
        <f t="shared" si="960"/>
        <v>1809</v>
      </c>
      <c r="FN56" s="47">
        <f t="shared" si="961"/>
        <v>1809</v>
      </c>
      <c r="FO56" s="95">
        <f t="shared" si="52"/>
        <v>1</v>
      </c>
      <c r="FP56" s="47"/>
      <c r="FQ56" s="47"/>
      <c r="FR56" s="95"/>
      <c r="FS56" s="49">
        <f t="shared" si="962"/>
        <v>0</v>
      </c>
      <c r="FT56" s="47">
        <f t="shared" si="54"/>
        <v>0</v>
      </c>
      <c r="FU56" s="95"/>
      <c r="FV56" s="49"/>
      <c r="FW56" s="47"/>
      <c r="FX56" s="95"/>
      <c r="FY56" s="49">
        <f t="shared" si="963"/>
        <v>0</v>
      </c>
      <c r="FZ56" s="47">
        <f t="shared" si="964"/>
        <v>0</v>
      </c>
      <c r="GA56" s="95"/>
      <c r="GB56" s="49">
        <f t="shared" si="965"/>
        <v>47391</v>
      </c>
      <c r="GC56" s="47">
        <f t="shared" si="966"/>
        <v>29978</v>
      </c>
      <c r="GD56" s="95">
        <f t="shared" si="58"/>
        <v>0.63256736511151912</v>
      </c>
      <c r="GE56" s="47"/>
      <c r="GF56" s="47"/>
      <c r="GG56" s="95"/>
      <c r="GH56" s="47"/>
      <c r="GI56" s="47"/>
      <c r="GJ56" s="95"/>
      <c r="GK56" s="47"/>
      <c r="GL56" s="47"/>
      <c r="GM56" s="95"/>
      <c r="GN56" s="47"/>
      <c r="GO56" s="47"/>
      <c r="GP56" s="95"/>
      <c r="GQ56" s="47"/>
      <c r="GR56" s="47"/>
      <c r="GS56" s="95"/>
      <c r="GT56" s="49"/>
      <c r="GU56" s="47"/>
      <c r="GV56" s="95"/>
      <c r="GW56" s="49"/>
      <c r="GX56" s="47"/>
      <c r="GY56" s="95"/>
      <c r="GZ56" s="47"/>
      <c r="HA56" s="47"/>
      <c r="HB56" s="95"/>
      <c r="HC56" s="49">
        <f t="shared" si="967"/>
        <v>0</v>
      </c>
      <c r="HD56" s="47">
        <f t="shared" si="968"/>
        <v>0</v>
      </c>
      <c r="HE56" s="95"/>
      <c r="HF56" s="49"/>
      <c r="HG56" s="47"/>
      <c r="HH56" s="95"/>
      <c r="HI56" s="49">
        <f t="shared" si="63"/>
        <v>0</v>
      </c>
      <c r="HJ56" s="47">
        <f t="shared" si="64"/>
        <v>0</v>
      </c>
      <c r="HK56" s="95"/>
      <c r="HL56" s="49"/>
      <c r="HM56" s="47"/>
      <c r="HN56" s="95"/>
      <c r="HO56" s="47"/>
      <c r="HP56" s="47"/>
      <c r="HQ56" s="95"/>
      <c r="HR56" s="49">
        <f t="shared" si="65"/>
        <v>0</v>
      </c>
      <c r="HS56" s="47">
        <f t="shared" si="66"/>
        <v>0</v>
      </c>
      <c r="HT56" s="95"/>
      <c r="HU56" s="49"/>
      <c r="HV56" s="47"/>
      <c r="HW56" s="95"/>
      <c r="HX56" s="47"/>
      <c r="HY56" s="47"/>
      <c r="HZ56" s="95"/>
      <c r="IA56" s="49">
        <f t="shared" si="67"/>
        <v>0</v>
      </c>
      <c r="IB56" s="47">
        <f t="shared" si="68"/>
        <v>0</v>
      </c>
      <c r="IC56" s="95"/>
      <c r="ID56" s="47"/>
      <c r="IE56" s="47"/>
      <c r="IF56" s="95"/>
      <c r="IG56" s="47"/>
      <c r="IH56" s="47"/>
      <c r="II56" s="95"/>
      <c r="IJ56" s="49">
        <f t="shared" si="69"/>
        <v>0</v>
      </c>
      <c r="IK56" s="47">
        <f t="shared" si="70"/>
        <v>0</v>
      </c>
      <c r="IL56" s="95"/>
      <c r="IM56" s="47"/>
      <c r="IN56" s="47"/>
      <c r="IO56" s="95"/>
      <c r="IP56" s="49">
        <f t="shared" si="969"/>
        <v>0</v>
      </c>
      <c r="IQ56" s="47">
        <f t="shared" si="970"/>
        <v>0</v>
      </c>
      <c r="IR56" s="95"/>
      <c r="IS56" s="47"/>
      <c r="IT56" s="47"/>
      <c r="IU56" s="95"/>
      <c r="IV56" s="47">
        <f t="shared" si="73"/>
        <v>0</v>
      </c>
      <c r="IW56" s="47">
        <f t="shared" si="74"/>
        <v>0</v>
      </c>
      <c r="IX56" s="95"/>
      <c r="IY56" s="49">
        <f t="shared" si="971"/>
        <v>0</v>
      </c>
      <c r="IZ56" s="47">
        <f t="shared" si="972"/>
        <v>0</v>
      </c>
      <c r="JA56" s="95"/>
      <c r="JB56" s="49"/>
      <c r="JC56" s="47"/>
      <c r="JD56" s="95"/>
      <c r="JE56" s="47"/>
      <c r="JF56" s="47"/>
      <c r="JG56" s="95"/>
      <c r="JH56" s="49"/>
      <c r="JI56" s="47"/>
      <c r="JJ56" s="95"/>
      <c r="JK56" s="49">
        <f t="shared" si="76"/>
        <v>0</v>
      </c>
      <c r="JL56" s="47">
        <f t="shared" si="77"/>
        <v>0</v>
      </c>
      <c r="JM56" s="95"/>
      <c r="JN56" s="49"/>
      <c r="JO56" s="47"/>
      <c r="JP56" s="95"/>
      <c r="JQ56" s="49"/>
      <c r="JR56" s="47"/>
      <c r="JS56" s="95"/>
      <c r="JT56" s="49"/>
      <c r="JU56" s="47"/>
      <c r="JV56" s="95"/>
      <c r="JW56" s="49"/>
      <c r="JX56" s="47"/>
      <c r="JY56" s="95"/>
      <c r="JZ56" s="49">
        <f t="shared" si="78"/>
        <v>0</v>
      </c>
      <c r="KA56" s="47">
        <f t="shared" si="79"/>
        <v>0</v>
      </c>
      <c r="KB56" s="95"/>
      <c r="KC56" s="49"/>
      <c r="KD56" s="47"/>
      <c r="KE56" s="95"/>
      <c r="KF56" s="49"/>
      <c r="KG56" s="47"/>
      <c r="KH56" s="95"/>
      <c r="KI56" s="49"/>
      <c r="KJ56" s="47"/>
      <c r="KK56" s="95"/>
      <c r="KL56" s="49">
        <f t="shared" si="973"/>
        <v>0</v>
      </c>
      <c r="KM56" s="47">
        <f t="shared" si="974"/>
        <v>0</v>
      </c>
      <c r="KN56" s="95"/>
      <c r="KO56" s="49">
        <f t="shared" si="975"/>
        <v>0</v>
      </c>
      <c r="KP56" s="47">
        <f t="shared" si="976"/>
        <v>0</v>
      </c>
      <c r="KQ56" s="95"/>
      <c r="KR56" s="47"/>
      <c r="KS56" s="47"/>
      <c r="KT56" s="95"/>
      <c r="KU56" s="47"/>
      <c r="KV56" s="47"/>
      <c r="KW56" s="95"/>
      <c r="KX56" s="47"/>
      <c r="KY56" s="47"/>
      <c r="KZ56" s="95"/>
      <c r="LA56" s="47"/>
      <c r="LB56" s="47"/>
      <c r="LC56" s="95"/>
      <c r="LD56" s="47"/>
      <c r="LE56" s="47"/>
      <c r="LF56" s="95"/>
      <c r="LG56" s="49">
        <f t="shared" si="84"/>
        <v>0</v>
      </c>
      <c r="LH56" s="47">
        <f t="shared" si="85"/>
        <v>0</v>
      </c>
      <c r="LI56" s="95"/>
      <c r="LJ56" s="47"/>
      <c r="LK56" s="47"/>
      <c r="LL56" s="95"/>
      <c r="LM56" s="47"/>
      <c r="LN56" s="47"/>
      <c r="LO56" s="95"/>
      <c r="LP56" s="47">
        <v>566231</v>
      </c>
      <c r="LQ56" s="47">
        <v>571912</v>
      </c>
      <c r="LR56" s="95">
        <f t="shared" si="1204"/>
        <v>1.0100330077300608</v>
      </c>
      <c r="LS56" s="49">
        <f t="shared" si="979"/>
        <v>566231</v>
      </c>
      <c r="LT56" s="47">
        <f t="shared" si="980"/>
        <v>571912</v>
      </c>
      <c r="LU56" s="95">
        <f t="shared" si="997"/>
        <v>1.0100330077300608</v>
      </c>
      <c r="LV56" s="49">
        <f t="shared" si="981"/>
        <v>566231</v>
      </c>
      <c r="LW56" s="47">
        <f t="shared" si="982"/>
        <v>571912</v>
      </c>
      <c r="LX56" s="95">
        <f t="shared" si="983"/>
        <v>1.0100330077300608</v>
      </c>
      <c r="LY56" s="47"/>
      <c r="LZ56" s="47"/>
      <c r="MA56" s="95"/>
      <c r="MB56" s="47"/>
      <c r="MC56" s="47"/>
      <c r="MD56" s="95"/>
      <c r="ME56" s="47"/>
      <c r="MF56" s="47"/>
      <c r="MG56" s="95"/>
      <c r="MH56" s="47"/>
      <c r="MI56" s="47"/>
      <c r="MJ56" s="95"/>
      <c r="MK56" s="49">
        <f t="shared" si="985"/>
        <v>0</v>
      </c>
      <c r="ML56" s="47">
        <f t="shared" si="986"/>
        <v>0</v>
      </c>
      <c r="MM56" s="95"/>
      <c r="MN56" s="47"/>
      <c r="MO56" s="47"/>
      <c r="MP56" s="95"/>
      <c r="MQ56" s="47"/>
      <c r="MR56" s="47"/>
      <c r="MS56" s="96"/>
      <c r="MT56" s="49">
        <f t="shared" si="988"/>
        <v>0</v>
      </c>
      <c r="MU56" s="47">
        <f t="shared" si="989"/>
        <v>0</v>
      </c>
      <c r="MV56" s="95"/>
      <c r="MW56" s="49">
        <f t="shared" si="990"/>
        <v>0</v>
      </c>
      <c r="MX56" s="47">
        <f t="shared" si="991"/>
        <v>0</v>
      </c>
      <c r="MY56" s="95"/>
      <c r="MZ56" s="49">
        <f t="shared" si="992"/>
        <v>613622</v>
      </c>
      <c r="NA56" s="47">
        <f t="shared" si="993"/>
        <v>601890</v>
      </c>
      <c r="NB56" s="95">
        <f t="shared" si="95"/>
        <v>0.98088073765282213</v>
      </c>
      <c r="NC56" s="49">
        <f t="shared" si="994"/>
        <v>674649</v>
      </c>
      <c r="ND56" s="47">
        <f t="shared" si="995"/>
        <v>661165</v>
      </c>
      <c r="NE56" s="95">
        <f t="shared" si="96"/>
        <v>0.98001331062522878</v>
      </c>
      <c r="NH56" s="53">
        <f>ND75-ND40</f>
        <v>0</v>
      </c>
    </row>
    <row r="57" spans="1:372" s="53" customFormat="1" x14ac:dyDescent="0.25">
      <c r="A57" s="44">
        <v>47</v>
      </c>
      <c r="B57" s="45" t="s">
        <v>235</v>
      </c>
      <c r="C57" s="105" t="s">
        <v>191</v>
      </c>
      <c r="D57" s="47">
        <v>89973</v>
      </c>
      <c r="E57" s="47">
        <v>0</v>
      </c>
      <c r="F57" s="95">
        <f t="shared" si="18"/>
        <v>0</v>
      </c>
      <c r="G57" s="47"/>
      <c r="H57" s="47"/>
      <c r="I57" s="95"/>
      <c r="J57" s="47"/>
      <c r="K57" s="47"/>
      <c r="L57" s="95"/>
      <c r="M57" s="47"/>
      <c r="N57" s="47"/>
      <c r="O57" s="95"/>
      <c r="P57" s="47"/>
      <c r="Q57" s="47"/>
      <c r="R57" s="95"/>
      <c r="S57" s="47"/>
      <c r="T57" s="47"/>
      <c r="U57" s="95"/>
      <c r="V57" s="47"/>
      <c r="W57" s="47"/>
      <c r="X57" s="95"/>
      <c r="Y57" s="47"/>
      <c r="Z57" s="47"/>
      <c r="AA57" s="95"/>
      <c r="AB57" s="49">
        <f t="shared" si="26"/>
        <v>0</v>
      </c>
      <c r="AC57" s="47">
        <f t="shared" si="27"/>
        <v>0</v>
      </c>
      <c r="AD57" s="95"/>
      <c r="AE57" s="47"/>
      <c r="AF57" s="47"/>
      <c r="AG57" s="95"/>
      <c r="AH57" s="49">
        <f t="shared" si="30"/>
        <v>89973</v>
      </c>
      <c r="AI57" s="47">
        <f t="shared" si="31"/>
        <v>0</v>
      </c>
      <c r="AJ57" s="95">
        <f t="shared" si="32"/>
        <v>0</v>
      </c>
      <c r="AK57" s="47"/>
      <c r="AL57" s="47"/>
      <c r="AM57" s="95"/>
      <c r="AN57" s="47"/>
      <c r="AO57" s="47"/>
      <c r="AP57" s="95"/>
      <c r="AQ57" s="47"/>
      <c r="AR57" s="47"/>
      <c r="AS57" s="95"/>
      <c r="AT57" s="47"/>
      <c r="AU57" s="47"/>
      <c r="AV57" s="95"/>
      <c r="AW57" s="47"/>
      <c r="AX57" s="47"/>
      <c r="AY57" s="95"/>
      <c r="AZ57" s="47">
        <f t="shared" si="952"/>
        <v>0</v>
      </c>
      <c r="BA57" s="47">
        <f t="shared" si="953"/>
        <v>0</v>
      </c>
      <c r="BB57" s="95"/>
      <c r="BC57" s="47"/>
      <c r="BD57" s="47"/>
      <c r="BE57" s="95"/>
      <c r="BF57" s="47"/>
      <c r="BG57" s="47"/>
      <c r="BH57" s="95"/>
      <c r="BI57" s="47"/>
      <c r="BJ57" s="47"/>
      <c r="BK57" s="95"/>
      <c r="BL57" s="47"/>
      <c r="BM57" s="47"/>
      <c r="BN57" s="95"/>
      <c r="BO57" s="47"/>
      <c r="BP57" s="47"/>
      <c r="BQ57" s="95"/>
      <c r="BR57" s="49"/>
      <c r="BS57" s="47"/>
      <c r="BT57" s="95"/>
      <c r="BU57" s="49"/>
      <c r="BV57" s="47"/>
      <c r="BW57" s="95"/>
      <c r="BX57" s="49"/>
      <c r="BY57" s="47"/>
      <c r="BZ57" s="95"/>
      <c r="CA57" s="49"/>
      <c r="CB57" s="47"/>
      <c r="CC57" s="95"/>
      <c r="CD57" s="49">
        <f t="shared" si="954"/>
        <v>0</v>
      </c>
      <c r="CE57" s="47">
        <f t="shared" si="955"/>
        <v>0</v>
      </c>
      <c r="CF57" s="95"/>
      <c r="CG57" s="49"/>
      <c r="CH57" s="47"/>
      <c r="CI57" s="95"/>
      <c r="CJ57" s="49"/>
      <c r="CK57" s="47"/>
      <c r="CL57" s="95"/>
      <c r="CM57" s="49"/>
      <c r="CN57" s="47"/>
      <c r="CO57" s="95"/>
      <c r="CP57" s="49"/>
      <c r="CQ57" s="47"/>
      <c r="CR57" s="95"/>
      <c r="CS57" s="49"/>
      <c r="CT57" s="47"/>
      <c r="CU57" s="95"/>
      <c r="CV57" s="49">
        <f t="shared" si="40"/>
        <v>0</v>
      </c>
      <c r="CW57" s="47">
        <f t="shared" si="41"/>
        <v>0</v>
      </c>
      <c r="CX57" s="95"/>
      <c r="CY57" s="49"/>
      <c r="CZ57" s="47"/>
      <c r="DA57" s="95"/>
      <c r="DB57" s="49"/>
      <c r="DC57" s="47"/>
      <c r="DD57" s="95"/>
      <c r="DE57" s="47"/>
      <c r="DF57" s="47"/>
      <c r="DG57" s="95"/>
      <c r="DH57" s="49"/>
      <c r="DI57" s="47"/>
      <c r="DJ57" s="95"/>
      <c r="DK57" s="47"/>
      <c r="DL57" s="47"/>
      <c r="DM57" s="95"/>
      <c r="DN57" s="49"/>
      <c r="DO57" s="47"/>
      <c r="DP57" s="95"/>
      <c r="DQ57" s="49"/>
      <c r="DR57" s="47"/>
      <c r="DS57" s="95"/>
      <c r="DT57" s="49">
        <f t="shared" si="42"/>
        <v>0</v>
      </c>
      <c r="DU57" s="47">
        <f t="shared" si="43"/>
        <v>0</v>
      </c>
      <c r="DV57" s="95"/>
      <c r="DW57" s="49"/>
      <c r="DX57" s="47"/>
      <c r="DY57" s="95"/>
      <c r="DZ57" s="47"/>
      <c r="EA57" s="47"/>
      <c r="EB57" s="95"/>
      <c r="EC57" s="47"/>
      <c r="ED57" s="47"/>
      <c r="EE57" s="95"/>
      <c r="EF57" s="47">
        <f t="shared" si="956"/>
        <v>0</v>
      </c>
      <c r="EG57" s="47">
        <f t="shared" si="957"/>
        <v>0</v>
      </c>
      <c r="EH57" s="95"/>
      <c r="EI57" s="49"/>
      <c r="EJ57" s="47"/>
      <c r="EK57" s="95"/>
      <c r="EL57" s="49"/>
      <c r="EM57" s="47"/>
      <c r="EN57" s="95"/>
      <c r="EO57" s="49"/>
      <c r="EP57" s="47"/>
      <c r="EQ57" s="95"/>
      <c r="ER57" s="49"/>
      <c r="ES57" s="47"/>
      <c r="ET57" s="95"/>
      <c r="EU57" s="47"/>
      <c r="EV57" s="47"/>
      <c r="EW57" s="95"/>
      <c r="EX57" s="49">
        <f t="shared" si="958"/>
        <v>0</v>
      </c>
      <c r="EY57" s="47">
        <f t="shared" si="959"/>
        <v>0</v>
      </c>
      <c r="EZ57" s="95"/>
      <c r="FA57" s="47"/>
      <c r="FB57" s="47"/>
      <c r="FC57" s="95"/>
      <c r="FD57" s="47"/>
      <c r="FE57" s="47"/>
      <c r="FF57" s="95"/>
      <c r="FG57" s="47"/>
      <c r="FH57" s="47"/>
      <c r="FI57" s="95"/>
      <c r="FJ57" s="47"/>
      <c r="FK57" s="47"/>
      <c r="FL57" s="95"/>
      <c r="FM57" s="49">
        <f t="shared" si="960"/>
        <v>0</v>
      </c>
      <c r="FN57" s="47">
        <f t="shared" si="961"/>
        <v>0</v>
      </c>
      <c r="FO57" s="95"/>
      <c r="FP57" s="47"/>
      <c r="FQ57" s="47"/>
      <c r="FR57" s="95"/>
      <c r="FS57" s="49">
        <f t="shared" si="962"/>
        <v>0</v>
      </c>
      <c r="FT57" s="47">
        <f t="shared" si="54"/>
        <v>0</v>
      </c>
      <c r="FU57" s="95"/>
      <c r="FV57" s="49"/>
      <c r="FW57" s="47"/>
      <c r="FX57" s="95"/>
      <c r="FY57" s="49">
        <f t="shared" si="963"/>
        <v>0</v>
      </c>
      <c r="FZ57" s="47">
        <f t="shared" si="964"/>
        <v>0</v>
      </c>
      <c r="GA57" s="95"/>
      <c r="GB57" s="49">
        <f t="shared" si="965"/>
        <v>0</v>
      </c>
      <c r="GC57" s="47">
        <f t="shared" si="966"/>
        <v>0</v>
      </c>
      <c r="GD57" s="95"/>
      <c r="GE57" s="47"/>
      <c r="GF57" s="47"/>
      <c r="GG57" s="95"/>
      <c r="GH57" s="47"/>
      <c r="GI57" s="47"/>
      <c r="GJ57" s="95"/>
      <c r="GK57" s="47"/>
      <c r="GL57" s="47"/>
      <c r="GM57" s="95"/>
      <c r="GN57" s="47"/>
      <c r="GO57" s="47"/>
      <c r="GP57" s="95"/>
      <c r="GQ57" s="47"/>
      <c r="GR57" s="47"/>
      <c r="GS57" s="95"/>
      <c r="GT57" s="49"/>
      <c r="GU57" s="47"/>
      <c r="GV57" s="95"/>
      <c r="GW57" s="49"/>
      <c r="GX57" s="47"/>
      <c r="GY57" s="95"/>
      <c r="GZ57" s="47"/>
      <c r="HA57" s="47"/>
      <c r="HB57" s="95"/>
      <c r="HC57" s="49">
        <f t="shared" si="967"/>
        <v>0</v>
      </c>
      <c r="HD57" s="47">
        <f t="shared" si="968"/>
        <v>0</v>
      </c>
      <c r="HE57" s="95"/>
      <c r="HF57" s="49"/>
      <c r="HG57" s="47"/>
      <c r="HH57" s="95"/>
      <c r="HI57" s="49">
        <f t="shared" si="63"/>
        <v>0</v>
      </c>
      <c r="HJ57" s="47">
        <f t="shared" si="64"/>
        <v>0</v>
      </c>
      <c r="HK57" s="95"/>
      <c r="HL57" s="49"/>
      <c r="HM57" s="47"/>
      <c r="HN57" s="95"/>
      <c r="HO57" s="47"/>
      <c r="HP57" s="47"/>
      <c r="HQ57" s="95"/>
      <c r="HR57" s="49">
        <f t="shared" si="65"/>
        <v>0</v>
      </c>
      <c r="HS57" s="47">
        <f t="shared" si="66"/>
        <v>0</v>
      </c>
      <c r="HT57" s="95"/>
      <c r="HU57" s="49"/>
      <c r="HV57" s="47"/>
      <c r="HW57" s="95"/>
      <c r="HX57" s="47"/>
      <c r="HY57" s="47"/>
      <c r="HZ57" s="95"/>
      <c r="IA57" s="49">
        <f t="shared" si="67"/>
        <v>0</v>
      </c>
      <c r="IB57" s="47">
        <f t="shared" si="68"/>
        <v>0</v>
      </c>
      <c r="IC57" s="95"/>
      <c r="ID57" s="47"/>
      <c r="IE57" s="47"/>
      <c r="IF57" s="95"/>
      <c r="IG57" s="47"/>
      <c r="IH57" s="47"/>
      <c r="II57" s="95"/>
      <c r="IJ57" s="49">
        <f t="shared" si="69"/>
        <v>0</v>
      </c>
      <c r="IK57" s="47">
        <f t="shared" si="70"/>
        <v>0</v>
      </c>
      <c r="IL57" s="95"/>
      <c r="IM57" s="47"/>
      <c r="IN57" s="47"/>
      <c r="IO57" s="95"/>
      <c r="IP57" s="49">
        <f t="shared" si="969"/>
        <v>0</v>
      </c>
      <c r="IQ57" s="47">
        <f t="shared" si="970"/>
        <v>0</v>
      </c>
      <c r="IR57" s="95"/>
      <c r="IS57" s="47"/>
      <c r="IT57" s="47"/>
      <c r="IU57" s="95"/>
      <c r="IV57" s="47">
        <f t="shared" si="73"/>
        <v>0</v>
      </c>
      <c r="IW57" s="47">
        <f t="shared" si="74"/>
        <v>0</v>
      </c>
      <c r="IX57" s="95"/>
      <c r="IY57" s="49">
        <f t="shared" si="971"/>
        <v>0</v>
      </c>
      <c r="IZ57" s="47">
        <f t="shared" si="972"/>
        <v>0</v>
      </c>
      <c r="JA57" s="95"/>
      <c r="JB57" s="49"/>
      <c r="JC57" s="47"/>
      <c r="JD57" s="95"/>
      <c r="JE57" s="47"/>
      <c r="JF57" s="47"/>
      <c r="JG57" s="95"/>
      <c r="JH57" s="49"/>
      <c r="JI57" s="47"/>
      <c r="JJ57" s="95"/>
      <c r="JK57" s="49">
        <f t="shared" si="76"/>
        <v>0</v>
      </c>
      <c r="JL57" s="47">
        <f t="shared" si="77"/>
        <v>0</v>
      </c>
      <c r="JM57" s="95"/>
      <c r="JN57" s="49"/>
      <c r="JO57" s="47"/>
      <c r="JP57" s="95"/>
      <c r="JQ57" s="49"/>
      <c r="JR57" s="47"/>
      <c r="JS57" s="95"/>
      <c r="JT57" s="49"/>
      <c r="JU57" s="47"/>
      <c r="JV57" s="95"/>
      <c r="JW57" s="49"/>
      <c r="JX57" s="47"/>
      <c r="JY57" s="95"/>
      <c r="JZ57" s="49">
        <f t="shared" si="78"/>
        <v>0</v>
      </c>
      <c r="KA57" s="47">
        <f t="shared" si="79"/>
        <v>0</v>
      </c>
      <c r="KB57" s="95"/>
      <c r="KC57" s="49"/>
      <c r="KD57" s="47"/>
      <c r="KE57" s="95"/>
      <c r="KF57" s="49"/>
      <c r="KG57" s="47"/>
      <c r="KH57" s="95"/>
      <c r="KI57" s="49"/>
      <c r="KJ57" s="47"/>
      <c r="KK57" s="95"/>
      <c r="KL57" s="49">
        <f t="shared" si="973"/>
        <v>0</v>
      </c>
      <c r="KM57" s="47">
        <f t="shared" si="974"/>
        <v>0</v>
      </c>
      <c r="KN57" s="95"/>
      <c r="KO57" s="49">
        <f t="shared" si="975"/>
        <v>0</v>
      </c>
      <c r="KP57" s="47">
        <f t="shared" si="976"/>
        <v>0</v>
      </c>
      <c r="KQ57" s="95"/>
      <c r="KR57" s="47"/>
      <c r="KS57" s="47"/>
      <c r="KT57" s="95"/>
      <c r="KU57" s="47"/>
      <c r="KV57" s="47"/>
      <c r="KW57" s="95"/>
      <c r="KX57" s="47"/>
      <c r="KY57" s="47"/>
      <c r="KZ57" s="95"/>
      <c r="LA57" s="47"/>
      <c r="LB57" s="47"/>
      <c r="LC57" s="95"/>
      <c r="LD57" s="47"/>
      <c r="LE57" s="47"/>
      <c r="LF57" s="95"/>
      <c r="LG57" s="49">
        <f t="shared" si="84"/>
        <v>0</v>
      </c>
      <c r="LH57" s="47">
        <f t="shared" si="85"/>
        <v>0</v>
      </c>
      <c r="LI57" s="95"/>
      <c r="LJ57" s="47"/>
      <c r="LK57" s="47"/>
      <c r="LL57" s="95"/>
      <c r="LM57" s="47"/>
      <c r="LN57" s="47"/>
      <c r="LO57" s="95"/>
      <c r="LP57" s="47"/>
      <c r="LQ57" s="47"/>
      <c r="LR57" s="95"/>
      <c r="LS57" s="49">
        <f t="shared" si="979"/>
        <v>0</v>
      </c>
      <c r="LT57" s="47">
        <f t="shared" si="980"/>
        <v>0</v>
      </c>
      <c r="LU57" s="95"/>
      <c r="LV57" s="49">
        <f t="shared" si="981"/>
        <v>0</v>
      </c>
      <c r="LW57" s="47">
        <f t="shared" si="982"/>
        <v>0</v>
      </c>
      <c r="LX57" s="95"/>
      <c r="LY57" s="47"/>
      <c r="LZ57" s="47"/>
      <c r="MA57" s="95"/>
      <c r="MB57" s="47"/>
      <c r="MC57" s="47"/>
      <c r="MD57" s="95"/>
      <c r="ME57" s="47"/>
      <c r="MF57" s="47"/>
      <c r="MG57" s="95"/>
      <c r="MH57" s="47"/>
      <c r="MI57" s="47"/>
      <c r="MJ57" s="95"/>
      <c r="MK57" s="49">
        <f t="shared" si="985"/>
        <v>0</v>
      </c>
      <c r="ML57" s="47">
        <f t="shared" si="986"/>
        <v>0</v>
      </c>
      <c r="MM57" s="95"/>
      <c r="MN57" s="47"/>
      <c r="MO57" s="47"/>
      <c r="MP57" s="95"/>
      <c r="MQ57" s="47"/>
      <c r="MR57" s="47"/>
      <c r="MS57" s="96"/>
      <c r="MT57" s="49">
        <f t="shared" si="988"/>
        <v>0</v>
      </c>
      <c r="MU57" s="47">
        <f t="shared" si="989"/>
        <v>0</v>
      </c>
      <c r="MV57" s="95"/>
      <c r="MW57" s="49">
        <f t="shared" si="990"/>
        <v>0</v>
      </c>
      <c r="MX57" s="47">
        <f t="shared" si="991"/>
        <v>0</v>
      </c>
      <c r="MY57" s="95"/>
      <c r="MZ57" s="49">
        <f t="shared" si="992"/>
        <v>0</v>
      </c>
      <c r="NA57" s="47">
        <f t="shared" si="993"/>
        <v>0</v>
      </c>
      <c r="NB57" s="95"/>
      <c r="NC57" s="49">
        <f t="shared" si="994"/>
        <v>89973</v>
      </c>
      <c r="ND57" s="47">
        <f t="shared" si="995"/>
        <v>0</v>
      </c>
      <c r="NE57" s="95">
        <f t="shared" si="96"/>
        <v>0</v>
      </c>
    </row>
    <row r="58" spans="1:372" s="53" customFormat="1" x14ac:dyDescent="0.25">
      <c r="A58" s="44">
        <v>48</v>
      </c>
      <c r="B58" s="45" t="s">
        <v>236</v>
      </c>
      <c r="C58" s="105" t="s">
        <v>286</v>
      </c>
      <c r="D58" s="47"/>
      <c r="E58" s="47"/>
      <c r="F58" s="95"/>
      <c r="G58" s="47"/>
      <c r="H58" s="47"/>
      <c r="I58" s="95"/>
      <c r="J58" s="47"/>
      <c r="K58" s="47"/>
      <c r="L58" s="95"/>
      <c r="M58" s="47"/>
      <c r="N58" s="47"/>
      <c r="O58" s="95"/>
      <c r="P58" s="47"/>
      <c r="Q58" s="47"/>
      <c r="R58" s="95"/>
      <c r="S58" s="47"/>
      <c r="T58" s="47"/>
      <c r="U58" s="95"/>
      <c r="V58" s="47"/>
      <c r="W58" s="47"/>
      <c r="X58" s="95"/>
      <c r="Y58" s="47"/>
      <c r="Z58" s="47"/>
      <c r="AA58" s="95"/>
      <c r="AB58" s="49">
        <f t="shared" si="26"/>
        <v>0</v>
      </c>
      <c r="AC58" s="47">
        <f t="shared" si="27"/>
        <v>0</v>
      </c>
      <c r="AD58" s="95"/>
      <c r="AE58" s="47">
        <v>1</v>
      </c>
      <c r="AF58" s="47"/>
      <c r="AG58" s="95">
        <f t="shared" si="29"/>
        <v>0</v>
      </c>
      <c r="AH58" s="49">
        <f t="shared" si="30"/>
        <v>1</v>
      </c>
      <c r="AI58" s="47">
        <f t="shared" si="31"/>
        <v>0</v>
      </c>
      <c r="AJ58" s="95">
        <f t="shared" si="32"/>
        <v>0</v>
      </c>
      <c r="AK58" s="47"/>
      <c r="AL58" s="47"/>
      <c r="AM58" s="95"/>
      <c r="AN58" s="47"/>
      <c r="AO58" s="47"/>
      <c r="AP58" s="95"/>
      <c r="AQ58" s="47"/>
      <c r="AR58" s="47"/>
      <c r="AS58" s="95"/>
      <c r="AT58" s="47"/>
      <c r="AU58" s="47"/>
      <c r="AV58" s="95"/>
      <c r="AW58" s="47"/>
      <c r="AX58" s="47"/>
      <c r="AY58" s="95"/>
      <c r="AZ58" s="47">
        <f t="shared" si="952"/>
        <v>0</v>
      </c>
      <c r="BA58" s="47">
        <f t="shared" si="953"/>
        <v>0</v>
      </c>
      <c r="BB58" s="95"/>
      <c r="BC58" s="47"/>
      <c r="BD58" s="47"/>
      <c r="BE58" s="95"/>
      <c r="BF58" s="47"/>
      <c r="BG58" s="47"/>
      <c r="BH58" s="95"/>
      <c r="BI58" s="47"/>
      <c r="BJ58" s="47"/>
      <c r="BK58" s="95"/>
      <c r="BL58" s="47"/>
      <c r="BM58" s="47"/>
      <c r="BN58" s="95"/>
      <c r="BO58" s="47"/>
      <c r="BP58" s="47"/>
      <c r="BQ58" s="95"/>
      <c r="BR58" s="49"/>
      <c r="BS58" s="47"/>
      <c r="BT58" s="95"/>
      <c r="BU58" s="49"/>
      <c r="BV58" s="47"/>
      <c r="BW58" s="95"/>
      <c r="BX58" s="49"/>
      <c r="BY58" s="47"/>
      <c r="BZ58" s="95"/>
      <c r="CA58" s="49"/>
      <c r="CB58" s="47"/>
      <c r="CC58" s="95"/>
      <c r="CD58" s="49">
        <f t="shared" si="954"/>
        <v>0</v>
      </c>
      <c r="CE58" s="47">
        <f t="shared" si="955"/>
        <v>0</v>
      </c>
      <c r="CF58" s="95"/>
      <c r="CG58" s="49"/>
      <c r="CH58" s="47"/>
      <c r="CI58" s="95"/>
      <c r="CJ58" s="49"/>
      <c r="CK58" s="47"/>
      <c r="CL58" s="95"/>
      <c r="CM58" s="49"/>
      <c r="CN58" s="47"/>
      <c r="CO58" s="95"/>
      <c r="CP58" s="49"/>
      <c r="CQ58" s="47"/>
      <c r="CR58" s="95"/>
      <c r="CS58" s="49"/>
      <c r="CT58" s="47"/>
      <c r="CU58" s="95"/>
      <c r="CV58" s="49">
        <f t="shared" si="40"/>
        <v>0</v>
      </c>
      <c r="CW58" s="47">
        <f t="shared" si="41"/>
        <v>0</v>
      </c>
      <c r="CX58" s="95"/>
      <c r="CY58" s="49"/>
      <c r="CZ58" s="47"/>
      <c r="DA58" s="95"/>
      <c r="DB58" s="49"/>
      <c r="DC58" s="47"/>
      <c r="DD58" s="95"/>
      <c r="DE58" s="47"/>
      <c r="DF58" s="47"/>
      <c r="DG58" s="95"/>
      <c r="DH58" s="49"/>
      <c r="DI58" s="47"/>
      <c r="DJ58" s="95"/>
      <c r="DK58" s="47"/>
      <c r="DL58" s="47"/>
      <c r="DM58" s="95"/>
      <c r="DN58" s="49"/>
      <c r="DO58" s="47"/>
      <c r="DP58" s="95"/>
      <c r="DQ58" s="49"/>
      <c r="DR58" s="47"/>
      <c r="DS58" s="95"/>
      <c r="DT58" s="49">
        <f t="shared" si="42"/>
        <v>0</v>
      </c>
      <c r="DU58" s="47">
        <f t="shared" si="43"/>
        <v>0</v>
      </c>
      <c r="DV58" s="95"/>
      <c r="DW58" s="49"/>
      <c r="DX58" s="47"/>
      <c r="DY58" s="95"/>
      <c r="DZ58" s="47"/>
      <c r="EA58" s="47"/>
      <c r="EB58" s="95"/>
      <c r="EC58" s="47"/>
      <c r="ED58" s="47"/>
      <c r="EE58" s="95"/>
      <c r="EF58" s="47">
        <f t="shared" si="956"/>
        <v>0</v>
      </c>
      <c r="EG58" s="47">
        <f t="shared" si="957"/>
        <v>0</v>
      </c>
      <c r="EH58" s="95"/>
      <c r="EI58" s="49"/>
      <c r="EJ58" s="47"/>
      <c r="EK58" s="95"/>
      <c r="EL58" s="49"/>
      <c r="EM58" s="47"/>
      <c r="EN58" s="95"/>
      <c r="EO58" s="49"/>
      <c r="EP58" s="47"/>
      <c r="EQ58" s="95"/>
      <c r="ER58" s="49"/>
      <c r="ES58" s="47"/>
      <c r="ET58" s="95"/>
      <c r="EU58" s="47"/>
      <c r="EV58" s="47"/>
      <c r="EW58" s="95"/>
      <c r="EX58" s="49">
        <f t="shared" si="958"/>
        <v>0</v>
      </c>
      <c r="EY58" s="47">
        <f t="shared" si="959"/>
        <v>0</v>
      </c>
      <c r="EZ58" s="95"/>
      <c r="FA58" s="47"/>
      <c r="FB58" s="47"/>
      <c r="FC58" s="95"/>
      <c r="FD58" s="47"/>
      <c r="FE58" s="47"/>
      <c r="FF58" s="95"/>
      <c r="FG58" s="47"/>
      <c r="FH58" s="47"/>
      <c r="FI58" s="95"/>
      <c r="FJ58" s="47"/>
      <c r="FK58" s="47"/>
      <c r="FL58" s="95"/>
      <c r="FM58" s="49">
        <f t="shared" si="960"/>
        <v>0</v>
      </c>
      <c r="FN58" s="47">
        <f t="shared" si="961"/>
        <v>0</v>
      </c>
      <c r="FO58" s="95"/>
      <c r="FP58" s="47"/>
      <c r="FQ58" s="47"/>
      <c r="FR58" s="95"/>
      <c r="FS58" s="49">
        <f t="shared" si="962"/>
        <v>0</v>
      </c>
      <c r="FT58" s="47">
        <f t="shared" si="54"/>
        <v>0</v>
      </c>
      <c r="FU58" s="95"/>
      <c r="FV58" s="49"/>
      <c r="FW58" s="47"/>
      <c r="FX58" s="95"/>
      <c r="FY58" s="49">
        <f t="shared" si="963"/>
        <v>0</v>
      </c>
      <c r="FZ58" s="47">
        <f t="shared" si="964"/>
        <v>0</v>
      </c>
      <c r="GA58" s="95"/>
      <c r="GB58" s="49">
        <f t="shared" si="965"/>
        <v>0</v>
      </c>
      <c r="GC58" s="47">
        <f t="shared" si="966"/>
        <v>0</v>
      </c>
      <c r="GD58" s="95"/>
      <c r="GE58" s="47"/>
      <c r="GF58" s="47"/>
      <c r="GG58" s="95"/>
      <c r="GH58" s="47"/>
      <c r="GI58" s="47"/>
      <c r="GJ58" s="95"/>
      <c r="GK58" s="47"/>
      <c r="GL58" s="47"/>
      <c r="GM58" s="95"/>
      <c r="GN58" s="47"/>
      <c r="GO58" s="47"/>
      <c r="GP58" s="95"/>
      <c r="GQ58" s="47"/>
      <c r="GR58" s="47"/>
      <c r="GS58" s="95"/>
      <c r="GT58" s="49"/>
      <c r="GU58" s="47"/>
      <c r="GV58" s="95"/>
      <c r="GW58" s="49"/>
      <c r="GX58" s="47"/>
      <c r="GY58" s="95"/>
      <c r="GZ58" s="47"/>
      <c r="HA58" s="47"/>
      <c r="HB58" s="95"/>
      <c r="HC58" s="49">
        <f t="shared" si="967"/>
        <v>0</v>
      </c>
      <c r="HD58" s="47">
        <f t="shared" si="968"/>
        <v>0</v>
      </c>
      <c r="HE58" s="95"/>
      <c r="HF58" s="49"/>
      <c r="HG58" s="47"/>
      <c r="HH58" s="95"/>
      <c r="HI58" s="49">
        <f t="shared" si="63"/>
        <v>0</v>
      </c>
      <c r="HJ58" s="47">
        <f t="shared" si="64"/>
        <v>0</v>
      </c>
      <c r="HK58" s="95"/>
      <c r="HL58" s="49"/>
      <c r="HM58" s="47"/>
      <c r="HN58" s="95"/>
      <c r="HO58" s="47"/>
      <c r="HP58" s="47"/>
      <c r="HQ58" s="95"/>
      <c r="HR58" s="49">
        <f t="shared" si="65"/>
        <v>0</v>
      </c>
      <c r="HS58" s="47">
        <f t="shared" si="66"/>
        <v>0</v>
      </c>
      <c r="HT58" s="95"/>
      <c r="HU58" s="49"/>
      <c r="HV58" s="47"/>
      <c r="HW58" s="95"/>
      <c r="HX58" s="47"/>
      <c r="HY58" s="47"/>
      <c r="HZ58" s="95"/>
      <c r="IA58" s="49">
        <f t="shared" si="67"/>
        <v>0</v>
      </c>
      <c r="IB58" s="47">
        <f t="shared" si="68"/>
        <v>0</v>
      </c>
      <c r="IC58" s="95"/>
      <c r="ID58" s="47"/>
      <c r="IE58" s="47"/>
      <c r="IF58" s="95"/>
      <c r="IG58" s="47"/>
      <c r="IH58" s="47"/>
      <c r="II58" s="95"/>
      <c r="IJ58" s="49">
        <f t="shared" si="69"/>
        <v>0</v>
      </c>
      <c r="IK58" s="47">
        <f t="shared" si="70"/>
        <v>0</v>
      </c>
      <c r="IL58" s="95"/>
      <c r="IM58" s="47"/>
      <c r="IN58" s="47"/>
      <c r="IO58" s="95"/>
      <c r="IP58" s="49">
        <f t="shared" si="969"/>
        <v>0</v>
      </c>
      <c r="IQ58" s="47">
        <f t="shared" si="970"/>
        <v>0</v>
      </c>
      <c r="IR58" s="95"/>
      <c r="IS58" s="47"/>
      <c r="IT58" s="47"/>
      <c r="IU58" s="95"/>
      <c r="IV58" s="47">
        <f t="shared" si="73"/>
        <v>0</v>
      </c>
      <c r="IW58" s="47">
        <f t="shared" si="74"/>
        <v>0</v>
      </c>
      <c r="IX58" s="95"/>
      <c r="IY58" s="49">
        <f t="shared" si="971"/>
        <v>0</v>
      </c>
      <c r="IZ58" s="47">
        <f t="shared" si="972"/>
        <v>0</v>
      </c>
      <c r="JA58" s="95"/>
      <c r="JB58" s="49"/>
      <c r="JC58" s="47"/>
      <c r="JD58" s="95"/>
      <c r="JE58" s="47"/>
      <c r="JF58" s="47"/>
      <c r="JG58" s="95"/>
      <c r="JH58" s="49"/>
      <c r="JI58" s="47"/>
      <c r="JJ58" s="95"/>
      <c r="JK58" s="49">
        <f t="shared" si="76"/>
        <v>0</v>
      </c>
      <c r="JL58" s="47">
        <f t="shared" si="77"/>
        <v>0</v>
      </c>
      <c r="JM58" s="95"/>
      <c r="JN58" s="49"/>
      <c r="JO58" s="47"/>
      <c r="JP58" s="95"/>
      <c r="JQ58" s="49"/>
      <c r="JR58" s="47"/>
      <c r="JS58" s="95"/>
      <c r="JT58" s="49"/>
      <c r="JU58" s="47"/>
      <c r="JV58" s="95"/>
      <c r="JW58" s="49"/>
      <c r="JX58" s="47"/>
      <c r="JY58" s="95"/>
      <c r="JZ58" s="49">
        <f t="shared" si="78"/>
        <v>0</v>
      </c>
      <c r="KA58" s="47">
        <f t="shared" si="79"/>
        <v>0</v>
      </c>
      <c r="KB58" s="95"/>
      <c r="KC58" s="49"/>
      <c r="KD58" s="47"/>
      <c r="KE58" s="95"/>
      <c r="KF58" s="49"/>
      <c r="KG58" s="47"/>
      <c r="KH58" s="95"/>
      <c r="KI58" s="49"/>
      <c r="KJ58" s="47"/>
      <c r="KK58" s="95"/>
      <c r="KL58" s="49">
        <f t="shared" si="973"/>
        <v>0</v>
      </c>
      <c r="KM58" s="47">
        <f t="shared" si="974"/>
        <v>0</v>
      </c>
      <c r="KN58" s="95"/>
      <c r="KO58" s="49">
        <f t="shared" si="975"/>
        <v>0</v>
      </c>
      <c r="KP58" s="47">
        <f t="shared" si="976"/>
        <v>0</v>
      </c>
      <c r="KQ58" s="95"/>
      <c r="KR58" s="47"/>
      <c r="KS58" s="47"/>
      <c r="KT58" s="95"/>
      <c r="KU58" s="47"/>
      <c r="KV58" s="47"/>
      <c r="KW58" s="95"/>
      <c r="KX58" s="47"/>
      <c r="KY58" s="47"/>
      <c r="KZ58" s="95"/>
      <c r="LA58" s="47"/>
      <c r="LB58" s="47"/>
      <c r="LC58" s="95"/>
      <c r="LD58" s="47">
        <v>500</v>
      </c>
      <c r="LE58" s="47"/>
      <c r="LF58" s="95">
        <f t="shared" ref="LF58:LF75" si="1207">LE58/LD58</f>
        <v>0</v>
      </c>
      <c r="LG58" s="49">
        <f t="shared" si="84"/>
        <v>500</v>
      </c>
      <c r="LH58" s="47">
        <f t="shared" si="85"/>
        <v>0</v>
      </c>
      <c r="LI58" s="95">
        <f t="shared" si="978"/>
        <v>0</v>
      </c>
      <c r="LJ58" s="47"/>
      <c r="LK58" s="47"/>
      <c r="LL58" s="95"/>
      <c r="LM58" s="47"/>
      <c r="LN58" s="47"/>
      <c r="LO58" s="95"/>
      <c r="LP58" s="47"/>
      <c r="LQ58" s="47"/>
      <c r="LR58" s="95"/>
      <c r="LS58" s="49">
        <f t="shared" si="979"/>
        <v>0</v>
      </c>
      <c r="LT58" s="47">
        <f t="shared" si="980"/>
        <v>0</v>
      </c>
      <c r="LU58" s="95"/>
      <c r="LV58" s="49">
        <f t="shared" si="981"/>
        <v>500</v>
      </c>
      <c r="LW58" s="47">
        <f t="shared" si="982"/>
        <v>0</v>
      </c>
      <c r="LX58" s="95">
        <f t="shared" si="983"/>
        <v>0</v>
      </c>
      <c r="LY58" s="47"/>
      <c r="LZ58" s="47"/>
      <c r="MA58" s="95"/>
      <c r="MB58" s="47"/>
      <c r="MC58" s="47"/>
      <c r="MD58" s="95"/>
      <c r="ME58" s="47"/>
      <c r="MF58" s="47"/>
      <c r="MG58" s="95"/>
      <c r="MH58" s="47"/>
      <c r="MI58" s="47"/>
      <c r="MJ58" s="95"/>
      <c r="MK58" s="49">
        <f t="shared" si="985"/>
        <v>0</v>
      </c>
      <c r="ML58" s="47">
        <f t="shared" si="986"/>
        <v>0</v>
      </c>
      <c r="MM58" s="95"/>
      <c r="MN58" s="47"/>
      <c r="MO58" s="47"/>
      <c r="MP58" s="95"/>
      <c r="MQ58" s="47"/>
      <c r="MR58" s="47"/>
      <c r="MS58" s="96"/>
      <c r="MT58" s="49">
        <f t="shared" si="988"/>
        <v>0</v>
      </c>
      <c r="MU58" s="47">
        <f t="shared" si="989"/>
        <v>0</v>
      </c>
      <c r="MV58" s="95"/>
      <c r="MW58" s="49">
        <f t="shared" si="990"/>
        <v>0</v>
      </c>
      <c r="MX58" s="47">
        <f t="shared" si="991"/>
        <v>0</v>
      </c>
      <c r="MY58" s="95"/>
      <c r="MZ58" s="49">
        <f t="shared" si="992"/>
        <v>500</v>
      </c>
      <c r="NA58" s="47">
        <f t="shared" si="993"/>
        <v>0</v>
      </c>
      <c r="NB58" s="95">
        <f t="shared" si="95"/>
        <v>0</v>
      </c>
      <c r="NC58" s="49">
        <f t="shared" si="994"/>
        <v>501</v>
      </c>
      <c r="ND58" s="47">
        <f t="shared" si="995"/>
        <v>0</v>
      </c>
      <c r="NE58" s="95">
        <f t="shared" si="96"/>
        <v>0</v>
      </c>
    </row>
    <row r="59" spans="1:372" s="100" customFormat="1" ht="16.5" thickBot="1" x14ac:dyDescent="0.3">
      <c r="A59" s="54">
        <v>49</v>
      </c>
      <c r="B59" s="55" t="s">
        <v>274</v>
      </c>
      <c r="C59" s="106" t="s">
        <v>192</v>
      </c>
      <c r="D59" s="57"/>
      <c r="E59" s="57"/>
      <c r="F59" s="98"/>
      <c r="G59" s="57"/>
      <c r="H59" s="57"/>
      <c r="I59" s="98"/>
      <c r="J59" s="57"/>
      <c r="K59" s="57"/>
      <c r="L59" s="98"/>
      <c r="M59" s="57"/>
      <c r="N59" s="57"/>
      <c r="O59" s="98"/>
      <c r="P59" s="57"/>
      <c r="Q59" s="57"/>
      <c r="R59" s="98"/>
      <c r="S59" s="57"/>
      <c r="T59" s="57"/>
      <c r="U59" s="98"/>
      <c r="V59" s="57"/>
      <c r="W59" s="57"/>
      <c r="X59" s="98"/>
      <c r="Y59" s="57"/>
      <c r="Z59" s="57"/>
      <c r="AA59" s="98"/>
      <c r="AB59" s="59">
        <f t="shared" si="26"/>
        <v>0</v>
      </c>
      <c r="AC59" s="57">
        <f t="shared" si="27"/>
        <v>0</v>
      </c>
      <c r="AD59" s="98"/>
      <c r="AE59" s="57">
        <v>200</v>
      </c>
      <c r="AF59" s="57">
        <v>1300</v>
      </c>
      <c r="AG59" s="98">
        <f t="shared" si="29"/>
        <v>6.5</v>
      </c>
      <c r="AH59" s="59">
        <f t="shared" si="30"/>
        <v>200</v>
      </c>
      <c r="AI59" s="57">
        <f t="shared" si="31"/>
        <v>1300</v>
      </c>
      <c r="AJ59" s="98">
        <f t="shared" si="32"/>
        <v>6.5</v>
      </c>
      <c r="AK59" s="57"/>
      <c r="AL59" s="57"/>
      <c r="AM59" s="98"/>
      <c r="AN59" s="57"/>
      <c r="AO59" s="57"/>
      <c r="AP59" s="98"/>
      <c r="AQ59" s="57"/>
      <c r="AR59" s="57"/>
      <c r="AS59" s="98"/>
      <c r="AT59" s="57"/>
      <c r="AU59" s="57"/>
      <c r="AV59" s="98"/>
      <c r="AW59" s="57"/>
      <c r="AX59" s="57"/>
      <c r="AY59" s="98"/>
      <c r="AZ59" s="57">
        <f t="shared" si="952"/>
        <v>0</v>
      </c>
      <c r="BA59" s="57">
        <f t="shared" si="953"/>
        <v>0</v>
      </c>
      <c r="BB59" s="98"/>
      <c r="BC59" s="57"/>
      <c r="BD59" s="57"/>
      <c r="BE59" s="98"/>
      <c r="BF59" s="57"/>
      <c r="BG59" s="57"/>
      <c r="BH59" s="98"/>
      <c r="BI59" s="57"/>
      <c r="BJ59" s="57"/>
      <c r="BK59" s="98"/>
      <c r="BL59" s="57"/>
      <c r="BM59" s="57"/>
      <c r="BN59" s="98"/>
      <c r="BO59" s="57"/>
      <c r="BP59" s="57"/>
      <c r="BQ59" s="98"/>
      <c r="BR59" s="59"/>
      <c r="BS59" s="57"/>
      <c r="BT59" s="98"/>
      <c r="BU59" s="59"/>
      <c r="BV59" s="57"/>
      <c r="BW59" s="98"/>
      <c r="BX59" s="59"/>
      <c r="BY59" s="57"/>
      <c r="BZ59" s="98"/>
      <c r="CA59" s="59"/>
      <c r="CB59" s="57"/>
      <c r="CC59" s="98"/>
      <c r="CD59" s="59">
        <f t="shared" si="954"/>
        <v>0</v>
      </c>
      <c r="CE59" s="57">
        <f t="shared" si="955"/>
        <v>0</v>
      </c>
      <c r="CF59" s="98"/>
      <c r="CG59" s="59"/>
      <c r="CH59" s="57"/>
      <c r="CI59" s="98"/>
      <c r="CJ59" s="59"/>
      <c r="CK59" s="57"/>
      <c r="CL59" s="98"/>
      <c r="CM59" s="59"/>
      <c r="CN59" s="57"/>
      <c r="CO59" s="98"/>
      <c r="CP59" s="59"/>
      <c r="CQ59" s="57"/>
      <c r="CR59" s="98"/>
      <c r="CS59" s="59"/>
      <c r="CT59" s="57"/>
      <c r="CU59" s="98"/>
      <c r="CV59" s="59">
        <f t="shared" si="40"/>
        <v>0</v>
      </c>
      <c r="CW59" s="57">
        <f t="shared" si="41"/>
        <v>0</v>
      </c>
      <c r="CX59" s="98"/>
      <c r="CY59" s="59"/>
      <c r="CZ59" s="57"/>
      <c r="DA59" s="98"/>
      <c r="DB59" s="59"/>
      <c r="DC59" s="57"/>
      <c r="DD59" s="98"/>
      <c r="DE59" s="57"/>
      <c r="DF59" s="57"/>
      <c r="DG59" s="98"/>
      <c r="DH59" s="59"/>
      <c r="DI59" s="57"/>
      <c r="DJ59" s="98"/>
      <c r="DK59" s="57"/>
      <c r="DL59" s="57"/>
      <c r="DM59" s="98"/>
      <c r="DN59" s="59"/>
      <c r="DO59" s="57"/>
      <c r="DP59" s="98"/>
      <c r="DQ59" s="59"/>
      <c r="DR59" s="57"/>
      <c r="DS59" s="98"/>
      <c r="DT59" s="59">
        <f t="shared" si="42"/>
        <v>0</v>
      </c>
      <c r="DU59" s="57">
        <f t="shared" si="43"/>
        <v>0</v>
      </c>
      <c r="DV59" s="98"/>
      <c r="DW59" s="59"/>
      <c r="DX59" s="57"/>
      <c r="DY59" s="98"/>
      <c r="DZ59" s="57">
        <v>63100</v>
      </c>
      <c r="EA59" s="57">
        <f>18110+44041</f>
        <v>62151</v>
      </c>
      <c r="EB59" s="98">
        <f t="shared" si="44"/>
        <v>0.98496038034865296</v>
      </c>
      <c r="EC59" s="57"/>
      <c r="ED59" s="57"/>
      <c r="EE59" s="98"/>
      <c r="EF59" s="57">
        <f t="shared" si="956"/>
        <v>63100</v>
      </c>
      <c r="EG59" s="57">
        <f t="shared" si="957"/>
        <v>62151</v>
      </c>
      <c r="EH59" s="98">
        <f t="shared" si="46"/>
        <v>0.98496038034865296</v>
      </c>
      <c r="EI59" s="59"/>
      <c r="EJ59" s="57"/>
      <c r="EK59" s="98"/>
      <c r="EL59" s="59"/>
      <c r="EM59" s="57"/>
      <c r="EN59" s="98"/>
      <c r="EO59" s="59"/>
      <c r="EP59" s="57"/>
      <c r="EQ59" s="98"/>
      <c r="ER59" s="59"/>
      <c r="ES59" s="57"/>
      <c r="ET59" s="98"/>
      <c r="EU59" s="57"/>
      <c r="EV59" s="57"/>
      <c r="EW59" s="98"/>
      <c r="EX59" s="59">
        <f t="shared" si="958"/>
        <v>0</v>
      </c>
      <c r="EY59" s="57">
        <f t="shared" si="959"/>
        <v>0</v>
      </c>
      <c r="EZ59" s="98"/>
      <c r="FA59" s="57"/>
      <c r="FB59" s="57"/>
      <c r="FC59" s="98"/>
      <c r="FD59" s="57"/>
      <c r="FE59" s="57"/>
      <c r="FF59" s="98"/>
      <c r="FG59" s="57"/>
      <c r="FH59" s="57"/>
      <c r="FI59" s="98"/>
      <c r="FJ59" s="57"/>
      <c r="FK59" s="57"/>
      <c r="FL59" s="98"/>
      <c r="FM59" s="59">
        <f t="shared" si="960"/>
        <v>0</v>
      </c>
      <c r="FN59" s="57">
        <f t="shared" si="961"/>
        <v>0</v>
      </c>
      <c r="FO59" s="98"/>
      <c r="FP59" s="57"/>
      <c r="FQ59" s="57"/>
      <c r="FR59" s="98"/>
      <c r="FS59" s="59">
        <f t="shared" si="962"/>
        <v>0</v>
      </c>
      <c r="FT59" s="57">
        <f t="shared" si="54"/>
        <v>0</v>
      </c>
      <c r="FU59" s="98"/>
      <c r="FV59" s="59"/>
      <c r="FW59" s="57"/>
      <c r="FX59" s="98"/>
      <c r="FY59" s="59">
        <f t="shared" si="963"/>
        <v>0</v>
      </c>
      <c r="FZ59" s="57">
        <f t="shared" si="964"/>
        <v>0</v>
      </c>
      <c r="GA59" s="98"/>
      <c r="GB59" s="59">
        <f t="shared" si="965"/>
        <v>63100</v>
      </c>
      <c r="GC59" s="57">
        <f t="shared" si="966"/>
        <v>62151</v>
      </c>
      <c r="GD59" s="98">
        <f t="shared" si="58"/>
        <v>0.98496038034865296</v>
      </c>
      <c r="GE59" s="57"/>
      <c r="GF59" s="57"/>
      <c r="GG59" s="98"/>
      <c r="GH59" s="57"/>
      <c r="GI59" s="57"/>
      <c r="GJ59" s="98"/>
      <c r="GK59" s="57"/>
      <c r="GL59" s="57"/>
      <c r="GM59" s="98"/>
      <c r="GN59" s="57"/>
      <c r="GO59" s="57"/>
      <c r="GP59" s="98"/>
      <c r="GQ59" s="57"/>
      <c r="GR59" s="57"/>
      <c r="GS59" s="98"/>
      <c r="GT59" s="59"/>
      <c r="GU59" s="57"/>
      <c r="GV59" s="98"/>
      <c r="GW59" s="59"/>
      <c r="GX59" s="57"/>
      <c r="GY59" s="98"/>
      <c r="GZ59" s="57"/>
      <c r="HA59" s="57"/>
      <c r="HB59" s="98"/>
      <c r="HC59" s="59">
        <f t="shared" si="967"/>
        <v>0</v>
      </c>
      <c r="HD59" s="57">
        <f t="shared" si="968"/>
        <v>0</v>
      </c>
      <c r="HE59" s="98"/>
      <c r="HF59" s="59"/>
      <c r="HG59" s="57"/>
      <c r="HH59" s="98"/>
      <c r="HI59" s="59">
        <f t="shared" si="63"/>
        <v>0</v>
      </c>
      <c r="HJ59" s="57">
        <f t="shared" si="64"/>
        <v>0</v>
      </c>
      <c r="HK59" s="98"/>
      <c r="HL59" s="59"/>
      <c r="HM59" s="57"/>
      <c r="HN59" s="98"/>
      <c r="HO59" s="57"/>
      <c r="HP59" s="57"/>
      <c r="HQ59" s="98"/>
      <c r="HR59" s="59">
        <f t="shared" si="65"/>
        <v>0</v>
      </c>
      <c r="HS59" s="57">
        <f t="shared" si="66"/>
        <v>0</v>
      </c>
      <c r="HT59" s="98"/>
      <c r="HU59" s="59"/>
      <c r="HV59" s="57"/>
      <c r="HW59" s="98"/>
      <c r="HX59" s="57"/>
      <c r="HY59" s="57"/>
      <c r="HZ59" s="98"/>
      <c r="IA59" s="59">
        <f t="shared" si="67"/>
        <v>0</v>
      </c>
      <c r="IB59" s="57">
        <f t="shared" si="68"/>
        <v>0</v>
      </c>
      <c r="IC59" s="98"/>
      <c r="ID59" s="57"/>
      <c r="IE59" s="57"/>
      <c r="IF59" s="98"/>
      <c r="IG59" s="57"/>
      <c r="IH59" s="57"/>
      <c r="II59" s="98"/>
      <c r="IJ59" s="59">
        <f t="shared" si="69"/>
        <v>0</v>
      </c>
      <c r="IK59" s="57">
        <f t="shared" si="70"/>
        <v>0</v>
      </c>
      <c r="IL59" s="98"/>
      <c r="IM59" s="57"/>
      <c r="IN59" s="57"/>
      <c r="IO59" s="98"/>
      <c r="IP59" s="59">
        <f t="shared" si="969"/>
        <v>0</v>
      </c>
      <c r="IQ59" s="57">
        <f t="shared" si="970"/>
        <v>0</v>
      </c>
      <c r="IR59" s="98"/>
      <c r="IS59" s="57"/>
      <c r="IT59" s="57"/>
      <c r="IU59" s="98"/>
      <c r="IV59" s="57">
        <f t="shared" si="73"/>
        <v>0</v>
      </c>
      <c r="IW59" s="57">
        <f t="shared" si="74"/>
        <v>0</v>
      </c>
      <c r="IX59" s="98"/>
      <c r="IY59" s="59">
        <f t="shared" si="971"/>
        <v>0</v>
      </c>
      <c r="IZ59" s="57">
        <f t="shared" si="972"/>
        <v>0</v>
      </c>
      <c r="JA59" s="98"/>
      <c r="JB59" s="59"/>
      <c r="JC59" s="57"/>
      <c r="JD59" s="98"/>
      <c r="JE59" s="57"/>
      <c r="JF59" s="57"/>
      <c r="JG59" s="98"/>
      <c r="JH59" s="59"/>
      <c r="JI59" s="57"/>
      <c r="JJ59" s="98"/>
      <c r="JK59" s="59">
        <f t="shared" si="76"/>
        <v>0</v>
      </c>
      <c r="JL59" s="57">
        <f t="shared" si="77"/>
        <v>0</v>
      </c>
      <c r="JM59" s="98"/>
      <c r="JN59" s="59"/>
      <c r="JO59" s="57"/>
      <c r="JP59" s="98"/>
      <c r="JQ59" s="59"/>
      <c r="JR59" s="57"/>
      <c r="JS59" s="98"/>
      <c r="JT59" s="59"/>
      <c r="JU59" s="57"/>
      <c r="JV59" s="98"/>
      <c r="JW59" s="59"/>
      <c r="JX59" s="57"/>
      <c r="JY59" s="98"/>
      <c r="JZ59" s="59">
        <f t="shared" si="78"/>
        <v>0</v>
      </c>
      <c r="KA59" s="57">
        <f t="shared" si="79"/>
        <v>0</v>
      </c>
      <c r="KB59" s="98"/>
      <c r="KC59" s="59"/>
      <c r="KD59" s="57"/>
      <c r="KE59" s="98"/>
      <c r="KF59" s="59"/>
      <c r="KG59" s="57"/>
      <c r="KH59" s="98"/>
      <c r="KI59" s="59"/>
      <c r="KJ59" s="57"/>
      <c r="KK59" s="98"/>
      <c r="KL59" s="59">
        <f t="shared" si="973"/>
        <v>0</v>
      </c>
      <c r="KM59" s="57">
        <f t="shared" si="974"/>
        <v>0</v>
      </c>
      <c r="KN59" s="98"/>
      <c r="KO59" s="59">
        <f t="shared" si="975"/>
        <v>0</v>
      </c>
      <c r="KP59" s="57">
        <f t="shared" si="976"/>
        <v>0</v>
      </c>
      <c r="KQ59" s="98"/>
      <c r="KR59" s="57"/>
      <c r="KS59" s="57"/>
      <c r="KT59" s="98"/>
      <c r="KU59" s="57"/>
      <c r="KV59" s="57"/>
      <c r="KW59" s="98"/>
      <c r="KX59" s="57"/>
      <c r="KY59" s="57"/>
      <c r="KZ59" s="98"/>
      <c r="LA59" s="57"/>
      <c r="LB59" s="57"/>
      <c r="LC59" s="98"/>
      <c r="LD59" s="57"/>
      <c r="LE59" s="57"/>
      <c r="LF59" s="98"/>
      <c r="LG59" s="59">
        <f t="shared" si="84"/>
        <v>0</v>
      </c>
      <c r="LH59" s="57">
        <f t="shared" si="85"/>
        <v>0</v>
      </c>
      <c r="LI59" s="98"/>
      <c r="LJ59" s="57"/>
      <c r="LK59" s="57"/>
      <c r="LL59" s="98"/>
      <c r="LM59" s="57"/>
      <c r="LN59" s="57"/>
      <c r="LO59" s="98"/>
      <c r="LP59" s="57"/>
      <c r="LQ59" s="57"/>
      <c r="LR59" s="98"/>
      <c r="LS59" s="59">
        <f t="shared" si="979"/>
        <v>0</v>
      </c>
      <c r="LT59" s="57">
        <f t="shared" si="980"/>
        <v>0</v>
      </c>
      <c r="LU59" s="98"/>
      <c r="LV59" s="59">
        <f t="shared" si="981"/>
        <v>0</v>
      </c>
      <c r="LW59" s="57">
        <f t="shared" si="982"/>
        <v>0</v>
      </c>
      <c r="LX59" s="98"/>
      <c r="LY59" s="57"/>
      <c r="LZ59" s="57"/>
      <c r="MA59" s="98"/>
      <c r="MB59" s="57"/>
      <c r="MC59" s="57"/>
      <c r="MD59" s="98"/>
      <c r="ME59" s="57"/>
      <c r="MF59" s="57"/>
      <c r="MG59" s="98"/>
      <c r="MH59" s="57"/>
      <c r="MI59" s="57"/>
      <c r="MJ59" s="98"/>
      <c r="MK59" s="59">
        <f t="shared" si="985"/>
        <v>0</v>
      </c>
      <c r="ML59" s="57">
        <f t="shared" si="986"/>
        <v>0</v>
      </c>
      <c r="MM59" s="98"/>
      <c r="MN59" s="57"/>
      <c r="MO59" s="57"/>
      <c r="MP59" s="98"/>
      <c r="MQ59" s="57"/>
      <c r="MR59" s="57"/>
      <c r="MS59" s="99"/>
      <c r="MT59" s="59">
        <f t="shared" si="988"/>
        <v>0</v>
      </c>
      <c r="MU59" s="57">
        <f t="shared" si="989"/>
        <v>0</v>
      </c>
      <c r="MV59" s="98"/>
      <c r="MW59" s="59">
        <f t="shared" si="990"/>
        <v>0</v>
      </c>
      <c r="MX59" s="57">
        <f t="shared" si="991"/>
        <v>0</v>
      </c>
      <c r="MY59" s="98"/>
      <c r="MZ59" s="59">
        <f t="shared" si="992"/>
        <v>63100</v>
      </c>
      <c r="NA59" s="57">
        <f t="shared" si="993"/>
        <v>62151</v>
      </c>
      <c r="NB59" s="98">
        <f t="shared" si="95"/>
        <v>0.98496038034865296</v>
      </c>
      <c r="NC59" s="59">
        <f t="shared" si="994"/>
        <v>63300</v>
      </c>
      <c r="ND59" s="57">
        <f t="shared" si="995"/>
        <v>63451</v>
      </c>
      <c r="NE59" s="98">
        <f t="shared" si="96"/>
        <v>1.0023854660347551</v>
      </c>
    </row>
    <row r="60" spans="1:372" s="34" customFormat="1" ht="16.5" thickBot="1" x14ac:dyDescent="0.3">
      <c r="A60" s="23">
        <v>50</v>
      </c>
      <c r="B60" s="24" t="s">
        <v>237</v>
      </c>
      <c r="C60" s="107" t="s">
        <v>345</v>
      </c>
      <c r="D60" s="26">
        <f t="shared" ref="D60" si="1208">SUM(D51:D59)</f>
        <v>494717</v>
      </c>
      <c r="E60" s="26">
        <f t="shared" ref="E60" si="1209">SUM(E51:E59)</f>
        <v>443946</v>
      </c>
      <c r="F60" s="101">
        <f t="shared" si="18"/>
        <v>0.89737364998574942</v>
      </c>
      <c r="G60" s="26">
        <f t="shared" ref="G60" si="1210">SUM(G51:G59)</f>
        <v>987</v>
      </c>
      <c r="H60" s="26">
        <f t="shared" ref="H60:AU60" si="1211">SUM(H51:H59)</f>
        <v>432</v>
      </c>
      <c r="I60" s="101">
        <f t="shared" si="19"/>
        <v>0.43768996960486323</v>
      </c>
      <c r="J60" s="26">
        <f t="shared" ref="J60" si="1212">SUM(J51:J59)</f>
        <v>2283</v>
      </c>
      <c r="K60" s="26">
        <f t="shared" si="1211"/>
        <v>1604</v>
      </c>
      <c r="L60" s="101">
        <f t="shared" si="20"/>
        <v>0.70258431887866846</v>
      </c>
      <c r="M60" s="26">
        <f t="shared" ref="M60" si="1213">SUM(M51:M59)</f>
        <v>2283</v>
      </c>
      <c r="N60" s="26">
        <f t="shared" si="1211"/>
        <v>2654</v>
      </c>
      <c r="O60" s="101">
        <f t="shared" si="21"/>
        <v>1.1625054752518615</v>
      </c>
      <c r="P60" s="26">
        <f t="shared" ref="P60" si="1214">SUM(P51:P59)</f>
        <v>987</v>
      </c>
      <c r="Q60" s="26">
        <f t="shared" si="1211"/>
        <v>926</v>
      </c>
      <c r="R60" s="101">
        <f t="shared" si="22"/>
        <v>0.93819655521783185</v>
      </c>
      <c r="S60" s="26">
        <f t="shared" ref="S60" si="1215">SUM(S51:S59)</f>
        <v>6356</v>
      </c>
      <c r="T60" s="26">
        <f t="shared" si="1211"/>
        <v>6048</v>
      </c>
      <c r="U60" s="101">
        <f t="shared" si="23"/>
        <v>0.95154185022026427</v>
      </c>
      <c r="V60" s="26">
        <f t="shared" ref="V60" si="1216">SUM(V51:V59)</f>
        <v>1790</v>
      </c>
      <c r="W60" s="26">
        <f t="shared" si="1211"/>
        <v>1728</v>
      </c>
      <c r="X60" s="101">
        <f t="shared" si="24"/>
        <v>0.96536312849162009</v>
      </c>
      <c r="Y60" s="26">
        <f t="shared" ref="Y60" si="1217">SUM(Y51:Y59)</f>
        <v>2468</v>
      </c>
      <c r="Z60" s="26">
        <f t="shared" si="1211"/>
        <v>2592</v>
      </c>
      <c r="AA60" s="101">
        <f t="shared" si="25"/>
        <v>1.0502431118314424</v>
      </c>
      <c r="AB60" s="28">
        <f t="shared" si="26"/>
        <v>17154</v>
      </c>
      <c r="AC60" s="26">
        <f t="shared" si="27"/>
        <v>15984</v>
      </c>
      <c r="AD60" s="101">
        <f t="shared" si="28"/>
        <v>0.93179433368310594</v>
      </c>
      <c r="AE60" s="26">
        <f t="shared" ref="AE60" si="1218">SUM(AE51:AE59)</f>
        <v>66501</v>
      </c>
      <c r="AF60" s="26">
        <f t="shared" si="1211"/>
        <v>47600</v>
      </c>
      <c r="AG60" s="101">
        <f t="shared" si="29"/>
        <v>0.71577871009458505</v>
      </c>
      <c r="AH60" s="28">
        <f t="shared" si="30"/>
        <v>578372</v>
      </c>
      <c r="AI60" s="26">
        <f t="shared" si="31"/>
        <v>507530</v>
      </c>
      <c r="AJ60" s="101">
        <f t="shared" si="32"/>
        <v>0.87751481745312709</v>
      </c>
      <c r="AK60" s="26">
        <f t="shared" ref="AK60" si="1219">SUM(AK51:AK59)</f>
        <v>25034</v>
      </c>
      <c r="AL60" s="26">
        <f t="shared" si="1211"/>
        <v>22588</v>
      </c>
      <c r="AM60" s="101">
        <f t="shared" si="33"/>
        <v>0.90229288168091393</v>
      </c>
      <c r="AN60" s="26">
        <f t="shared" ref="AN60" si="1220">SUM(AN51:AN59)</f>
        <v>0</v>
      </c>
      <c r="AO60" s="26">
        <f t="shared" si="1211"/>
        <v>0</v>
      </c>
      <c r="AP60" s="101"/>
      <c r="AQ60" s="26">
        <f t="shared" ref="AQ60" si="1221">SUM(AQ51:AQ59)</f>
        <v>0</v>
      </c>
      <c r="AR60" s="26">
        <f t="shared" si="1211"/>
        <v>0</v>
      </c>
      <c r="AS60" s="101"/>
      <c r="AT60" s="26">
        <f t="shared" ref="AT60" si="1222">SUM(AT51:AT59)</f>
        <v>0</v>
      </c>
      <c r="AU60" s="26">
        <f t="shared" si="1211"/>
        <v>0</v>
      </c>
      <c r="AV60" s="101"/>
      <c r="AW60" s="26">
        <f t="shared" ref="AW60" si="1223">SUM(AW51:AW59)</f>
        <v>0</v>
      </c>
      <c r="AX60" s="26">
        <f t="shared" ref="AX60:DI60" si="1224">SUM(AX51:AX59)</f>
        <v>0</v>
      </c>
      <c r="AY60" s="101"/>
      <c r="AZ60" s="26">
        <f t="shared" si="952"/>
        <v>25034</v>
      </c>
      <c r="BA60" s="26">
        <f t="shared" si="953"/>
        <v>22588</v>
      </c>
      <c r="BB60" s="101">
        <f t="shared" si="35"/>
        <v>0.90229288168091393</v>
      </c>
      <c r="BC60" s="26">
        <f t="shared" ref="BC60" si="1225">SUM(BC51:BC59)</f>
        <v>0</v>
      </c>
      <c r="BD60" s="26">
        <f t="shared" si="1224"/>
        <v>0</v>
      </c>
      <c r="BE60" s="101"/>
      <c r="BF60" s="26">
        <f t="shared" ref="BF60" si="1226">SUM(BF51:BF59)</f>
        <v>0</v>
      </c>
      <c r="BG60" s="26">
        <f t="shared" si="1224"/>
        <v>0</v>
      </c>
      <c r="BH60" s="101"/>
      <c r="BI60" s="26">
        <f t="shared" ref="BI60" si="1227">SUM(BI51:BI59)</f>
        <v>0</v>
      </c>
      <c r="BJ60" s="26">
        <f t="shared" si="1224"/>
        <v>0</v>
      </c>
      <c r="BK60" s="101"/>
      <c r="BL60" s="26">
        <f t="shared" ref="BL60" si="1228">SUM(BL51:BL59)</f>
        <v>0</v>
      </c>
      <c r="BM60" s="26">
        <f t="shared" si="1224"/>
        <v>0</v>
      </c>
      <c r="BN60" s="101"/>
      <c r="BO60" s="26">
        <f t="shared" ref="BO60" si="1229">SUM(BO51:BO59)</f>
        <v>0</v>
      </c>
      <c r="BP60" s="26">
        <f t="shared" si="1224"/>
        <v>0</v>
      </c>
      <c r="BQ60" s="101"/>
      <c r="BR60" s="28">
        <f t="shared" ref="BR60" si="1230">SUM(BR51:BR59)</f>
        <v>0</v>
      </c>
      <c r="BS60" s="26">
        <f t="shared" si="1224"/>
        <v>0</v>
      </c>
      <c r="BT60" s="101"/>
      <c r="BU60" s="28">
        <f t="shared" ref="BU60" si="1231">SUM(BU51:BU59)</f>
        <v>0</v>
      </c>
      <c r="BV60" s="26">
        <f t="shared" si="1224"/>
        <v>0</v>
      </c>
      <c r="BW60" s="101"/>
      <c r="BX60" s="28">
        <f t="shared" ref="BX60" si="1232">SUM(BX51:BX59)</f>
        <v>0</v>
      </c>
      <c r="BY60" s="26">
        <f t="shared" ref="BY60" si="1233">SUM(BY51:BY59)</f>
        <v>0</v>
      </c>
      <c r="BZ60" s="101"/>
      <c r="CA60" s="28">
        <f t="shared" ref="CA60:CB60" si="1234">SUM(CA51:CA59)</f>
        <v>0</v>
      </c>
      <c r="CB60" s="26">
        <f t="shared" si="1234"/>
        <v>0</v>
      </c>
      <c r="CC60" s="101"/>
      <c r="CD60" s="28">
        <f t="shared" si="954"/>
        <v>0</v>
      </c>
      <c r="CE60" s="26">
        <f t="shared" si="955"/>
        <v>0</v>
      </c>
      <c r="CF60" s="101"/>
      <c r="CG60" s="28">
        <f t="shared" ref="CG60" si="1235">SUM(CG51:CG59)</f>
        <v>0</v>
      </c>
      <c r="CH60" s="26">
        <f t="shared" si="1224"/>
        <v>0</v>
      </c>
      <c r="CI60" s="101"/>
      <c r="CJ60" s="28">
        <f t="shared" ref="CJ60" si="1236">SUM(CJ51:CJ59)</f>
        <v>0</v>
      </c>
      <c r="CK60" s="26">
        <f t="shared" si="1224"/>
        <v>0</v>
      </c>
      <c r="CL60" s="101"/>
      <c r="CM60" s="28">
        <f t="shared" ref="CM60" si="1237">SUM(CM51:CM59)</f>
        <v>0</v>
      </c>
      <c r="CN60" s="26">
        <f t="shared" si="1224"/>
        <v>0</v>
      </c>
      <c r="CO60" s="101"/>
      <c r="CP60" s="28">
        <f t="shared" ref="CP60" si="1238">SUM(CP51:CP59)</f>
        <v>0</v>
      </c>
      <c r="CQ60" s="26">
        <f t="shared" si="1224"/>
        <v>0</v>
      </c>
      <c r="CR60" s="101"/>
      <c r="CS60" s="28">
        <f t="shared" ref="CS60" si="1239">SUM(CS51:CS59)</f>
        <v>0</v>
      </c>
      <c r="CT60" s="26">
        <f t="shared" si="1224"/>
        <v>0</v>
      </c>
      <c r="CU60" s="101"/>
      <c r="CV60" s="28">
        <f t="shared" si="40"/>
        <v>0</v>
      </c>
      <c r="CW60" s="26">
        <f t="shared" si="41"/>
        <v>0</v>
      </c>
      <c r="CX60" s="101"/>
      <c r="CY60" s="28">
        <f t="shared" si="1224"/>
        <v>0</v>
      </c>
      <c r="CZ60" s="26">
        <f t="shared" si="1224"/>
        <v>0</v>
      </c>
      <c r="DA60" s="101"/>
      <c r="DB60" s="28">
        <f t="shared" ref="DB60" si="1240">SUM(DB51:DB59)</f>
        <v>0</v>
      </c>
      <c r="DC60" s="26">
        <f t="shared" si="1224"/>
        <v>0</v>
      </c>
      <c r="DD60" s="101"/>
      <c r="DE60" s="26">
        <f t="shared" ref="DE60" si="1241">SUM(DE51:DE59)</f>
        <v>17361</v>
      </c>
      <c r="DF60" s="26">
        <f t="shared" si="1224"/>
        <v>21453</v>
      </c>
      <c r="DG60" s="101">
        <f t="shared" si="115"/>
        <v>1.2357007084845344</v>
      </c>
      <c r="DH60" s="28">
        <f t="shared" ref="DH60" si="1242">SUM(DH51:DH59)</f>
        <v>0</v>
      </c>
      <c r="DI60" s="26">
        <f t="shared" si="1224"/>
        <v>0</v>
      </c>
      <c r="DJ60" s="101"/>
      <c r="DK60" s="26">
        <f t="shared" ref="DK60" si="1243">SUM(DK51:DK59)</f>
        <v>60193</v>
      </c>
      <c r="DL60" s="26">
        <f t="shared" ref="DL60:FQ60" si="1244">SUM(DL51:DL59)</f>
        <v>80426</v>
      </c>
      <c r="DM60" s="101">
        <f t="shared" ref="DM60" si="1245">DL60/DK60</f>
        <v>1.3361354310301863</v>
      </c>
      <c r="DN60" s="28">
        <f t="shared" ref="DN60" si="1246">SUM(DN51:DN59)</f>
        <v>0</v>
      </c>
      <c r="DO60" s="26">
        <f t="shared" ref="DO60" si="1247">SUM(DO51:DO59)</f>
        <v>0</v>
      </c>
      <c r="DP60" s="101"/>
      <c r="DQ60" s="28">
        <f t="shared" ref="DQ60" si="1248">SUM(DQ51:DQ59)</f>
        <v>0</v>
      </c>
      <c r="DR60" s="26">
        <f t="shared" ref="DR60" si="1249">SUM(DR51:DR59)</f>
        <v>0</v>
      </c>
      <c r="DS60" s="101"/>
      <c r="DT60" s="28">
        <f t="shared" si="42"/>
        <v>77554</v>
      </c>
      <c r="DU60" s="26">
        <f t="shared" si="43"/>
        <v>101879</v>
      </c>
      <c r="DV60" s="101">
        <f t="shared" si="118"/>
        <v>1.3136524228279651</v>
      </c>
      <c r="DW60" s="28">
        <f t="shared" ref="DW60" si="1250">SUM(DW51:DW59)</f>
        <v>0</v>
      </c>
      <c r="DX60" s="26">
        <f t="shared" si="1244"/>
        <v>0</v>
      </c>
      <c r="DY60" s="101"/>
      <c r="DZ60" s="26">
        <f t="shared" ref="DZ60" si="1251">SUM(DZ51:DZ59)</f>
        <v>179476</v>
      </c>
      <c r="EA60" s="26">
        <f t="shared" si="1244"/>
        <v>74661</v>
      </c>
      <c r="EB60" s="101">
        <f t="shared" si="44"/>
        <v>0.41599433907597672</v>
      </c>
      <c r="EC60" s="26">
        <f t="shared" ref="EC60:ED60" si="1252">SUM(EC51:EC59)</f>
        <v>0</v>
      </c>
      <c r="ED60" s="26">
        <f t="shared" si="1252"/>
        <v>0</v>
      </c>
      <c r="EE60" s="101"/>
      <c r="EF60" s="26">
        <f t="shared" si="956"/>
        <v>179476</v>
      </c>
      <c r="EG60" s="26">
        <f t="shared" si="957"/>
        <v>74661</v>
      </c>
      <c r="EH60" s="101">
        <f t="shared" si="46"/>
        <v>0.41599433907597672</v>
      </c>
      <c r="EI60" s="28">
        <f t="shared" ref="EI60" si="1253">SUM(EI51:EI59)</f>
        <v>0</v>
      </c>
      <c r="EJ60" s="26">
        <f t="shared" si="1244"/>
        <v>0</v>
      </c>
      <c r="EK60" s="101"/>
      <c r="EL60" s="28">
        <f t="shared" ref="EL60" si="1254">SUM(EL51:EL59)</f>
        <v>0</v>
      </c>
      <c r="EM60" s="26">
        <f t="shared" si="1244"/>
        <v>0</v>
      </c>
      <c r="EN60" s="101"/>
      <c r="EO60" s="28">
        <f t="shared" ref="EO60" si="1255">SUM(EO51:EO59)</f>
        <v>0</v>
      </c>
      <c r="EP60" s="26">
        <f t="shared" si="1244"/>
        <v>0</v>
      </c>
      <c r="EQ60" s="101"/>
      <c r="ER60" s="28">
        <f t="shared" ref="ER60" si="1256">SUM(ER51:ER59)</f>
        <v>0</v>
      </c>
      <c r="ES60" s="26">
        <f t="shared" si="1244"/>
        <v>0</v>
      </c>
      <c r="ET60" s="101"/>
      <c r="EU60" s="26">
        <f t="shared" ref="EU60" si="1257">SUM(EU51:EU59)</f>
        <v>0</v>
      </c>
      <c r="EV60" s="26">
        <f t="shared" si="1244"/>
        <v>0</v>
      </c>
      <c r="EW60" s="101"/>
      <c r="EX60" s="28">
        <f t="shared" si="958"/>
        <v>0</v>
      </c>
      <c r="EY60" s="26">
        <f t="shared" si="959"/>
        <v>0</v>
      </c>
      <c r="EZ60" s="101"/>
      <c r="FA60" s="26">
        <f t="shared" ref="FA60:FB60" si="1258">SUM(FA51:FA59)</f>
        <v>0</v>
      </c>
      <c r="FB60" s="26">
        <f t="shared" si="1258"/>
        <v>0</v>
      </c>
      <c r="FC60" s="101"/>
      <c r="FD60" s="26">
        <f t="shared" ref="FD60" si="1259">SUM(FD51:FD59)</f>
        <v>0</v>
      </c>
      <c r="FE60" s="26">
        <f t="shared" si="1244"/>
        <v>0</v>
      </c>
      <c r="FF60" s="101"/>
      <c r="FG60" s="26">
        <f t="shared" ref="FG60" si="1260">SUM(FG51:FG59)</f>
        <v>8509</v>
      </c>
      <c r="FH60" s="26">
        <f t="shared" si="1244"/>
        <v>8509</v>
      </c>
      <c r="FI60" s="101">
        <f t="shared" si="49"/>
        <v>1</v>
      </c>
      <c r="FJ60" s="26">
        <f t="shared" ref="FJ60:FK60" si="1261">SUM(FJ51:FJ59)</f>
        <v>0</v>
      </c>
      <c r="FK60" s="26">
        <f t="shared" si="1261"/>
        <v>0</v>
      </c>
      <c r="FL60" s="101"/>
      <c r="FM60" s="28">
        <f t="shared" si="960"/>
        <v>8509</v>
      </c>
      <c r="FN60" s="26">
        <f t="shared" si="961"/>
        <v>8509</v>
      </c>
      <c r="FO60" s="101">
        <f t="shared" si="52"/>
        <v>1</v>
      </c>
      <c r="FP60" s="26">
        <f t="shared" ref="FP60" si="1262">SUM(FP51:FP59)</f>
        <v>0</v>
      </c>
      <c r="FQ60" s="26">
        <f t="shared" si="1244"/>
        <v>0</v>
      </c>
      <c r="FR60" s="101"/>
      <c r="FS60" s="28">
        <f t="shared" si="962"/>
        <v>0</v>
      </c>
      <c r="FT60" s="26">
        <f t="shared" si="54"/>
        <v>0</v>
      </c>
      <c r="FU60" s="101"/>
      <c r="FV60" s="28">
        <f t="shared" ref="FV60" si="1263">SUM(FV51:FV59)</f>
        <v>0</v>
      </c>
      <c r="FW60" s="26">
        <f t="shared" ref="FW60:HY60" si="1264">SUM(FW51:FW59)</f>
        <v>0</v>
      </c>
      <c r="FX60" s="101"/>
      <c r="FY60" s="28">
        <f t="shared" si="963"/>
        <v>0</v>
      </c>
      <c r="FZ60" s="26">
        <f t="shared" si="964"/>
        <v>0</v>
      </c>
      <c r="GA60" s="101"/>
      <c r="GB60" s="28">
        <f t="shared" si="965"/>
        <v>265539</v>
      </c>
      <c r="GC60" s="26">
        <f t="shared" si="966"/>
        <v>185049</v>
      </c>
      <c r="GD60" s="101">
        <f t="shared" si="58"/>
        <v>0.69688068419328231</v>
      </c>
      <c r="GE60" s="26">
        <f t="shared" ref="GE60" si="1265">SUM(GE51:GE59)</f>
        <v>0</v>
      </c>
      <c r="GF60" s="26">
        <f t="shared" ref="GF60" si="1266">SUM(GF51:GF59)</f>
        <v>0</v>
      </c>
      <c r="GG60" s="101"/>
      <c r="GH60" s="26">
        <f t="shared" ref="GH60" si="1267">SUM(GH51:GH59)</f>
        <v>0</v>
      </c>
      <c r="GI60" s="26">
        <f t="shared" ref="GI60" si="1268">SUM(GI51:GI59)</f>
        <v>0</v>
      </c>
      <c r="GJ60" s="101"/>
      <c r="GK60" s="26">
        <f t="shared" ref="GK60" si="1269">SUM(GK51:GK59)</f>
        <v>0</v>
      </c>
      <c r="GL60" s="26">
        <f t="shared" si="1264"/>
        <v>0</v>
      </c>
      <c r="GM60" s="101"/>
      <c r="GN60" s="26">
        <f t="shared" ref="GN60" si="1270">SUM(GN51:GN59)</f>
        <v>0</v>
      </c>
      <c r="GO60" s="26">
        <f t="shared" si="1264"/>
        <v>0</v>
      </c>
      <c r="GP60" s="101"/>
      <c r="GQ60" s="26">
        <f t="shared" ref="GQ60" si="1271">SUM(GQ51:GQ59)</f>
        <v>0</v>
      </c>
      <c r="GR60" s="26">
        <f t="shared" si="1264"/>
        <v>0</v>
      </c>
      <c r="GS60" s="101"/>
      <c r="GT60" s="28">
        <f t="shared" ref="GT60" si="1272">SUM(GT51:GT59)</f>
        <v>0</v>
      </c>
      <c r="GU60" s="26">
        <f t="shared" si="1264"/>
        <v>0</v>
      </c>
      <c r="GV60" s="101"/>
      <c r="GW60" s="28">
        <f t="shared" ref="GW60" si="1273">SUM(GW51:GW59)</f>
        <v>0</v>
      </c>
      <c r="GX60" s="26">
        <f t="shared" si="1264"/>
        <v>0</v>
      </c>
      <c r="GY60" s="101"/>
      <c r="GZ60" s="26">
        <f t="shared" ref="GZ60" si="1274">SUM(GZ51:GZ59)</f>
        <v>0</v>
      </c>
      <c r="HA60" s="26">
        <f t="shared" ref="HA60" si="1275">SUM(HA51:HA59)</f>
        <v>0</v>
      </c>
      <c r="HB60" s="101"/>
      <c r="HC60" s="28">
        <f t="shared" si="967"/>
        <v>0</v>
      </c>
      <c r="HD60" s="26">
        <f t="shared" si="968"/>
        <v>0</v>
      </c>
      <c r="HE60" s="101"/>
      <c r="HF60" s="28">
        <f t="shared" ref="HF60" si="1276">SUM(HF51:HF59)</f>
        <v>0</v>
      </c>
      <c r="HG60" s="26">
        <f t="shared" si="1264"/>
        <v>0</v>
      </c>
      <c r="HH60" s="101"/>
      <c r="HI60" s="28">
        <f t="shared" si="63"/>
        <v>0</v>
      </c>
      <c r="HJ60" s="26">
        <f t="shared" si="64"/>
        <v>0</v>
      </c>
      <c r="HK60" s="101"/>
      <c r="HL60" s="28">
        <f t="shared" ref="HL60" si="1277">SUM(HL51:HL59)</f>
        <v>0</v>
      </c>
      <c r="HM60" s="26">
        <f t="shared" si="1264"/>
        <v>0</v>
      </c>
      <c r="HN60" s="101"/>
      <c r="HO60" s="26">
        <f t="shared" ref="HO60" si="1278">SUM(HO51:HO59)</f>
        <v>0</v>
      </c>
      <c r="HP60" s="26">
        <f t="shared" si="1264"/>
        <v>0</v>
      </c>
      <c r="HQ60" s="101"/>
      <c r="HR60" s="28">
        <f t="shared" si="65"/>
        <v>0</v>
      </c>
      <c r="HS60" s="26">
        <f t="shared" si="66"/>
        <v>0</v>
      </c>
      <c r="HT60" s="101"/>
      <c r="HU60" s="28">
        <f t="shared" ref="HU60" si="1279">SUM(HU51:HU59)</f>
        <v>0</v>
      </c>
      <c r="HV60" s="26">
        <f t="shared" si="1264"/>
        <v>0</v>
      </c>
      <c r="HW60" s="101"/>
      <c r="HX60" s="26">
        <f t="shared" ref="HX60" si="1280">SUM(HX51:HX59)</f>
        <v>0</v>
      </c>
      <c r="HY60" s="26">
        <f t="shared" si="1264"/>
        <v>0</v>
      </c>
      <c r="HZ60" s="101"/>
      <c r="IA60" s="28">
        <f t="shared" si="67"/>
        <v>0</v>
      </c>
      <c r="IB60" s="26">
        <f t="shared" si="68"/>
        <v>0</v>
      </c>
      <c r="IC60" s="101"/>
      <c r="ID60" s="26">
        <f t="shared" ref="ID60" si="1281">SUM(ID51:ID59)</f>
        <v>0</v>
      </c>
      <c r="IE60" s="26">
        <f t="shared" ref="IE60:JX60" si="1282">SUM(IE51:IE59)</f>
        <v>0</v>
      </c>
      <c r="IF60" s="101"/>
      <c r="IG60" s="26">
        <f t="shared" ref="IG60" si="1283">SUM(IG51:IG59)</f>
        <v>0</v>
      </c>
      <c r="IH60" s="26">
        <f t="shared" si="1282"/>
        <v>0</v>
      </c>
      <c r="II60" s="101"/>
      <c r="IJ60" s="28">
        <f t="shared" si="69"/>
        <v>0</v>
      </c>
      <c r="IK60" s="26">
        <f t="shared" si="70"/>
        <v>0</v>
      </c>
      <c r="IL60" s="101"/>
      <c r="IM60" s="26">
        <f t="shared" ref="IM60" si="1284">SUM(IM51:IM59)</f>
        <v>0</v>
      </c>
      <c r="IN60" s="26">
        <f t="shared" si="1282"/>
        <v>0</v>
      </c>
      <c r="IO60" s="101"/>
      <c r="IP60" s="28">
        <f t="shared" si="969"/>
        <v>0</v>
      </c>
      <c r="IQ60" s="26">
        <f t="shared" si="970"/>
        <v>0</v>
      </c>
      <c r="IR60" s="101"/>
      <c r="IS60" s="26">
        <f t="shared" ref="IS60" si="1285">SUM(IS51:IS59)</f>
        <v>0</v>
      </c>
      <c r="IT60" s="26">
        <f t="shared" si="1282"/>
        <v>0</v>
      </c>
      <c r="IU60" s="101"/>
      <c r="IV60" s="26">
        <f t="shared" si="73"/>
        <v>0</v>
      </c>
      <c r="IW60" s="26">
        <f t="shared" si="74"/>
        <v>0</v>
      </c>
      <c r="IX60" s="101"/>
      <c r="IY60" s="28">
        <f t="shared" si="971"/>
        <v>0</v>
      </c>
      <c r="IZ60" s="26">
        <f t="shared" si="972"/>
        <v>0</v>
      </c>
      <c r="JA60" s="101"/>
      <c r="JB60" s="28">
        <f t="shared" si="1282"/>
        <v>0</v>
      </c>
      <c r="JC60" s="26">
        <f t="shared" si="1282"/>
        <v>0</v>
      </c>
      <c r="JD60" s="101"/>
      <c r="JE60" s="26">
        <f t="shared" ref="JE60" si="1286">SUM(JE51:JE59)</f>
        <v>0</v>
      </c>
      <c r="JF60" s="26">
        <f t="shared" si="1282"/>
        <v>0</v>
      </c>
      <c r="JG60" s="101"/>
      <c r="JH60" s="28">
        <f t="shared" ref="JH60" si="1287">SUM(JH51:JH59)</f>
        <v>0</v>
      </c>
      <c r="JI60" s="26">
        <f t="shared" si="1282"/>
        <v>0</v>
      </c>
      <c r="JJ60" s="101"/>
      <c r="JK60" s="28">
        <f t="shared" si="76"/>
        <v>0</v>
      </c>
      <c r="JL60" s="26">
        <f t="shared" si="77"/>
        <v>0</v>
      </c>
      <c r="JM60" s="101"/>
      <c r="JN60" s="28">
        <f t="shared" ref="JN60" si="1288">SUM(JN51:JN59)</f>
        <v>0</v>
      </c>
      <c r="JO60" s="26">
        <f t="shared" si="1282"/>
        <v>0</v>
      </c>
      <c r="JP60" s="101"/>
      <c r="JQ60" s="28">
        <f t="shared" ref="JQ60" si="1289">SUM(JQ51:JQ59)</f>
        <v>0</v>
      </c>
      <c r="JR60" s="26">
        <f t="shared" si="1282"/>
        <v>0</v>
      </c>
      <c r="JS60" s="101"/>
      <c r="JT60" s="28">
        <f t="shared" si="1282"/>
        <v>0</v>
      </c>
      <c r="JU60" s="26">
        <f t="shared" si="1282"/>
        <v>0</v>
      </c>
      <c r="JV60" s="101"/>
      <c r="JW60" s="28">
        <f t="shared" si="1282"/>
        <v>0</v>
      </c>
      <c r="JX60" s="26">
        <f t="shared" si="1282"/>
        <v>0</v>
      </c>
      <c r="JY60" s="101"/>
      <c r="JZ60" s="28">
        <f t="shared" si="78"/>
        <v>0</v>
      </c>
      <c r="KA60" s="26">
        <f t="shared" si="79"/>
        <v>0</v>
      </c>
      <c r="KB60" s="101"/>
      <c r="KC60" s="28">
        <f t="shared" ref="KC60:KD60" si="1290">SUM(KC51:KC59)</f>
        <v>0</v>
      </c>
      <c r="KD60" s="26">
        <f t="shared" si="1290"/>
        <v>0</v>
      </c>
      <c r="KE60" s="101"/>
      <c r="KF60" s="28">
        <f t="shared" ref="KF60:KG60" si="1291">SUM(KF51:KF59)</f>
        <v>0</v>
      </c>
      <c r="KG60" s="26">
        <f t="shared" si="1291"/>
        <v>0</v>
      </c>
      <c r="KH60" s="101"/>
      <c r="KI60" s="28">
        <f t="shared" ref="KI60:KJ60" si="1292">SUM(KI51:KI59)</f>
        <v>0</v>
      </c>
      <c r="KJ60" s="26">
        <f t="shared" si="1292"/>
        <v>0</v>
      </c>
      <c r="KK60" s="101"/>
      <c r="KL60" s="28">
        <f t="shared" si="973"/>
        <v>0</v>
      </c>
      <c r="KM60" s="26">
        <f t="shared" si="974"/>
        <v>0</v>
      </c>
      <c r="KN60" s="101"/>
      <c r="KO60" s="28">
        <f t="shared" si="975"/>
        <v>0</v>
      </c>
      <c r="KP60" s="26">
        <f t="shared" si="976"/>
        <v>0</v>
      </c>
      <c r="KQ60" s="101"/>
      <c r="KR60" s="26">
        <f t="shared" ref="KR60" si="1293">SUM(KR51:KR59)</f>
        <v>0</v>
      </c>
      <c r="KS60" s="26">
        <f t="shared" ref="KS60:LQ60" si="1294">SUM(KS51:KS59)</f>
        <v>0</v>
      </c>
      <c r="KT60" s="101"/>
      <c r="KU60" s="26">
        <f t="shared" ref="KU60" si="1295">SUM(KU51:KU59)</f>
        <v>0</v>
      </c>
      <c r="KV60" s="26">
        <f t="shared" si="1294"/>
        <v>0</v>
      </c>
      <c r="KW60" s="101"/>
      <c r="KX60" s="26">
        <f t="shared" ref="KX60" si="1296">SUM(KX51:KX59)</f>
        <v>0</v>
      </c>
      <c r="KY60" s="26">
        <f t="shared" si="1294"/>
        <v>0</v>
      </c>
      <c r="KZ60" s="101"/>
      <c r="LA60" s="26">
        <f t="shared" ref="LA60" si="1297">SUM(LA51:LA59)</f>
        <v>0</v>
      </c>
      <c r="LB60" s="26">
        <f t="shared" si="1294"/>
        <v>0</v>
      </c>
      <c r="LC60" s="101"/>
      <c r="LD60" s="26">
        <f t="shared" ref="LD60" si="1298">SUM(LD51:LD59)</f>
        <v>500</v>
      </c>
      <c r="LE60" s="26">
        <f t="shared" si="1294"/>
        <v>0</v>
      </c>
      <c r="LF60" s="101">
        <f t="shared" si="1207"/>
        <v>0</v>
      </c>
      <c r="LG60" s="28">
        <f t="shared" si="84"/>
        <v>500</v>
      </c>
      <c r="LH60" s="26">
        <f t="shared" si="85"/>
        <v>0</v>
      </c>
      <c r="LI60" s="101">
        <f t="shared" si="978"/>
        <v>0</v>
      </c>
      <c r="LJ60" s="26">
        <f t="shared" ref="LJ60" si="1299">SUM(LJ51:LJ59)</f>
        <v>0</v>
      </c>
      <c r="LK60" s="26">
        <f t="shared" si="1294"/>
        <v>0</v>
      </c>
      <c r="LL60" s="101"/>
      <c r="LM60" s="26">
        <f t="shared" ref="LM60" si="1300">SUM(LM51:LM59)</f>
        <v>0</v>
      </c>
      <c r="LN60" s="26">
        <f t="shared" si="1294"/>
        <v>0</v>
      </c>
      <c r="LO60" s="101"/>
      <c r="LP60" s="26">
        <f t="shared" ref="LP60" si="1301">SUM(LP51:LP59)</f>
        <v>2663378</v>
      </c>
      <c r="LQ60" s="26">
        <f t="shared" si="1294"/>
        <v>2787109</v>
      </c>
      <c r="LR60" s="101">
        <f t="shared" si="1204"/>
        <v>1.0464564173767299</v>
      </c>
      <c r="LS60" s="28">
        <f t="shared" si="979"/>
        <v>2663378</v>
      </c>
      <c r="LT60" s="26">
        <f t="shared" si="980"/>
        <v>2787109</v>
      </c>
      <c r="LU60" s="101">
        <f t="shared" si="997"/>
        <v>1.0464564173767299</v>
      </c>
      <c r="LV60" s="28">
        <f t="shared" si="981"/>
        <v>2663878</v>
      </c>
      <c r="LW60" s="26">
        <f t="shared" si="982"/>
        <v>2787109</v>
      </c>
      <c r="LX60" s="101">
        <f t="shared" si="983"/>
        <v>1.0462600013964602</v>
      </c>
      <c r="LY60" s="26">
        <f t="shared" ref="LY60:LZ60" si="1302">SUM(LY51:LY59)</f>
        <v>0</v>
      </c>
      <c r="LZ60" s="26">
        <f t="shared" si="1302"/>
        <v>0</v>
      </c>
      <c r="MA60" s="101"/>
      <c r="MB60" s="26">
        <f t="shared" ref="MB60" si="1303">SUM(MB51:MB59)</f>
        <v>0</v>
      </c>
      <c r="MC60" s="26">
        <f t="shared" ref="MC60" si="1304">SUM(MC51:MC59)</f>
        <v>0</v>
      </c>
      <c r="MD60" s="101"/>
      <c r="ME60" s="26">
        <f t="shared" ref="ME60" si="1305">SUM(ME51:ME59)</f>
        <v>0</v>
      </c>
      <c r="MF60" s="26">
        <f t="shared" ref="MF60" si="1306">SUM(MF51:MF59)</f>
        <v>0</v>
      </c>
      <c r="MG60" s="101"/>
      <c r="MH60" s="26">
        <f t="shared" ref="MH60" si="1307">SUM(MH51:MH59)</f>
        <v>0</v>
      </c>
      <c r="MI60" s="26">
        <f t="shared" ref="MI60" si="1308">SUM(MI51:MI59)</f>
        <v>0</v>
      </c>
      <c r="MJ60" s="101"/>
      <c r="MK60" s="28">
        <f t="shared" si="985"/>
        <v>0</v>
      </c>
      <c r="ML60" s="26">
        <f t="shared" si="986"/>
        <v>0</v>
      </c>
      <c r="MM60" s="101"/>
      <c r="MN60" s="26">
        <f t="shared" ref="MN60:MO60" si="1309">SUM(MN51:MN59)</f>
        <v>0</v>
      </c>
      <c r="MO60" s="26">
        <f t="shared" si="1309"/>
        <v>0</v>
      </c>
      <c r="MP60" s="101"/>
      <c r="MQ60" s="26">
        <f t="shared" ref="MQ60:MR60" si="1310">SUM(MQ51:MQ59)</f>
        <v>0</v>
      </c>
      <c r="MR60" s="26">
        <f t="shared" si="1310"/>
        <v>0</v>
      </c>
      <c r="MS60" s="102"/>
      <c r="MT60" s="28">
        <f t="shared" si="988"/>
        <v>0</v>
      </c>
      <c r="MU60" s="26">
        <f t="shared" si="989"/>
        <v>0</v>
      </c>
      <c r="MV60" s="101"/>
      <c r="MW60" s="28">
        <f t="shared" si="990"/>
        <v>0</v>
      </c>
      <c r="MX60" s="26">
        <f t="shared" si="991"/>
        <v>0</v>
      </c>
      <c r="MY60" s="101"/>
      <c r="MZ60" s="28">
        <f t="shared" si="992"/>
        <v>2929417</v>
      </c>
      <c r="NA60" s="26">
        <f t="shared" si="993"/>
        <v>2972158</v>
      </c>
      <c r="NB60" s="101">
        <f t="shared" si="95"/>
        <v>1.0145902751298297</v>
      </c>
      <c r="NC60" s="28">
        <f t="shared" si="994"/>
        <v>3532823</v>
      </c>
      <c r="ND60" s="26">
        <f t="shared" si="995"/>
        <v>3502276</v>
      </c>
      <c r="NE60" s="101">
        <f t="shared" si="96"/>
        <v>0.99135337377502353</v>
      </c>
    </row>
    <row r="61" spans="1:372" s="3" customFormat="1" x14ac:dyDescent="0.25">
      <c r="A61" s="108">
        <v>51</v>
      </c>
      <c r="B61" s="109" t="s">
        <v>238</v>
      </c>
      <c r="C61" s="110" t="s">
        <v>193</v>
      </c>
      <c r="D61" s="111"/>
      <c r="E61" s="111"/>
      <c r="F61" s="112"/>
      <c r="G61" s="111"/>
      <c r="H61" s="111"/>
      <c r="I61" s="112"/>
      <c r="J61" s="111"/>
      <c r="K61" s="111"/>
      <c r="L61" s="112"/>
      <c r="M61" s="111"/>
      <c r="N61" s="111"/>
      <c r="O61" s="112"/>
      <c r="P61" s="111"/>
      <c r="Q61" s="111"/>
      <c r="R61" s="112"/>
      <c r="S61" s="111"/>
      <c r="T61" s="111"/>
      <c r="U61" s="112"/>
      <c r="V61" s="111"/>
      <c r="W61" s="111"/>
      <c r="X61" s="112"/>
      <c r="Y61" s="111"/>
      <c r="Z61" s="111"/>
      <c r="AA61" s="112"/>
      <c r="AB61" s="113">
        <f t="shared" si="26"/>
        <v>0</v>
      </c>
      <c r="AC61" s="111">
        <f t="shared" si="27"/>
        <v>0</v>
      </c>
      <c r="AD61" s="112"/>
      <c r="AE61" s="111"/>
      <c r="AF61" s="111"/>
      <c r="AG61" s="112"/>
      <c r="AH61" s="113">
        <f t="shared" si="30"/>
        <v>0</v>
      </c>
      <c r="AI61" s="111">
        <f t="shared" si="31"/>
        <v>0</v>
      </c>
      <c r="AJ61" s="112"/>
      <c r="AK61" s="111"/>
      <c r="AL61" s="111"/>
      <c r="AM61" s="112"/>
      <c r="AN61" s="111"/>
      <c r="AO61" s="111"/>
      <c r="AP61" s="112"/>
      <c r="AQ61" s="111"/>
      <c r="AR61" s="111"/>
      <c r="AS61" s="112"/>
      <c r="AT61" s="111"/>
      <c r="AU61" s="111"/>
      <c r="AV61" s="112"/>
      <c r="AW61" s="111"/>
      <c r="AX61" s="111"/>
      <c r="AY61" s="112"/>
      <c r="AZ61" s="111">
        <f t="shared" si="952"/>
        <v>0</v>
      </c>
      <c r="BA61" s="111">
        <f t="shared" si="953"/>
        <v>0</v>
      </c>
      <c r="BB61" s="112"/>
      <c r="BC61" s="111"/>
      <c r="BD61" s="111"/>
      <c r="BE61" s="112"/>
      <c r="BF61" s="111"/>
      <c r="BG61" s="111"/>
      <c r="BH61" s="112"/>
      <c r="BI61" s="111"/>
      <c r="BJ61" s="111"/>
      <c r="BK61" s="112"/>
      <c r="BL61" s="111"/>
      <c r="BM61" s="111"/>
      <c r="BN61" s="112"/>
      <c r="BO61" s="111"/>
      <c r="BP61" s="111"/>
      <c r="BQ61" s="112"/>
      <c r="BR61" s="113"/>
      <c r="BS61" s="111"/>
      <c r="BT61" s="112"/>
      <c r="BU61" s="113"/>
      <c r="BV61" s="111"/>
      <c r="BW61" s="112"/>
      <c r="BX61" s="113"/>
      <c r="BY61" s="111"/>
      <c r="BZ61" s="112"/>
      <c r="CA61" s="113"/>
      <c r="CB61" s="111"/>
      <c r="CC61" s="112"/>
      <c r="CD61" s="113">
        <f t="shared" si="954"/>
        <v>0</v>
      </c>
      <c r="CE61" s="111">
        <f t="shared" si="955"/>
        <v>0</v>
      </c>
      <c r="CF61" s="112"/>
      <c r="CG61" s="113"/>
      <c r="CH61" s="111"/>
      <c r="CI61" s="112"/>
      <c r="CJ61" s="113"/>
      <c r="CK61" s="111"/>
      <c r="CL61" s="112"/>
      <c r="CM61" s="113"/>
      <c r="CN61" s="111"/>
      <c r="CO61" s="112"/>
      <c r="CP61" s="113"/>
      <c r="CQ61" s="111"/>
      <c r="CR61" s="112"/>
      <c r="CS61" s="113"/>
      <c r="CT61" s="111"/>
      <c r="CU61" s="112"/>
      <c r="CV61" s="113">
        <f t="shared" si="40"/>
        <v>0</v>
      </c>
      <c r="CW61" s="111">
        <f t="shared" si="41"/>
        <v>0</v>
      </c>
      <c r="CX61" s="112"/>
      <c r="CY61" s="113"/>
      <c r="CZ61" s="111"/>
      <c r="DA61" s="112"/>
      <c r="DB61" s="113"/>
      <c r="DC61" s="111"/>
      <c r="DD61" s="112"/>
      <c r="DE61" s="111"/>
      <c r="DF61" s="111"/>
      <c r="DG61" s="112"/>
      <c r="DH61" s="113"/>
      <c r="DI61" s="111"/>
      <c r="DJ61" s="112"/>
      <c r="DK61" s="111"/>
      <c r="DL61" s="111"/>
      <c r="DM61" s="112"/>
      <c r="DN61" s="113"/>
      <c r="DO61" s="111"/>
      <c r="DP61" s="112"/>
      <c r="DQ61" s="113"/>
      <c r="DR61" s="111"/>
      <c r="DS61" s="112"/>
      <c r="DT61" s="113">
        <f t="shared" si="42"/>
        <v>0</v>
      </c>
      <c r="DU61" s="111">
        <f t="shared" si="43"/>
        <v>0</v>
      </c>
      <c r="DV61" s="112"/>
      <c r="DW61" s="113"/>
      <c r="DX61" s="111"/>
      <c r="DY61" s="112"/>
      <c r="DZ61" s="111"/>
      <c r="EA61" s="111"/>
      <c r="EB61" s="112"/>
      <c r="EC61" s="111"/>
      <c r="ED61" s="111"/>
      <c r="EE61" s="112"/>
      <c r="EF61" s="111">
        <f t="shared" si="956"/>
        <v>0</v>
      </c>
      <c r="EG61" s="111">
        <f t="shared" si="957"/>
        <v>0</v>
      </c>
      <c r="EH61" s="112"/>
      <c r="EI61" s="113"/>
      <c r="EJ61" s="111"/>
      <c r="EK61" s="112"/>
      <c r="EL61" s="113"/>
      <c r="EM61" s="111"/>
      <c r="EN61" s="112"/>
      <c r="EO61" s="113"/>
      <c r="EP61" s="111"/>
      <c r="EQ61" s="112"/>
      <c r="ER61" s="113"/>
      <c r="ES61" s="111"/>
      <c r="ET61" s="112"/>
      <c r="EU61" s="111"/>
      <c r="EV61" s="111"/>
      <c r="EW61" s="112"/>
      <c r="EX61" s="113">
        <f t="shared" si="958"/>
        <v>0</v>
      </c>
      <c r="EY61" s="111">
        <f t="shared" si="959"/>
        <v>0</v>
      </c>
      <c r="EZ61" s="112"/>
      <c r="FA61" s="111"/>
      <c r="FB61" s="111"/>
      <c r="FC61" s="112"/>
      <c r="FD61" s="111"/>
      <c r="FE61" s="111"/>
      <c r="FF61" s="112"/>
      <c r="FG61" s="111"/>
      <c r="FH61" s="111"/>
      <c r="FI61" s="112"/>
      <c r="FJ61" s="111"/>
      <c r="FK61" s="111"/>
      <c r="FL61" s="112"/>
      <c r="FM61" s="113">
        <f t="shared" si="960"/>
        <v>0</v>
      </c>
      <c r="FN61" s="111">
        <f t="shared" si="961"/>
        <v>0</v>
      </c>
      <c r="FO61" s="112"/>
      <c r="FP61" s="111"/>
      <c r="FQ61" s="111"/>
      <c r="FR61" s="112"/>
      <c r="FS61" s="113">
        <f t="shared" si="962"/>
        <v>0</v>
      </c>
      <c r="FT61" s="111">
        <f t="shared" si="54"/>
        <v>0</v>
      </c>
      <c r="FU61" s="112"/>
      <c r="FV61" s="113"/>
      <c r="FW61" s="111"/>
      <c r="FX61" s="112"/>
      <c r="FY61" s="113">
        <f t="shared" si="963"/>
        <v>0</v>
      </c>
      <c r="FZ61" s="111">
        <f t="shared" si="964"/>
        <v>0</v>
      </c>
      <c r="GA61" s="112"/>
      <c r="GB61" s="113">
        <f t="shared" si="965"/>
        <v>0</v>
      </c>
      <c r="GC61" s="111">
        <f t="shared" si="966"/>
        <v>0</v>
      </c>
      <c r="GD61" s="112"/>
      <c r="GE61" s="111"/>
      <c r="GF61" s="111"/>
      <c r="GG61" s="112"/>
      <c r="GH61" s="111"/>
      <c r="GI61" s="111"/>
      <c r="GJ61" s="112"/>
      <c r="GK61" s="111"/>
      <c r="GL61" s="111"/>
      <c r="GM61" s="112"/>
      <c r="GN61" s="111"/>
      <c r="GO61" s="111"/>
      <c r="GP61" s="112"/>
      <c r="GQ61" s="111"/>
      <c r="GR61" s="111"/>
      <c r="GS61" s="112"/>
      <c r="GT61" s="113"/>
      <c r="GU61" s="111"/>
      <c r="GV61" s="112"/>
      <c r="GW61" s="113"/>
      <c r="GX61" s="111"/>
      <c r="GY61" s="112"/>
      <c r="GZ61" s="111"/>
      <c r="HA61" s="111"/>
      <c r="HB61" s="112"/>
      <c r="HC61" s="113">
        <f t="shared" si="967"/>
        <v>0</v>
      </c>
      <c r="HD61" s="111">
        <f t="shared" si="968"/>
        <v>0</v>
      </c>
      <c r="HE61" s="112"/>
      <c r="HF61" s="113"/>
      <c r="HG61" s="111"/>
      <c r="HH61" s="112"/>
      <c r="HI61" s="113">
        <f t="shared" si="63"/>
        <v>0</v>
      </c>
      <c r="HJ61" s="111">
        <f t="shared" si="64"/>
        <v>0</v>
      </c>
      <c r="HK61" s="112"/>
      <c r="HL61" s="113"/>
      <c r="HM61" s="111"/>
      <c r="HN61" s="112"/>
      <c r="HO61" s="111"/>
      <c r="HP61" s="111"/>
      <c r="HQ61" s="112"/>
      <c r="HR61" s="113">
        <f t="shared" si="65"/>
        <v>0</v>
      </c>
      <c r="HS61" s="111">
        <f t="shared" si="66"/>
        <v>0</v>
      </c>
      <c r="HT61" s="112"/>
      <c r="HU61" s="113"/>
      <c r="HV61" s="111"/>
      <c r="HW61" s="112"/>
      <c r="HX61" s="111"/>
      <c r="HY61" s="111"/>
      <c r="HZ61" s="112"/>
      <c r="IA61" s="113">
        <f t="shared" si="67"/>
        <v>0</v>
      </c>
      <c r="IB61" s="111">
        <f t="shared" si="68"/>
        <v>0</v>
      </c>
      <c r="IC61" s="112"/>
      <c r="ID61" s="111"/>
      <c r="IE61" s="111"/>
      <c r="IF61" s="112"/>
      <c r="IG61" s="111"/>
      <c r="IH61" s="111"/>
      <c r="II61" s="112"/>
      <c r="IJ61" s="113">
        <f t="shared" si="69"/>
        <v>0</v>
      </c>
      <c r="IK61" s="111">
        <f t="shared" si="70"/>
        <v>0</v>
      </c>
      <c r="IL61" s="112"/>
      <c r="IM61" s="111"/>
      <c r="IN61" s="111"/>
      <c r="IO61" s="112"/>
      <c r="IP61" s="113">
        <f t="shared" si="969"/>
        <v>0</v>
      </c>
      <c r="IQ61" s="111">
        <f t="shared" si="970"/>
        <v>0</v>
      </c>
      <c r="IR61" s="112"/>
      <c r="IS61" s="111"/>
      <c r="IT61" s="111"/>
      <c r="IU61" s="112"/>
      <c r="IV61" s="111">
        <f t="shared" si="73"/>
        <v>0</v>
      </c>
      <c r="IW61" s="111">
        <f t="shared" si="74"/>
        <v>0</v>
      </c>
      <c r="IX61" s="112"/>
      <c r="IY61" s="113">
        <f t="shared" si="971"/>
        <v>0</v>
      </c>
      <c r="IZ61" s="111">
        <f t="shared" si="972"/>
        <v>0</v>
      </c>
      <c r="JA61" s="112"/>
      <c r="JB61" s="113"/>
      <c r="JC61" s="111"/>
      <c r="JD61" s="112"/>
      <c r="JE61" s="111"/>
      <c r="JF61" s="111"/>
      <c r="JG61" s="112"/>
      <c r="JH61" s="113"/>
      <c r="JI61" s="111"/>
      <c r="JJ61" s="112"/>
      <c r="JK61" s="113">
        <f t="shared" si="76"/>
        <v>0</v>
      </c>
      <c r="JL61" s="111">
        <f t="shared" si="77"/>
        <v>0</v>
      </c>
      <c r="JM61" s="112"/>
      <c r="JN61" s="113"/>
      <c r="JO61" s="111"/>
      <c r="JP61" s="112"/>
      <c r="JQ61" s="113"/>
      <c r="JR61" s="111"/>
      <c r="JS61" s="112"/>
      <c r="JT61" s="113"/>
      <c r="JU61" s="111"/>
      <c r="JV61" s="112"/>
      <c r="JW61" s="113"/>
      <c r="JX61" s="111"/>
      <c r="JY61" s="112"/>
      <c r="JZ61" s="113">
        <f t="shared" si="78"/>
        <v>0</v>
      </c>
      <c r="KA61" s="111">
        <f t="shared" si="79"/>
        <v>0</v>
      </c>
      <c r="KB61" s="112"/>
      <c r="KC61" s="113"/>
      <c r="KD61" s="111"/>
      <c r="KE61" s="112"/>
      <c r="KF61" s="113"/>
      <c r="KG61" s="111"/>
      <c r="KH61" s="112"/>
      <c r="KI61" s="113"/>
      <c r="KJ61" s="111"/>
      <c r="KK61" s="112"/>
      <c r="KL61" s="113">
        <f t="shared" si="973"/>
        <v>0</v>
      </c>
      <c r="KM61" s="111">
        <f t="shared" si="974"/>
        <v>0</v>
      </c>
      <c r="KN61" s="112"/>
      <c r="KO61" s="113">
        <f t="shared" si="975"/>
        <v>0</v>
      </c>
      <c r="KP61" s="111">
        <f t="shared" si="976"/>
        <v>0</v>
      </c>
      <c r="KQ61" s="112"/>
      <c r="KR61" s="111">
        <v>2604000</v>
      </c>
      <c r="KS61" s="111">
        <v>1236949</v>
      </c>
      <c r="KT61" s="112">
        <f t="shared" ref="KT61:KT75" si="1311">KS61/KR61</f>
        <v>0.47501881720430106</v>
      </c>
      <c r="KU61" s="111"/>
      <c r="KV61" s="111"/>
      <c r="KW61" s="112"/>
      <c r="KX61" s="111"/>
      <c r="KY61" s="111"/>
      <c r="KZ61" s="112"/>
      <c r="LA61" s="111"/>
      <c r="LB61" s="111"/>
      <c r="LC61" s="112"/>
      <c r="LD61" s="111"/>
      <c r="LE61" s="111"/>
      <c r="LF61" s="112"/>
      <c r="LG61" s="113">
        <f t="shared" si="84"/>
        <v>2604000</v>
      </c>
      <c r="LH61" s="111">
        <f t="shared" si="85"/>
        <v>1236949</v>
      </c>
      <c r="LI61" s="112">
        <f t="shared" si="978"/>
        <v>0.47501881720430106</v>
      </c>
      <c r="LJ61" s="111"/>
      <c r="LK61" s="111"/>
      <c r="LL61" s="112"/>
      <c r="LM61" s="111"/>
      <c r="LN61" s="111"/>
      <c r="LO61" s="112"/>
      <c r="LP61" s="111"/>
      <c r="LQ61" s="111"/>
      <c r="LR61" s="112"/>
      <c r="LS61" s="113">
        <f t="shared" si="979"/>
        <v>0</v>
      </c>
      <c r="LT61" s="111">
        <f t="shared" si="980"/>
        <v>0</v>
      </c>
      <c r="LU61" s="112"/>
      <c r="LV61" s="113">
        <f t="shared" si="981"/>
        <v>2604000</v>
      </c>
      <c r="LW61" s="111">
        <f t="shared" si="982"/>
        <v>1236949</v>
      </c>
      <c r="LX61" s="112">
        <f t="shared" si="983"/>
        <v>0.47501881720430106</v>
      </c>
      <c r="LY61" s="111"/>
      <c r="LZ61" s="111"/>
      <c r="MA61" s="112"/>
      <c r="MB61" s="111"/>
      <c r="MC61" s="111"/>
      <c r="MD61" s="112"/>
      <c r="ME61" s="111"/>
      <c r="MF61" s="111"/>
      <c r="MG61" s="112"/>
      <c r="MH61" s="111"/>
      <c r="MI61" s="111"/>
      <c r="MJ61" s="112"/>
      <c r="MK61" s="113">
        <f t="shared" si="985"/>
        <v>0</v>
      </c>
      <c r="ML61" s="111">
        <f t="shared" si="986"/>
        <v>0</v>
      </c>
      <c r="MM61" s="112"/>
      <c r="MN61" s="111"/>
      <c r="MO61" s="111"/>
      <c r="MP61" s="112"/>
      <c r="MQ61" s="111"/>
      <c r="MR61" s="111"/>
      <c r="MS61" s="114"/>
      <c r="MT61" s="113">
        <f t="shared" si="988"/>
        <v>0</v>
      </c>
      <c r="MU61" s="111">
        <f t="shared" si="989"/>
        <v>0</v>
      </c>
      <c r="MV61" s="112"/>
      <c r="MW61" s="113">
        <f t="shared" si="990"/>
        <v>0</v>
      </c>
      <c r="MX61" s="111">
        <f t="shared" si="991"/>
        <v>0</v>
      </c>
      <c r="MY61" s="112"/>
      <c r="MZ61" s="113">
        <f t="shared" si="992"/>
        <v>2604000</v>
      </c>
      <c r="NA61" s="111">
        <f t="shared" si="993"/>
        <v>1236949</v>
      </c>
      <c r="NB61" s="112">
        <f t="shared" si="95"/>
        <v>0.47501881720430106</v>
      </c>
      <c r="NC61" s="113">
        <f t="shared" si="994"/>
        <v>2604000</v>
      </c>
      <c r="ND61" s="111">
        <f t="shared" si="995"/>
        <v>1236949</v>
      </c>
      <c r="NE61" s="112">
        <f t="shared" si="96"/>
        <v>0.47501881720430106</v>
      </c>
    </row>
    <row r="62" spans="1:372" s="122" customFormat="1" ht="16.5" thickBot="1" x14ac:dyDescent="0.3">
      <c r="A62" s="115">
        <v>52</v>
      </c>
      <c r="B62" s="116" t="s">
        <v>315</v>
      </c>
      <c r="C62" s="117" t="s">
        <v>316</v>
      </c>
      <c r="D62" s="118"/>
      <c r="E62" s="118"/>
      <c r="F62" s="119"/>
      <c r="G62" s="118"/>
      <c r="H62" s="118"/>
      <c r="I62" s="119"/>
      <c r="J62" s="118"/>
      <c r="K62" s="118"/>
      <c r="L62" s="119"/>
      <c r="M62" s="118"/>
      <c r="N62" s="118"/>
      <c r="O62" s="119"/>
      <c r="P62" s="118"/>
      <c r="Q62" s="118"/>
      <c r="R62" s="119"/>
      <c r="S62" s="118"/>
      <c r="T62" s="118"/>
      <c r="U62" s="119"/>
      <c r="V62" s="118"/>
      <c r="W62" s="118"/>
      <c r="X62" s="119"/>
      <c r="Y62" s="118"/>
      <c r="Z62" s="118"/>
      <c r="AA62" s="119"/>
      <c r="AB62" s="120">
        <f t="shared" si="26"/>
        <v>0</v>
      </c>
      <c r="AC62" s="118">
        <f t="shared" si="27"/>
        <v>0</v>
      </c>
      <c r="AD62" s="119"/>
      <c r="AE62" s="118"/>
      <c r="AF62" s="118"/>
      <c r="AG62" s="119"/>
      <c r="AH62" s="120">
        <f t="shared" si="30"/>
        <v>0</v>
      </c>
      <c r="AI62" s="118">
        <f t="shared" si="31"/>
        <v>0</v>
      </c>
      <c r="AJ62" s="119"/>
      <c r="AK62" s="118"/>
      <c r="AL62" s="118"/>
      <c r="AM62" s="119"/>
      <c r="AN62" s="118"/>
      <c r="AO62" s="118"/>
      <c r="AP62" s="119"/>
      <c r="AQ62" s="118"/>
      <c r="AR62" s="118"/>
      <c r="AS62" s="119"/>
      <c r="AT62" s="118"/>
      <c r="AU62" s="118"/>
      <c r="AV62" s="119"/>
      <c r="AW62" s="118"/>
      <c r="AX62" s="118"/>
      <c r="AY62" s="119"/>
      <c r="AZ62" s="118">
        <f t="shared" si="952"/>
        <v>0</v>
      </c>
      <c r="BA62" s="118">
        <f t="shared" si="953"/>
        <v>0</v>
      </c>
      <c r="BB62" s="119"/>
      <c r="BC62" s="118"/>
      <c r="BD62" s="118"/>
      <c r="BE62" s="119"/>
      <c r="BF62" s="118"/>
      <c r="BG62" s="118"/>
      <c r="BH62" s="119"/>
      <c r="BI62" s="118"/>
      <c r="BJ62" s="118"/>
      <c r="BK62" s="119"/>
      <c r="BL62" s="118"/>
      <c r="BM62" s="118"/>
      <c r="BN62" s="119"/>
      <c r="BO62" s="118"/>
      <c r="BP62" s="118"/>
      <c r="BQ62" s="119"/>
      <c r="BR62" s="120"/>
      <c r="BS62" s="118"/>
      <c r="BT62" s="119"/>
      <c r="BU62" s="120"/>
      <c r="BV62" s="118"/>
      <c r="BW62" s="119"/>
      <c r="BX62" s="120"/>
      <c r="BY62" s="118"/>
      <c r="BZ62" s="119"/>
      <c r="CA62" s="120"/>
      <c r="CB62" s="118"/>
      <c r="CC62" s="119"/>
      <c r="CD62" s="120">
        <f t="shared" si="954"/>
        <v>0</v>
      </c>
      <c r="CE62" s="118">
        <f t="shared" si="955"/>
        <v>0</v>
      </c>
      <c r="CF62" s="119"/>
      <c r="CG62" s="120"/>
      <c r="CH62" s="118"/>
      <c r="CI62" s="119"/>
      <c r="CJ62" s="120"/>
      <c r="CK62" s="118"/>
      <c r="CL62" s="119"/>
      <c r="CM62" s="120"/>
      <c r="CN62" s="118"/>
      <c r="CO62" s="119"/>
      <c r="CP62" s="120"/>
      <c r="CQ62" s="118"/>
      <c r="CR62" s="119"/>
      <c r="CS62" s="120"/>
      <c r="CT62" s="118"/>
      <c r="CU62" s="119"/>
      <c r="CV62" s="120">
        <f t="shared" si="40"/>
        <v>0</v>
      </c>
      <c r="CW62" s="118">
        <f t="shared" si="41"/>
        <v>0</v>
      </c>
      <c r="CX62" s="119"/>
      <c r="CY62" s="120"/>
      <c r="CZ62" s="118"/>
      <c r="DA62" s="119"/>
      <c r="DB62" s="120"/>
      <c r="DC62" s="118"/>
      <c r="DD62" s="119"/>
      <c r="DE62" s="118"/>
      <c r="DF62" s="118"/>
      <c r="DG62" s="119"/>
      <c r="DH62" s="120"/>
      <c r="DI62" s="118"/>
      <c r="DJ62" s="119"/>
      <c r="DK62" s="118"/>
      <c r="DL62" s="118"/>
      <c r="DM62" s="119"/>
      <c r="DN62" s="120"/>
      <c r="DO62" s="118"/>
      <c r="DP62" s="119"/>
      <c r="DQ62" s="120"/>
      <c r="DR62" s="118"/>
      <c r="DS62" s="119"/>
      <c r="DT62" s="120">
        <f t="shared" si="42"/>
        <v>0</v>
      </c>
      <c r="DU62" s="118">
        <f t="shared" si="43"/>
        <v>0</v>
      </c>
      <c r="DV62" s="119"/>
      <c r="DW62" s="120"/>
      <c r="DX62" s="118"/>
      <c r="DY62" s="119"/>
      <c r="DZ62" s="118"/>
      <c r="EA62" s="118"/>
      <c r="EB62" s="119"/>
      <c r="EC62" s="118"/>
      <c r="ED62" s="118"/>
      <c r="EE62" s="119"/>
      <c r="EF62" s="118">
        <f t="shared" si="956"/>
        <v>0</v>
      </c>
      <c r="EG62" s="118">
        <f t="shared" si="957"/>
        <v>0</v>
      </c>
      <c r="EH62" s="119"/>
      <c r="EI62" s="120"/>
      <c r="EJ62" s="118"/>
      <c r="EK62" s="119"/>
      <c r="EL62" s="120"/>
      <c r="EM62" s="118"/>
      <c r="EN62" s="119"/>
      <c r="EO62" s="120"/>
      <c r="EP62" s="118"/>
      <c r="EQ62" s="119"/>
      <c r="ER62" s="120"/>
      <c r="ES62" s="118"/>
      <c r="ET62" s="119"/>
      <c r="EU62" s="118"/>
      <c r="EV62" s="118"/>
      <c r="EW62" s="119"/>
      <c r="EX62" s="120">
        <f t="shared" si="958"/>
        <v>0</v>
      </c>
      <c r="EY62" s="118">
        <f t="shared" si="959"/>
        <v>0</v>
      </c>
      <c r="EZ62" s="119"/>
      <c r="FA62" s="118"/>
      <c r="FB62" s="118"/>
      <c r="FC62" s="119"/>
      <c r="FD62" s="118"/>
      <c r="FE62" s="118"/>
      <c r="FF62" s="119"/>
      <c r="FG62" s="118"/>
      <c r="FH62" s="118"/>
      <c r="FI62" s="119"/>
      <c r="FJ62" s="118"/>
      <c r="FK62" s="118"/>
      <c r="FL62" s="119"/>
      <c r="FM62" s="120">
        <f t="shared" si="960"/>
        <v>0</v>
      </c>
      <c r="FN62" s="118">
        <f t="shared" si="961"/>
        <v>0</v>
      </c>
      <c r="FO62" s="119"/>
      <c r="FP62" s="118"/>
      <c r="FQ62" s="118"/>
      <c r="FR62" s="119"/>
      <c r="FS62" s="120">
        <f t="shared" si="962"/>
        <v>0</v>
      </c>
      <c r="FT62" s="118">
        <f t="shared" si="54"/>
        <v>0</v>
      </c>
      <c r="FU62" s="119"/>
      <c r="FV62" s="120"/>
      <c r="FW62" s="118"/>
      <c r="FX62" s="119"/>
      <c r="FY62" s="120">
        <f t="shared" si="963"/>
        <v>0</v>
      </c>
      <c r="FZ62" s="118">
        <f t="shared" si="964"/>
        <v>0</v>
      </c>
      <c r="GA62" s="119"/>
      <c r="GB62" s="120">
        <f t="shared" si="965"/>
        <v>0</v>
      </c>
      <c r="GC62" s="118">
        <f t="shared" si="966"/>
        <v>0</v>
      </c>
      <c r="GD62" s="119"/>
      <c r="GE62" s="118"/>
      <c r="GF62" s="118"/>
      <c r="GG62" s="119"/>
      <c r="GH62" s="118"/>
      <c r="GI62" s="118"/>
      <c r="GJ62" s="119"/>
      <c r="GK62" s="118"/>
      <c r="GL62" s="118"/>
      <c r="GM62" s="119"/>
      <c r="GN62" s="118"/>
      <c r="GO62" s="118"/>
      <c r="GP62" s="119"/>
      <c r="GQ62" s="118"/>
      <c r="GR62" s="118"/>
      <c r="GS62" s="119"/>
      <c r="GT62" s="120"/>
      <c r="GU62" s="118"/>
      <c r="GV62" s="119"/>
      <c r="GW62" s="120"/>
      <c r="GX62" s="118"/>
      <c r="GY62" s="119"/>
      <c r="GZ62" s="118"/>
      <c r="HA62" s="118"/>
      <c r="HB62" s="119"/>
      <c r="HC62" s="120">
        <f t="shared" si="967"/>
        <v>0</v>
      </c>
      <c r="HD62" s="118">
        <f t="shared" si="968"/>
        <v>0</v>
      </c>
      <c r="HE62" s="119"/>
      <c r="HF62" s="120"/>
      <c r="HG62" s="118"/>
      <c r="HH62" s="119"/>
      <c r="HI62" s="120">
        <f t="shared" si="63"/>
        <v>0</v>
      </c>
      <c r="HJ62" s="118">
        <f t="shared" si="64"/>
        <v>0</v>
      </c>
      <c r="HK62" s="119"/>
      <c r="HL62" s="120"/>
      <c r="HM62" s="118"/>
      <c r="HN62" s="119"/>
      <c r="HO62" s="118"/>
      <c r="HP62" s="118"/>
      <c r="HQ62" s="119"/>
      <c r="HR62" s="120">
        <f t="shared" si="65"/>
        <v>0</v>
      </c>
      <c r="HS62" s="118">
        <f t="shared" si="66"/>
        <v>0</v>
      </c>
      <c r="HT62" s="119"/>
      <c r="HU62" s="120"/>
      <c r="HV62" s="118"/>
      <c r="HW62" s="119"/>
      <c r="HX62" s="118"/>
      <c r="HY62" s="118"/>
      <c r="HZ62" s="119"/>
      <c r="IA62" s="120">
        <f t="shared" si="67"/>
        <v>0</v>
      </c>
      <c r="IB62" s="118">
        <f t="shared" si="68"/>
        <v>0</v>
      </c>
      <c r="IC62" s="119"/>
      <c r="ID62" s="118"/>
      <c r="IE62" s="118"/>
      <c r="IF62" s="119"/>
      <c r="IG62" s="118"/>
      <c r="IH62" s="118"/>
      <c r="II62" s="119"/>
      <c r="IJ62" s="120">
        <f t="shared" si="69"/>
        <v>0</v>
      </c>
      <c r="IK62" s="118">
        <f t="shared" si="70"/>
        <v>0</v>
      </c>
      <c r="IL62" s="119"/>
      <c r="IM62" s="118"/>
      <c r="IN62" s="118">
        <v>14011</v>
      </c>
      <c r="IO62" s="119"/>
      <c r="IP62" s="120">
        <f t="shared" si="969"/>
        <v>0</v>
      </c>
      <c r="IQ62" s="118">
        <f t="shared" si="970"/>
        <v>14011</v>
      </c>
      <c r="IR62" s="119"/>
      <c r="IS62" s="118"/>
      <c r="IT62" s="118"/>
      <c r="IU62" s="119"/>
      <c r="IV62" s="118">
        <f t="shared" si="73"/>
        <v>0</v>
      </c>
      <c r="IW62" s="118">
        <f t="shared" si="74"/>
        <v>0</v>
      </c>
      <c r="IX62" s="119"/>
      <c r="IY62" s="120">
        <f t="shared" si="971"/>
        <v>0</v>
      </c>
      <c r="IZ62" s="118">
        <f t="shared" si="972"/>
        <v>14011</v>
      </c>
      <c r="JA62" s="119"/>
      <c r="JB62" s="120"/>
      <c r="JC62" s="118"/>
      <c r="JD62" s="119"/>
      <c r="JE62" s="118"/>
      <c r="JF62" s="118"/>
      <c r="JG62" s="119"/>
      <c r="JH62" s="120"/>
      <c r="JI62" s="118"/>
      <c r="JJ62" s="119"/>
      <c r="JK62" s="120">
        <f t="shared" si="76"/>
        <v>0</v>
      </c>
      <c r="JL62" s="118">
        <f t="shared" si="77"/>
        <v>0</v>
      </c>
      <c r="JM62" s="119"/>
      <c r="JN62" s="120"/>
      <c r="JO62" s="118"/>
      <c r="JP62" s="119"/>
      <c r="JQ62" s="120"/>
      <c r="JR62" s="118"/>
      <c r="JS62" s="119"/>
      <c r="JT62" s="120"/>
      <c r="JU62" s="118"/>
      <c r="JV62" s="119"/>
      <c r="JW62" s="120"/>
      <c r="JX62" s="118"/>
      <c r="JY62" s="119"/>
      <c r="JZ62" s="120">
        <f t="shared" si="78"/>
        <v>0</v>
      </c>
      <c r="KA62" s="118">
        <f t="shared" si="79"/>
        <v>0</v>
      </c>
      <c r="KB62" s="119"/>
      <c r="KC62" s="120"/>
      <c r="KD62" s="118"/>
      <c r="KE62" s="119"/>
      <c r="KF62" s="120"/>
      <c r="KG62" s="118"/>
      <c r="KH62" s="119"/>
      <c r="KI62" s="120"/>
      <c r="KJ62" s="118"/>
      <c r="KK62" s="119"/>
      <c r="KL62" s="120">
        <f t="shared" si="973"/>
        <v>0</v>
      </c>
      <c r="KM62" s="118">
        <f t="shared" si="974"/>
        <v>0</v>
      </c>
      <c r="KN62" s="119"/>
      <c r="KO62" s="120">
        <f t="shared" si="975"/>
        <v>0</v>
      </c>
      <c r="KP62" s="118">
        <f t="shared" si="976"/>
        <v>0</v>
      </c>
      <c r="KQ62" s="119"/>
      <c r="KR62" s="118"/>
      <c r="KS62" s="118"/>
      <c r="KT62" s="119"/>
      <c r="KU62" s="118"/>
      <c r="KV62" s="118"/>
      <c r="KW62" s="119"/>
      <c r="KX62" s="118"/>
      <c r="KY62" s="118"/>
      <c r="KZ62" s="119"/>
      <c r="LA62" s="118"/>
      <c r="LB62" s="118"/>
      <c r="LC62" s="119"/>
      <c r="LD62" s="118"/>
      <c r="LE62" s="118"/>
      <c r="LF62" s="119"/>
      <c r="LG62" s="120">
        <f t="shared" si="84"/>
        <v>0</v>
      </c>
      <c r="LH62" s="118">
        <f t="shared" si="85"/>
        <v>0</v>
      </c>
      <c r="LI62" s="119"/>
      <c r="LJ62" s="118"/>
      <c r="LK62" s="118"/>
      <c r="LL62" s="119"/>
      <c r="LM62" s="118"/>
      <c r="LN62" s="118"/>
      <c r="LO62" s="119"/>
      <c r="LP62" s="118"/>
      <c r="LQ62" s="118"/>
      <c r="LR62" s="119"/>
      <c r="LS62" s="120">
        <f t="shared" si="979"/>
        <v>0</v>
      </c>
      <c r="LT62" s="118">
        <f t="shared" si="980"/>
        <v>0</v>
      </c>
      <c r="LU62" s="119"/>
      <c r="LV62" s="120">
        <f t="shared" si="981"/>
        <v>0</v>
      </c>
      <c r="LW62" s="118">
        <f t="shared" si="982"/>
        <v>0</v>
      </c>
      <c r="LX62" s="119"/>
      <c r="LY62" s="118"/>
      <c r="LZ62" s="118"/>
      <c r="MA62" s="119"/>
      <c r="MB62" s="118"/>
      <c r="MC62" s="118"/>
      <c r="MD62" s="119"/>
      <c r="ME62" s="118"/>
      <c r="MF62" s="118"/>
      <c r="MG62" s="119"/>
      <c r="MH62" s="118"/>
      <c r="MI62" s="118"/>
      <c r="MJ62" s="119"/>
      <c r="MK62" s="120">
        <f t="shared" si="985"/>
        <v>0</v>
      </c>
      <c r="ML62" s="118">
        <f t="shared" si="986"/>
        <v>0</v>
      </c>
      <c r="MM62" s="119"/>
      <c r="MN62" s="118"/>
      <c r="MO62" s="118"/>
      <c r="MP62" s="119"/>
      <c r="MQ62" s="118"/>
      <c r="MR62" s="118"/>
      <c r="MS62" s="121"/>
      <c r="MT62" s="120">
        <f t="shared" si="988"/>
        <v>0</v>
      </c>
      <c r="MU62" s="118">
        <f t="shared" si="989"/>
        <v>0</v>
      </c>
      <c r="MV62" s="119"/>
      <c r="MW62" s="120">
        <f t="shared" si="990"/>
        <v>0</v>
      </c>
      <c r="MX62" s="118">
        <f t="shared" si="991"/>
        <v>0</v>
      </c>
      <c r="MY62" s="119"/>
      <c r="MZ62" s="120">
        <f t="shared" si="992"/>
        <v>0</v>
      </c>
      <c r="NA62" s="118">
        <f t="shared" si="993"/>
        <v>14011</v>
      </c>
      <c r="NB62" s="119"/>
      <c r="NC62" s="120">
        <f t="shared" si="994"/>
        <v>0</v>
      </c>
      <c r="ND62" s="118">
        <f t="shared" si="995"/>
        <v>14011</v>
      </c>
      <c r="NE62" s="119"/>
    </row>
    <row r="63" spans="1:372" s="34" customFormat="1" ht="16.5" thickBot="1" x14ac:dyDescent="0.3">
      <c r="A63" s="23">
        <v>53</v>
      </c>
      <c r="B63" s="24" t="s">
        <v>239</v>
      </c>
      <c r="C63" s="107" t="s">
        <v>346</v>
      </c>
      <c r="D63" s="26">
        <f t="shared" ref="D63" si="1312">SUM(D61:D62)</f>
        <v>0</v>
      </c>
      <c r="E63" s="26">
        <f t="shared" ref="E63" si="1313">SUM(E61:E62)</f>
        <v>0</v>
      </c>
      <c r="F63" s="101"/>
      <c r="G63" s="26">
        <f t="shared" ref="G63" si="1314">SUM(G61:G62)</f>
        <v>0</v>
      </c>
      <c r="H63" s="26">
        <f t="shared" ref="H63:AR63" si="1315">SUM(H61:H62)</f>
        <v>0</v>
      </c>
      <c r="I63" s="101"/>
      <c r="J63" s="26">
        <f t="shared" ref="J63" si="1316">SUM(J61:J62)</f>
        <v>0</v>
      </c>
      <c r="K63" s="26">
        <f t="shared" si="1315"/>
        <v>0</v>
      </c>
      <c r="L63" s="101"/>
      <c r="M63" s="26">
        <f t="shared" ref="M63" si="1317">SUM(M61:M62)</f>
        <v>0</v>
      </c>
      <c r="N63" s="26">
        <f t="shared" si="1315"/>
        <v>0</v>
      </c>
      <c r="O63" s="101"/>
      <c r="P63" s="26">
        <f t="shared" ref="P63" si="1318">SUM(P61:P62)</f>
        <v>0</v>
      </c>
      <c r="Q63" s="26">
        <f t="shared" si="1315"/>
        <v>0</v>
      </c>
      <c r="R63" s="101"/>
      <c r="S63" s="26">
        <f t="shared" ref="S63" si="1319">SUM(S61:S62)</f>
        <v>0</v>
      </c>
      <c r="T63" s="26">
        <f t="shared" si="1315"/>
        <v>0</v>
      </c>
      <c r="U63" s="101"/>
      <c r="V63" s="26">
        <f t="shared" ref="V63" si="1320">SUM(V61:V62)</f>
        <v>0</v>
      </c>
      <c r="W63" s="26">
        <f t="shared" si="1315"/>
        <v>0</v>
      </c>
      <c r="X63" s="101"/>
      <c r="Y63" s="26">
        <f t="shared" ref="Y63" si="1321">SUM(Y61:Y62)</f>
        <v>0</v>
      </c>
      <c r="Z63" s="26">
        <f t="shared" si="1315"/>
        <v>0</v>
      </c>
      <c r="AA63" s="101"/>
      <c r="AB63" s="28">
        <f t="shared" si="26"/>
        <v>0</v>
      </c>
      <c r="AC63" s="26">
        <f t="shared" si="27"/>
        <v>0</v>
      </c>
      <c r="AD63" s="101"/>
      <c r="AE63" s="26">
        <f t="shared" ref="AE63" si="1322">SUM(AE61:AE62)</f>
        <v>0</v>
      </c>
      <c r="AF63" s="26">
        <f t="shared" si="1315"/>
        <v>0</v>
      </c>
      <c r="AG63" s="101"/>
      <c r="AH63" s="28">
        <f t="shared" si="30"/>
        <v>0</v>
      </c>
      <c r="AI63" s="26">
        <f t="shared" si="31"/>
        <v>0</v>
      </c>
      <c r="AJ63" s="101"/>
      <c r="AK63" s="26">
        <f t="shared" ref="AK63" si="1323">SUM(AK61:AK62)</f>
        <v>0</v>
      </c>
      <c r="AL63" s="26">
        <f t="shared" si="1315"/>
        <v>0</v>
      </c>
      <c r="AM63" s="101"/>
      <c r="AN63" s="26">
        <f t="shared" ref="AN63" si="1324">SUM(AN61:AN62)</f>
        <v>0</v>
      </c>
      <c r="AO63" s="26">
        <f t="shared" si="1315"/>
        <v>0</v>
      </c>
      <c r="AP63" s="101"/>
      <c r="AQ63" s="26">
        <f t="shared" ref="AQ63" si="1325">SUM(AQ61:AQ62)</f>
        <v>0</v>
      </c>
      <c r="AR63" s="26">
        <f t="shared" si="1315"/>
        <v>0</v>
      </c>
      <c r="AS63" s="101"/>
      <c r="AT63" s="26">
        <f t="shared" ref="AT63" si="1326">SUM(AT61:AT62)</f>
        <v>0</v>
      </c>
      <c r="AU63" s="26">
        <f t="shared" ref="AU63:DI63" si="1327">SUM(AU61:AU62)</f>
        <v>0</v>
      </c>
      <c r="AV63" s="101"/>
      <c r="AW63" s="26">
        <f t="shared" ref="AW63" si="1328">SUM(AW61:AW62)</f>
        <v>0</v>
      </c>
      <c r="AX63" s="26">
        <f t="shared" si="1327"/>
        <v>0</v>
      </c>
      <c r="AY63" s="101"/>
      <c r="AZ63" s="26">
        <f t="shared" si="952"/>
        <v>0</v>
      </c>
      <c r="BA63" s="26">
        <f t="shared" si="953"/>
        <v>0</v>
      </c>
      <c r="BB63" s="101"/>
      <c r="BC63" s="26">
        <f t="shared" ref="BC63" si="1329">SUM(BC61:BC62)</f>
        <v>0</v>
      </c>
      <c r="BD63" s="26">
        <f t="shared" si="1327"/>
        <v>0</v>
      </c>
      <c r="BE63" s="101"/>
      <c r="BF63" s="26">
        <f t="shared" ref="BF63" si="1330">SUM(BF61:BF62)</f>
        <v>0</v>
      </c>
      <c r="BG63" s="26">
        <f t="shared" si="1327"/>
        <v>0</v>
      </c>
      <c r="BH63" s="101"/>
      <c r="BI63" s="26">
        <f t="shared" ref="BI63" si="1331">SUM(BI61:BI62)</f>
        <v>0</v>
      </c>
      <c r="BJ63" s="26">
        <f t="shared" si="1327"/>
        <v>0</v>
      </c>
      <c r="BK63" s="101"/>
      <c r="BL63" s="26">
        <f t="shared" ref="BL63" si="1332">SUM(BL61:BL62)</f>
        <v>0</v>
      </c>
      <c r="BM63" s="26">
        <f t="shared" si="1327"/>
        <v>0</v>
      </c>
      <c r="BN63" s="101"/>
      <c r="BO63" s="26">
        <f t="shared" ref="BO63" si="1333">SUM(BO61:BO62)</f>
        <v>0</v>
      </c>
      <c r="BP63" s="26">
        <f t="shared" si="1327"/>
        <v>0</v>
      </c>
      <c r="BQ63" s="101"/>
      <c r="BR63" s="28">
        <f t="shared" ref="BR63" si="1334">SUM(BR61:BR62)</f>
        <v>0</v>
      </c>
      <c r="BS63" s="26">
        <f t="shared" si="1327"/>
        <v>0</v>
      </c>
      <c r="BT63" s="101"/>
      <c r="BU63" s="28">
        <f t="shared" ref="BU63" si="1335">SUM(BU61:BU62)</f>
        <v>0</v>
      </c>
      <c r="BV63" s="26">
        <f t="shared" si="1327"/>
        <v>0</v>
      </c>
      <c r="BW63" s="101"/>
      <c r="BX63" s="28">
        <f t="shared" ref="BX63" si="1336">SUM(BX61:BX62)</f>
        <v>0</v>
      </c>
      <c r="BY63" s="26">
        <f t="shared" ref="BY63" si="1337">SUM(BY61:BY62)</f>
        <v>0</v>
      </c>
      <c r="BZ63" s="101"/>
      <c r="CA63" s="28">
        <f t="shared" ref="CA63:CB63" si="1338">SUM(CA61:CA62)</f>
        <v>0</v>
      </c>
      <c r="CB63" s="26">
        <f t="shared" si="1338"/>
        <v>0</v>
      </c>
      <c r="CC63" s="101"/>
      <c r="CD63" s="28">
        <f t="shared" si="954"/>
        <v>0</v>
      </c>
      <c r="CE63" s="26">
        <f t="shared" si="955"/>
        <v>0</v>
      </c>
      <c r="CF63" s="101"/>
      <c r="CG63" s="28">
        <f t="shared" ref="CG63" si="1339">SUM(CG61:CG62)</f>
        <v>0</v>
      </c>
      <c r="CH63" s="26">
        <f t="shared" si="1327"/>
        <v>0</v>
      </c>
      <c r="CI63" s="101"/>
      <c r="CJ63" s="28">
        <f t="shared" ref="CJ63" si="1340">SUM(CJ61:CJ62)</f>
        <v>0</v>
      </c>
      <c r="CK63" s="26">
        <f t="shared" si="1327"/>
        <v>0</v>
      </c>
      <c r="CL63" s="101"/>
      <c r="CM63" s="28">
        <f t="shared" ref="CM63" si="1341">SUM(CM61:CM62)</f>
        <v>0</v>
      </c>
      <c r="CN63" s="26">
        <f t="shared" si="1327"/>
        <v>0</v>
      </c>
      <c r="CO63" s="101"/>
      <c r="CP63" s="28">
        <f t="shared" ref="CP63" si="1342">SUM(CP61:CP62)</f>
        <v>0</v>
      </c>
      <c r="CQ63" s="26">
        <f t="shared" si="1327"/>
        <v>0</v>
      </c>
      <c r="CR63" s="101"/>
      <c r="CS63" s="28">
        <f t="shared" ref="CS63" si="1343">SUM(CS61:CS62)</f>
        <v>0</v>
      </c>
      <c r="CT63" s="26">
        <f t="shared" si="1327"/>
        <v>0</v>
      </c>
      <c r="CU63" s="101"/>
      <c r="CV63" s="28">
        <f t="shared" si="40"/>
        <v>0</v>
      </c>
      <c r="CW63" s="26">
        <f t="shared" si="41"/>
        <v>0</v>
      </c>
      <c r="CX63" s="101"/>
      <c r="CY63" s="28">
        <f t="shared" si="1327"/>
        <v>0</v>
      </c>
      <c r="CZ63" s="26">
        <f t="shared" si="1327"/>
        <v>0</v>
      </c>
      <c r="DA63" s="101"/>
      <c r="DB63" s="28">
        <f t="shared" ref="DB63" si="1344">SUM(DB61:DB62)</f>
        <v>0</v>
      </c>
      <c r="DC63" s="26">
        <f t="shared" si="1327"/>
        <v>0</v>
      </c>
      <c r="DD63" s="101"/>
      <c r="DE63" s="26">
        <f t="shared" ref="DE63" si="1345">SUM(DE61:DE62)</f>
        <v>0</v>
      </c>
      <c r="DF63" s="26">
        <f t="shared" si="1327"/>
        <v>0</v>
      </c>
      <c r="DG63" s="101"/>
      <c r="DH63" s="28">
        <f t="shared" ref="DH63" si="1346">SUM(DH61:DH62)</f>
        <v>0</v>
      </c>
      <c r="DI63" s="26">
        <f t="shared" si="1327"/>
        <v>0</v>
      </c>
      <c r="DJ63" s="101"/>
      <c r="DK63" s="26">
        <f t="shared" ref="DK63" si="1347">SUM(DK61:DK62)</f>
        <v>0</v>
      </c>
      <c r="DL63" s="26">
        <f t="shared" ref="DL63:FQ63" si="1348">SUM(DL61:DL62)</f>
        <v>0</v>
      </c>
      <c r="DM63" s="101"/>
      <c r="DN63" s="28">
        <f t="shared" ref="DN63" si="1349">SUM(DN61:DN62)</f>
        <v>0</v>
      </c>
      <c r="DO63" s="26">
        <f t="shared" ref="DO63" si="1350">SUM(DO61:DO62)</f>
        <v>0</v>
      </c>
      <c r="DP63" s="101"/>
      <c r="DQ63" s="28">
        <f t="shared" ref="DQ63" si="1351">SUM(DQ61:DQ62)</f>
        <v>0</v>
      </c>
      <c r="DR63" s="26">
        <f t="shared" ref="DR63" si="1352">SUM(DR61:DR62)</f>
        <v>0</v>
      </c>
      <c r="DS63" s="101"/>
      <c r="DT63" s="28">
        <f t="shared" si="42"/>
        <v>0</v>
      </c>
      <c r="DU63" s="26">
        <f t="shared" si="43"/>
        <v>0</v>
      </c>
      <c r="DV63" s="101"/>
      <c r="DW63" s="28">
        <f t="shared" ref="DW63" si="1353">SUM(DW61:DW62)</f>
        <v>0</v>
      </c>
      <c r="DX63" s="26">
        <f t="shared" si="1348"/>
        <v>0</v>
      </c>
      <c r="DY63" s="101"/>
      <c r="DZ63" s="26">
        <f t="shared" ref="DZ63" si="1354">SUM(DZ61:DZ62)</f>
        <v>0</v>
      </c>
      <c r="EA63" s="26">
        <f t="shared" si="1348"/>
        <v>0</v>
      </c>
      <c r="EB63" s="101"/>
      <c r="EC63" s="26">
        <f t="shared" ref="EC63:ED63" si="1355">SUM(EC61:EC62)</f>
        <v>0</v>
      </c>
      <c r="ED63" s="26">
        <f t="shared" si="1355"/>
        <v>0</v>
      </c>
      <c r="EE63" s="101"/>
      <c r="EF63" s="26">
        <f t="shared" si="956"/>
        <v>0</v>
      </c>
      <c r="EG63" s="26">
        <f t="shared" si="957"/>
        <v>0</v>
      </c>
      <c r="EH63" s="101"/>
      <c r="EI63" s="28">
        <f t="shared" ref="EI63" si="1356">SUM(EI61:EI62)</f>
        <v>0</v>
      </c>
      <c r="EJ63" s="26">
        <f t="shared" si="1348"/>
        <v>0</v>
      </c>
      <c r="EK63" s="101"/>
      <c r="EL63" s="28">
        <f t="shared" ref="EL63" si="1357">SUM(EL61:EL62)</f>
        <v>0</v>
      </c>
      <c r="EM63" s="26">
        <f t="shared" si="1348"/>
        <v>0</v>
      </c>
      <c r="EN63" s="101"/>
      <c r="EO63" s="28">
        <f t="shared" ref="EO63" si="1358">SUM(EO61:EO62)</f>
        <v>0</v>
      </c>
      <c r="EP63" s="26">
        <f t="shared" si="1348"/>
        <v>0</v>
      </c>
      <c r="EQ63" s="101"/>
      <c r="ER63" s="28">
        <f t="shared" ref="ER63" si="1359">SUM(ER61:ER62)</f>
        <v>0</v>
      </c>
      <c r="ES63" s="26">
        <f t="shared" si="1348"/>
        <v>0</v>
      </c>
      <c r="ET63" s="101"/>
      <c r="EU63" s="26">
        <f t="shared" ref="EU63" si="1360">SUM(EU61:EU62)</f>
        <v>0</v>
      </c>
      <c r="EV63" s="26">
        <f t="shared" si="1348"/>
        <v>0</v>
      </c>
      <c r="EW63" s="101"/>
      <c r="EX63" s="28">
        <f t="shared" si="958"/>
        <v>0</v>
      </c>
      <c r="EY63" s="26">
        <f t="shared" si="959"/>
        <v>0</v>
      </c>
      <c r="EZ63" s="101"/>
      <c r="FA63" s="26">
        <f t="shared" ref="FA63:FB63" si="1361">SUM(FA61:FA62)</f>
        <v>0</v>
      </c>
      <c r="FB63" s="26">
        <f t="shared" si="1361"/>
        <v>0</v>
      </c>
      <c r="FC63" s="101"/>
      <c r="FD63" s="26">
        <f t="shared" ref="FD63" si="1362">SUM(FD61:FD62)</f>
        <v>0</v>
      </c>
      <c r="FE63" s="26">
        <f t="shared" si="1348"/>
        <v>0</v>
      </c>
      <c r="FF63" s="101"/>
      <c r="FG63" s="26">
        <f t="shared" ref="FG63" si="1363">SUM(FG61:FG62)</f>
        <v>0</v>
      </c>
      <c r="FH63" s="26">
        <f t="shared" si="1348"/>
        <v>0</v>
      </c>
      <c r="FI63" s="101"/>
      <c r="FJ63" s="26">
        <f t="shared" ref="FJ63:FK63" si="1364">SUM(FJ61:FJ62)</f>
        <v>0</v>
      </c>
      <c r="FK63" s="26">
        <f t="shared" si="1364"/>
        <v>0</v>
      </c>
      <c r="FL63" s="101"/>
      <c r="FM63" s="28">
        <f t="shared" si="960"/>
        <v>0</v>
      </c>
      <c r="FN63" s="26">
        <f t="shared" si="961"/>
        <v>0</v>
      </c>
      <c r="FO63" s="101"/>
      <c r="FP63" s="26">
        <f t="shared" ref="FP63" si="1365">SUM(FP61:FP62)</f>
        <v>0</v>
      </c>
      <c r="FQ63" s="26">
        <f t="shared" si="1348"/>
        <v>0</v>
      </c>
      <c r="FR63" s="101"/>
      <c r="FS63" s="28">
        <f t="shared" si="962"/>
        <v>0</v>
      </c>
      <c r="FT63" s="26">
        <f t="shared" si="54"/>
        <v>0</v>
      </c>
      <c r="FU63" s="101"/>
      <c r="FV63" s="28">
        <f t="shared" ref="FV63" si="1366">SUM(FV61:FV62)</f>
        <v>0</v>
      </c>
      <c r="FW63" s="26">
        <f t="shared" ref="FW63:HY63" si="1367">SUM(FW61:FW62)</f>
        <v>0</v>
      </c>
      <c r="FX63" s="101"/>
      <c r="FY63" s="28">
        <f t="shared" si="963"/>
        <v>0</v>
      </c>
      <c r="FZ63" s="26">
        <f t="shared" si="964"/>
        <v>0</v>
      </c>
      <c r="GA63" s="101"/>
      <c r="GB63" s="28">
        <f t="shared" si="965"/>
        <v>0</v>
      </c>
      <c r="GC63" s="26">
        <f t="shared" si="966"/>
        <v>0</v>
      </c>
      <c r="GD63" s="101"/>
      <c r="GE63" s="26">
        <f t="shared" ref="GE63" si="1368">SUM(GE61:GE62)</f>
        <v>0</v>
      </c>
      <c r="GF63" s="26">
        <f t="shared" ref="GF63" si="1369">SUM(GF61:GF62)</f>
        <v>0</v>
      </c>
      <c r="GG63" s="101"/>
      <c r="GH63" s="26">
        <f t="shared" ref="GH63" si="1370">SUM(GH61:GH62)</f>
        <v>0</v>
      </c>
      <c r="GI63" s="26">
        <f t="shared" ref="GI63" si="1371">SUM(GI61:GI62)</f>
        <v>0</v>
      </c>
      <c r="GJ63" s="101"/>
      <c r="GK63" s="26">
        <f t="shared" ref="GK63" si="1372">SUM(GK61:GK62)</f>
        <v>0</v>
      </c>
      <c r="GL63" s="26">
        <f t="shared" si="1367"/>
        <v>0</v>
      </c>
      <c r="GM63" s="101"/>
      <c r="GN63" s="26">
        <f t="shared" ref="GN63" si="1373">SUM(GN61:GN62)</f>
        <v>0</v>
      </c>
      <c r="GO63" s="26">
        <f t="shared" si="1367"/>
        <v>0</v>
      </c>
      <c r="GP63" s="101"/>
      <c r="GQ63" s="26">
        <f t="shared" ref="GQ63" si="1374">SUM(GQ61:GQ62)</f>
        <v>0</v>
      </c>
      <c r="GR63" s="26">
        <f t="shared" si="1367"/>
        <v>0</v>
      </c>
      <c r="GS63" s="101"/>
      <c r="GT63" s="28">
        <f t="shared" ref="GT63" si="1375">SUM(GT61:GT62)</f>
        <v>0</v>
      </c>
      <c r="GU63" s="26">
        <f t="shared" si="1367"/>
        <v>0</v>
      </c>
      <c r="GV63" s="101"/>
      <c r="GW63" s="28">
        <f t="shared" ref="GW63" si="1376">SUM(GW61:GW62)</f>
        <v>0</v>
      </c>
      <c r="GX63" s="26">
        <f t="shared" si="1367"/>
        <v>0</v>
      </c>
      <c r="GY63" s="101"/>
      <c r="GZ63" s="26">
        <f t="shared" ref="GZ63" si="1377">SUM(GZ61:GZ62)</f>
        <v>0</v>
      </c>
      <c r="HA63" s="26">
        <f t="shared" ref="HA63" si="1378">SUM(HA61:HA62)</f>
        <v>0</v>
      </c>
      <c r="HB63" s="101"/>
      <c r="HC63" s="28">
        <f t="shared" si="967"/>
        <v>0</v>
      </c>
      <c r="HD63" s="26">
        <f t="shared" si="968"/>
        <v>0</v>
      </c>
      <c r="HE63" s="101"/>
      <c r="HF63" s="28">
        <f t="shared" ref="HF63" si="1379">SUM(HF61:HF62)</f>
        <v>0</v>
      </c>
      <c r="HG63" s="26">
        <f t="shared" si="1367"/>
        <v>0</v>
      </c>
      <c r="HH63" s="101"/>
      <c r="HI63" s="28">
        <f t="shared" si="63"/>
        <v>0</v>
      </c>
      <c r="HJ63" s="26">
        <f t="shared" si="64"/>
        <v>0</v>
      </c>
      <c r="HK63" s="101"/>
      <c r="HL63" s="28">
        <f t="shared" ref="HL63" si="1380">SUM(HL61:HL62)</f>
        <v>0</v>
      </c>
      <c r="HM63" s="26">
        <f t="shared" si="1367"/>
        <v>0</v>
      </c>
      <c r="HN63" s="101"/>
      <c r="HO63" s="26">
        <f t="shared" ref="HO63" si="1381">SUM(HO61:HO62)</f>
        <v>0</v>
      </c>
      <c r="HP63" s="26">
        <f t="shared" si="1367"/>
        <v>0</v>
      </c>
      <c r="HQ63" s="101"/>
      <c r="HR63" s="28">
        <f t="shared" si="65"/>
        <v>0</v>
      </c>
      <c r="HS63" s="26">
        <f t="shared" si="66"/>
        <v>0</v>
      </c>
      <c r="HT63" s="101"/>
      <c r="HU63" s="28">
        <f t="shared" ref="HU63" si="1382">SUM(HU61:HU62)</f>
        <v>0</v>
      </c>
      <c r="HV63" s="26">
        <f t="shared" si="1367"/>
        <v>0</v>
      </c>
      <c r="HW63" s="101"/>
      <c r="HX63" s="26">
        <f t="shared" ref="HX63" si="1383">SUM(HX61:HX62)</f>
        <v>0</v>
      </c>
      <c r="HY63" s="26">
        <f t="shared" si="1367"/>
        <v>0</v>
      </c>
      <c r="HZ63" s="101"/>
      <c r="IA63" s="28">
        <f t="shared" si="67"/>
        <v>0</v>
      </c>
      <c r="IB63" s="26">
        <f t="shared" si="68"/>
        <v>0</v>
      </c>
      <c r="IC63" s="101"/>
      <c r="ID63" s="26">
        <f t="shared" ref="ID63" si="1384">SUM(ID61:ID62)</f>
        <v>0</v>
      </c>
      <c r="IE63" s="26">
        <f t="shared" ref="IE63:JX63" si="1385">SUM(IE61:IE62)</f>
        <v>0</v>
      </c>
      <c r="IF63" s="101"/>
      <c r="IG63" s="26">
        <f t="shared" ref="IG63" si="1386">SUM(IG61:IG62)</f>
        <v>0</v>
      </c>
      <c r="IH63" s="26">
        <f t="shared" si="1385"/>
        <v>0</v>
      </c>
      <c r="II63" s="101"/>
      <c r="IJ63" s="28">
        <f t="shared" si="69"/>
        <v>0</v>
      </c>
      <c r="IK63" s="26">
        <f t="shared" si="70"/>
        <v>0</v>
      </c>
      <c r="IL63" s="101"/>
      <c r="IM63" s="26">
        <f t="shared" ref="IM63" si="1387">SUM(IM61:IM62)</f>
        <v>0</v>
      </c>
      <c r="IN63" s="26">
        <f t="shared" si="1385"/>
        <v>14011</v>
      </c>
      <c r="IO63" s="101"/>
      <c r="IP63" s="28">
        <f t="shared" si="969"/>
        <v>0</v>
      </c>
      <c r="IQ63" s="26">
        <f t="shared" si="970"/>
        <v>14011</v>
      </c>
      <c r="IR63" s="101"/>
      <c r="IS63" s="26">
        <f t="shared" ref="IS63" si="1388">SUM(IS61:IS62)</f>
        <v>0</v>
      </c>
      <c r="IT63" s="26">
        <f t="shared" si="1385"/>
        <v>0</v>
      </c>
      <c r="IU63" s="101"/>
      <c r="IV63" s="26">
        <f t="shared" si="73"/>
        <v>0</v>
      </c>
      <c r="IW63" s="26">
        <f t="shared" si="74"/>
        <v>0</v>
      </c>
      <c r="IX63" s="101"/>
      <c r="IY63" s="28">
        <f t="shared" si="971"/>
        <v>0</v>
      </c>
      <c r="IZ63" s="26">
        <f t="shared" si="972"/>
        <v>14011</v>
      </c>
      <c r="JA63" s="101"/>
      <c r="JB63" s="28">
        <f t="shared" si="1385"/>
        <v>0</v>
      </c>
      <c r="JC63" s="26">
        <f t="shared" si="1385"/>
        <v>0</v>
      </c>
      <c r="JD63" s="101"/>
      <c r="JE63" s="26">
        <f t="shared" ref="JE63" si="1389">SUM(JE61:JE62)</f>
        <v>0</v>
      </c>
      <c r="JF63" s="26">
        <f t="shared" si="1385"/>
        <v>0</v>
      </c>
      <c r="JG63" s="101"/>
      <c r="JH63" s="28">
        <f t="shared" ref="JH63" si="1390">SUM(JH61:JH62)</f>
        <v>0</v>
      </c>
      <c r="JI63" s="26">
        <f t="shared" si="1385"/>
        <v>0</v>
      </c>
      <c r="JJ63" s="101"/>
      <c r="JK63" s="28">
        <f t="shared" si="76"/>
        <v>0</v>
      </c>
      <c r="JL63" s="26">
        <f t="shared" si="77"/>
        <v>0</v>
      </c>
      <c r="JM63" s="101"/>
      <c r="JN63" s="28">
        <f t="shared" ref="JN63" si="1391">SUM(JN61:JN62)</f>
        <v>0</v>
      </c>
      <c r="JO63" s="26">
        <f t="shared" si="1385"/>
        <v>0</v>
      </c>
      <c r="JP63" s="101"/>
      <c r="JQ63" s="28">
        <f t="shared" ref="JQ63" si="1392">SUM(JQ61:JQ62)</f>
        <v>0</v>
      </c>
      <c r="JR63" s="26">
        <f t="shared" si="1385"/>
        <v>0</v>
      </c>
      <c r="JS63" s="101"/>
      <c r="JT63" s="28">
        <f t="shared" si="1385"/>
        <v>0</v>
      </c>
      <c r="JU63" s="26">
        <f t="shared" si="1385"/>
        <v>0</v>
      </c>
      <c r="JV63" s="101"/>
      <c r="JW63" s="28">
        <f t="shared" si="1385"/>
        <v>0</v>
      </c>
      <c r="JX63" s="26">
        <f t="shared" si="1385"/>
        <v>0</v>
      </c>
      <c r="JY63" s="101"/>
      <c r="JZ63" s="28">
        <f t="shared" si="78"/>
        <v>0</v>
      </c>
      <c r="KA63" s="26">
        <f t="shared" si="79"/>
        <v>0</v>
      </c>
      <c r="KB63" s="101"/>
      <c r="KC63" s="28">
        <f t="shared" ref="KC63:KD63" si="1393">SUM(KC61:KC62)</f>
        <v>0</v>
      </c>
      <c r="KD63" s="26">
        <f t="shared" si="1393"/>
        <v>0</v>
      </c>
      <c r="KE63" s="101"/>
      <c r="KF63" s="28">
        <f t="shared" ref="KF63:KG63" si="1394">SUM(KF61:KF62)</f>
        <v>0</v>
      </c>
      <c r="KG63" s="26">
        <f t="shared" si="1394"/>
        <v>0</v>
      </c>
      <c r="KH63" s="101"/>
      <c r="KI63" s="28">
        <f t="shared" ref="KI63:KJ63" si="1395">SUM(KI61:KI62)</f>
        <v>0</v>
      </c>
      <c r="KJ63" s="26">
        <f t="shared" si="1395"/>
        <v>0</v>
      </c>
      <c r="KK63" s="101"/>
      <c r="KL63" s="28">
        <f t="shared" si="973"/>
        <v>0</v>
      </c>
      <c r="KM63" s="26">
        <f t="shared" si="974"/>
        <v>0</v>
      </c>
      <c r="KN63" s="101"/>
      <c r="KO63" s="28">
        <f t="shared" si="975"/>
        <v>0</v>
      </c>
      <c r="KP63" s="26">
        <f t="shared" si="976"/>
        <v>0</v>
      </c>
      <c r="KQ63" s="101"/>
      <c r="KR63" s="26">
        <f t="shared" ref="KR63" si="1396">SUM(KR61:KR62)</f>
        <v>2604000</v>
      </c>
      <c r="KS63" s="26">
        <f t="shared" ref="KS63:LQ63" si="1397">SUM(KS61:KS62)</f>
        <v>1236949</v>
      </c>
      <c r="KT63" s="101">
        <f t="shared" si="1311"/>
        <v>0.47501881720430106</v>
      </c>
      <c r="KU63" s="26">
        <f t="shared" ref="KU63" si="1398">SUM(KU61:KU62)</f>
        <v>0</v>
      </c>
      <c r="KV63" s="26">
        <f t="shared" si="1397"/>
        <v>0</v>
      </c>
      <c r="KW63" s="101"/>
      <c r="KX63" s="26">
        <f t="shared" ref="KX63" si="1399">SUM(KX61:KX62)</f>
        <v>0</v>
      </c>
      <c r="KY63" s="26">
        <f t="shared" si="1397"/>
        <v>0</v>
      </c>
      <c r="KZ63" s="101"/>
      <c r="LA63" s="26">
        <f t="shared" ref="LA63" si="1400">SUM(LA61:LA62)</f>
        <v>0</v>
      </c>
      <c r="LB63" s="26">
        <f t="shared" si="1397"/>
        <v>0</v>
      </c>
      <c r="LC63" s="101"/>
      <c r="LD63" s="26">
        <f t="shared" ref="LD63" si="1401">SUM(LD61:LD62)</f>
        <v>0</v>
      </c>
      <c r="LE63" s="26">
        <f t="shared" si="1397"/>
        <v>0</v>
      </c>
      <c r="LF63" s="101"/>
      <c r="LG63" s="28">
        <f t="shared" si="84"/>
        <v>2604000</v>
      </c>
      <c r="LH63" s="26">
        <f t="shared" si="85"/>
        <v>1236949</v>
      </c>
      <c r="LI63" s="101">
        <f t="shared" si="978"/>
        <v>0.47501881720430106</v>
      </c>
      <c r="LJ63" s="26">
        <f t="shared" ref="LJ63" si="1402">SUM(LJ61:LJ62)</f>
        <v>0</v>
      </c>
      <c r="LK63" s="26">
        <f t="shared" si="1397"/>
        <v>0</v>
      </c>
      <c r="LL63" s="101"/>
      <c r="LM63" s="26">
        <f t="shared" ref="LM63" si="1403">SUM(LM61:LM62)</f>
        <v>0</v>
      </c>
      <c r="LN63" s="26">
        <f t="shared" si="1397"/>
        <v>0</v>
      </c>
      <c r="LO63" s="101"/>
      <c r="LP63" s="26">
        <f t="shared" ref="LP63" si="1404">SUM(LP61:LP62)</f>
        <v>0</v>
      </c>
      <c r="LQ63" s="26">
        <f t="shared" si="1397"/>
        <v>0</v>
      </c>
      <c r="LR63" s="101"/>
      <c r="LS63" s="28">
        <f t="shared" si="979"/>
        <v>0</v>
      </c>
      <c r="LT63" s="26">
        <f t="shared" si="980"/>
        <v>0</v>
      </c>
      <c r="LU63" s="101"/>
      <c r="LV63" s="28">
        <f t="shared" si="981"/>
        <v>2604000</v>
      </c>
      <c r="LW63" s="26">
        <f t="shared" si="982"/>
        <v>1236949</v>
      </c>
      <c r="LX63" s="101">
        <f t="shared" si="983"/>
        <v>0.47501881720430106</v>
      </c>
      <c r="LY63" s="26">
        <f t="shared" ref="LY63:LZ63" si="1405">SUM(LY61:LY62)</f>
        <v>0</v>
      </c>
      <c r="LZ63" s="26">
        <f t="shared" si="1405"/>
        <v>0</v>
      </c>
      <c r="MA63" s="101"/>
      <c r="MB63" s="26">
        <f t="shared" ref="MB63" si="1406">SUM(MB61:MB62)</f>
        <v>0</v>
      </c>
      <c r="MC63" s="26">
        <f t="shared" ref="MC63" si="1407">SUM(MC61:MC62)</f>
        <v>0</v>
      </c>
      <c r="MD63" s="101"/>
      <c r="ME63" s="26">
        <f t="shared" ref="ME63" si="1408">SUM(ME61:ME62)</f>
        <v>0</v>
      </c>
      <c r="MF63" s="26">
        <f t="shared" ref="MF63" si="1409">SUM(MF61:MF62)</f>
        <v>0</v>
      </c>
      <c r="MG63" s="101"/>
      <c r="MH63" s="26">
        <f t="shared" ref="MH63" si="1410">SUM(MH61:MH62)</f>
        <v>0</v>
      </c>
      <c r="MI63" s="26">
        <f t="shared" ref="MI63" si="1411">SUM(MI61:MI62)</f>
        <v>0</v>
      </c>
      <c r="MJ63" s="101"/>
      <c r="MK63" s="28">
        <f t="shared" si="985"/>
        <v>0</v>
      </c>
      <c r="ML63" s="26">
        <f t="shared" si="986"/>
        <v>0</v>
      </c>
      <c r="MM63" s="101"/>
      <c r="MN63" s="26">
        <f t="shared" ref="MN63:MO63" si="1412">SUM(MN61:MN62)</f>
        <v>0</v>
      </c>
      <c r="MO63" s="26">
        <f t="shared" si="1412"/>
        <v>0</v>
      </c>
      <c r="MP63" s="101"/>
      <c r="MQ63" s="26">
        <f t="shared" ref="MQ63:MR63" si="1413">SUM(MQ61:MQ62)</f>
        <v>0</v>
      </c>
      <c r="MR63" s="26">
        <f t="shared" si="1413"/>
        <v>0</v>
      </c>
      <c r="MS63" s="102"/>
      <c r="MT63" s="28">
        <f t="shared" si="988"/>
        <v>0</v>
      </c>
      <c r="MU63" s="26">
        <f t="shared" si="989"/>
        <v>0</v>
      </c>
      <c r="MV63" s="101"/>
      <c r="MW63" s="28">
        <f t="shared" si="990"/>
        <v>0</v>
      </c>
      <c r="MX63" s="26">
        <f t="shared" si="991"/>
        <v>0</v>
      </c>
      <c r="MY63" s="101"/>
      <c r="MZ63" s="28">
        <f t="shared" si="992"/>
        <v>2604000</v>
      </c>
      <c r="NA63" s="26">
        <f t="shared" si="993"/>
        <v>1250960</v>
      </c>
      <c r="NB63" s="101">
        <f t="shared" si="95"/>
        <v>0.48039938556067591</v>
      </c>
      <c r="NC63" s="28">
        <f t="shared" si="994"/>
        <v>2604000</v>
      </c>
      <c r="ND63" s="26">
        <f t="shared" si="995"/>
        <v>1250960</v>
      </c>
      <c r="NE63" s="101">
        <f t="shared" si="96"/>
        <v>0.48039938556067591</v>
      </c>
    </row>
    <row r="64" spans="1:372" s="34" customFormat="1" ht="16.5" thickBot="1" x14ac:dyDescent="0.3">
      <c r="A64" s="23">
        <v>54</v>
      </c>
      <c r="B64" s="24" t="s">
        <v>351</v>
      </c>
      <c r="C64" s="107" t="s">
        <v>194</v>
      </c>
      <c r="D64" s="26"/>
      <c r="E64" s="26"/>
      <c r="F64" s="101"/>
      <c r="G64" s="26"/>
      <c r="H64" s="26"/>
      <c r="I64" s="101"/>
      <c r="J64" s="26"/>
      <c r="K64" s="26"/>
      <c r="L64" s="101"/>
      <c r="M64" s="26"/>
      <c r="N64" s="26"/>
      <c r="O64" s="101"/>
      <c r="P64" s="26"/>
      <c r="Q64" s="26"/>
      <c r="R64" s="101"/>
      <c r="S64" s="26"/>
      <c r="T64" s="26"/>
      <c r="U64" s="101"/>
      <c r="V64" s="26"/>
      <c r="W64" s="26"/>
      <c r="X64" s="101"/>
      <c r="Y64" s="26"/>
      <c r="Z64" s="26"/>
      <c r="AA64" s="101"/>
      <c r="AB64" s="28">
        <f t="shared" si="26"/>
        <v>0</v>
      </c>
      <c r="AC64" s="26">
        <f t="shared" si="27"/>
        <v>0</v>
      </c>
      <c r="AD64" s="101"/>
      <c r="AE64" s="26"/>
      <c r="AF64" s="26"/>
      <c r="AG64" s="101"/>
      <c r="AH64" s="28">
        <f t="shared" si="30"/>
        <v>0</v>
      </c>
      <c r="AI64" s="26">
        <f t="shared" si="31"/>
        <v>0</v>
      </c>
      <c r="AJ64" s="101"/>
      <c r="AK64" s="26"/>
      <c r="AL64" s="26"/>
      <c r="AM64" s="101"/>
      <c r="AN64" s="26"/>
      <c r="AO64" s="26"/>
      <c r="AP64" s="101"/>
      <c r="AQ64" s="26"/>
      <c r="AR64" s="26"/>
      <c r="AS64" s="101"/>
      <c r="AT64" s="26"/>
      <c r="AU64" s="26"/>
      <c r="AV64" s="101"/>
      <c r="AW64" s="26"/>
      <c r="AX64" s="26"/>
      <c r="AY64" s="101"/>
      <c r="AZ64" s="26">
        <f t="shared" si="952"/>
        <v>0</v>
      </c>
      <c r="BA64" s="26">
        <f t="shared" si="953"/>
        <v>0</v>
      </c>
      <c r="BB64" s="101"/>
      <c r="BC64" s="26"/>
      <c r="BD64" s="26"/>
      <c r="BE64" s="101"/>
      <c r="BF64" s="26"/>
      <c r="BG64" s="26"/>
      <c r="BH64" s="101"/>
      <c r="BI64" s="26"/>
      <c r="BJ64" s="26"/>
      <c r="BK64" s="101"/>
      <c r="BL64" s="26"/>
      <c r="BM64" s="26"/>
      <c r="BN64" s="101"/>
      <c r="BO64" s="26"/>
      <c r="BP64" s="26"/>
      <c r="BQ64" s="101"/>
      <c r="BR64" s="28"/>
      <c r="BS64" s="26"/>
      <c r="BT64" s="101"/>
      <c r="BU64" s="28"/>
      <c r="BV64" s="26"/>
      <c r="BW64" s="101"/>
      <c r="BX64" s="28"/>
      <c r="BY64" s="26"/>
      <c r="BZ64" s="101"/>
      <c r="CA64" s="28"/>
      <c r="CB64" s="26"/>
      <c r="CC64" s="101"/>
      <c r="CD64" s="28">
        <f t="shared" si="954"/>
        <v>0</v>
      </c>
      <c r="CE64" s="26">
        <f t="shared" si="955"/>
        <v>0</v>
      </c>
      <c r="CF64" s="101"/>
      <c r="CG64" s="28"/>
      <c r="CH64" s="26"/>
      <c r="CI64" s="101"/>
      <c r="CJ64" s="28"/>
      <c r="CK64" s="26"/>
      <c r="CL64" s="101"/>
      <c r="CM64" s="28"/>
      <c r="CN64" s="26"/>
      <c r="CO64" s="101"/>
      <c r="CP64" s="28"/>
      <c r="CQ64" s="26"/>
      <c r="CR64" s="101"/>
      <c r="CS64" s="28"/>
      <c r="CT64" s="26"/>
      <c r="CU64" s="101"/>
      <c r="CV64" s="28">
        <f t="shared" si="40"/>
        <v>0</v>
      </c>
      <c r="CW64" s="26">
        <f t="shared" si="41"/>
        <v>0</v>
      </c>
      <c r="CX64" s="101"/>
      <c r="CY64" s="28"/>
      <c r="CZ64" s="26"/>
      <c r="DA64" s="101"/>
      <c r="DB64" s="28"/>
      <c r="DC64" s="26"/>
      <c r="DD64" s="101"/>
      <c r="DE64" s="26"/>
      <c r="DF64" s="26"/>
      <c r="DG64" s="101"/>
      <c r="DH64" s="28"/>
      <c r="DI64" s="26"/>
      <c r="DJ64" s="101"/>
      <c r="DK64" s="26"/>
      <c r="DL64" s="26"/>
      <c r="DM64" s="101"/>
      <c r="DN64" s="28"/>
      <c r="DO64" s="26"/>
      <c r="DP64" s="101"/>
      <c r="DQ64" s="28"/>
      <c r="DR64" s="26"/>
      <c r="DS64" s="101"/>
      <c r="DT64" s="28">
        <f t="shared" si="42"/>
        <v>0</v>
      </c>
      <c r="DU64" s="26">
        <f t="shared" si="43"/>
        <v>0</v>
      </c>
      <c r="DV64" s="101"/>
      <c r="DW64" s="28"/>
      <c r="DX64" s="26"/>
      <c r="DY64" s="101"/>
      <c r="DZ64" s="26"/>
      <c r="EA64" s="26"/>
      <c r="EB64" s="101"/>
      <c r="EC64" s="26"/>
      <c r="ED64" s="26"/>
      <c r="EE64" s="101"/>
      <c r="EF64" s="26">
        <f t="shared" si="956"/>
        <v>0</v>
      </c>
      <c r="EG64" s="26">
        <f t="shared" si="957"/>
        <v>0</v>
      </c>
      <c r="EH64" s="101"/>
      <c r="EI64" s="28"/>
      <c r="EJ64" s="26"/>
      <c r="EK64" s="101"/>
      <c r="EL64" s="28"/>
      <c r="EM64" s="26"/>
      <c r="EN64" s="101"/>
      <c r="EO64" s="28"/>
      <c r="EP64" s="26"/>
      <c r="EQ64" s="101"/>
      <c r="ER64" s="28"/>
      <c r="ES64" s="26"/>
      <c r="ET64" s="101"/>
      <c r="EU64" s="26"/>
      <c r="EV64" s="26"/>
      <c r="EW64" s="101"/>
      <c r="EX64" s="28">
        <f t="shared" si="958"/>
        <v>0</v>
      </c>
      <c r="EY64" s="26">
        <f t="shared" si="959"/>
        <v>0</v>
      </c>
      <c r="EZ64" s="101"/>
      <c r="FA64" s="26"/>
      <c r="FB64" s="26"/>
      <c r="FC64" s="101"/>
      <c r="FD64" s="26"/>
      <c r="FE64" s="26"/>
      <c r="FF64" s="101"/>
      <c r="FG64" s="26"/>
      <c r="FH64" s="26"/>
      <c r="FI64" s="101"/>
      <c r="FJ64" s="26"/>
      <c r="FK64" s="26"/>
      <c r="FL64" s="101"/>
      <c r="FM64" s="28">
        <f t="shared" si="960"/>
        <v>0</v>
      </c>
      <c r="FN64" s="26">
        <f t="shared" si="961"/>
        <v>0</v>
      </c>
      <c r="FO64" s="101"/>
      <c r="FP64" s="26"/>
      <c r="FQ64" s="26"/>
      <c r="FR64" s="101"/>
      <c r="FS64" s="28">
        <f t="shared" si="962"/>
        <v>0</v>
      </c>
      <c r="FT64" s="26">
        <f t="shared" si="54"/>
        <v>0</v>
      </c>
      <c r="FU64" s="101"/>
      <c r="FV64" s="28"/>
      <c r="FW64" s="26"/>
      <c r="FX64" s="101"/>
      <c r="FY64" s="28">
        <f t="shared" si="963"/>
        <v>0</v>
      </c>
      <c r="FZ64" s="26">
        <f t="shared" si="964"/>
        <v>0</v>
      </c>
      <c r="GA64" s="101"/>
      <c r="GB64" s="28">
        <f t="shared" si="965"/>
        <v>0</v>
      </c>
      <c r="GC64" s="26">
        <f t="shared" si="966"/>
        <v>0</v>
      </c>
      <c r="GD64" s="101"/>
      <c r="GE64" s="26"/>
      <c r="GF64" s="26"/>
      <c r="GG64" s="101"/>
      <c r="GH64" s="26"/>
      <c r="GI64" s="26"/>
      <c r="GJ64" s="101"/>
      <c r="GK64" s="26"/>
      <c r="GL64" s="26"/>
      <c r="GM64" s="101"/>
      <c r="GN64" s="26"/>
      <c r="GO64" s="26"/>
      <c r="GP64" s="101"/>
      <c r="GQ64" s="26"/>
      <c r="GR64" s="26"/>
      <c r="GS64" s="101"/>
      <c r="GT64" s="28"/>
      <c r="GU64" s="26"/>
      <c r="GV64" s="101"/>
      <c r="GW64" s="28"/>
      <c r="GX64" s="26"/>
      <c r="GY64" s="101"/>
      <c r="GZ64" s="26"/>
      <c r="HA64" s="26"/>
      <c r="HB64" s="101"/>
      <c r="HC64" s="28">
        <f t="shared" si="967"/>
        <v>0</v>
      </c>
      <c r="HD64" s="26">
        <f t="shared" si="968"/>
        <v>0</v>
      </c>
      <c r="HE64" s="101"/>
      <c r="HF64" s="28"/>
      <c r="HG64" s="26"/>
      <c r="HH64" s="101"/>
      <c r="HI64" s="28">
        <f t="shared" si="63"/>
        <v>0</v>
      </c>
      <c r="HJ64" s="26">
        <f t="shared" si="64"/>
        <v>0</v>
      </c>
      <c r="HK64" s="101"/>
      <c r="HL64" s="28"/>
      <c r="HM64" s="26"/>
      <c r="HN64" s="101"/>
      <c r="HO64" s="26"/>
      <c r="HP64" s="26"/>
      <c r="HQ64" s="101"/>
      <c r="HR64" s="28">
        <f t="shared" si="65"/>
        <v>0</v>
      </c>
      <c r="HS64" s="26">
        <f t="shared" si="66"/>
        <v>0</v>
      </c>
      <c r="HT64" s="101"/>
      <c r="HU64" s="28"/>
      <c r="HV64" s="26"/>
      <c r="HW64" s="101"/>
      <c r="HX64" s="26"/>
      <c r="HY64" s="26"/>
      <c r="HZ64" s="101"/>
      <c r="IA64" s="28">
        <f t="shared" si="67"/>
        <v>0</v>
      </c>
      <c r="IB64" s="26">
        <f t="shared" si="68"/>
        <v>0</v>
      </c>
      <c r="IC64" s="101"/>
      <c r="ID64" s="26"/>
      <c r="IE64" s="26"/>
      <c r="IF64" s="101"/>
      <c r="IG64" s="26"/>
      <c r="IH64" s="26"/>
      <c r="II64" s="101"/>
      <c r="IJ64" s="28">
        <f t="shared" si="69"/>
        <v>0</v>
      </c>
      <c r="IK64" s="26">
        <f t="shared" si="70"/>
        <v>0</v>
      </c>
      <c r="IL64" s="101"/>
      <c r="IM64" s="26">
        <v>325174</v>
      </c>
      <c r="IN64" s="26"/>
      <c r="IO64" s="101">
        <f t="shared" ref="IO64" si="1414">IN64/IM64</f>
        <v>0</v>
      </c>
      <c r="IP64" s="28">
        <f t="shared" si="969"/>
        <v>325174</v>
      </c>
      <c r="IQ64" s="26">
        <f t="shared" si="970"/>
        <v>0</v>
      </c>
      <c r="IR64" s="101">
        <f t="shared" ref="IR64" si="1415">IQ64/IP64</f>
        <v>0</v>
      </c>
      <c r="IS64" s="26"/>
      <c r="IT64" s="26"/>
      <c r="IU64" s="101"/>
      <c r="IV64" s="26">
        <f t="shared" si="73"/>
        <v>0</v>
      </c>
      <c r="IW64" s="26">
        <f t="shared" si="74"/>
        <v>0</v>
      </c>
      <c r="IX64" s="101"/>
      <c r="IY64" s="28">
        <f t="shared" si="971"/>
        <v>325174</v>
      </c>
      <c r="IZ64" s="26">
        <f t="shared" si="972"/>
        <v>0</v>
      </c>
      <c r="JA64" s="101">
        <f t="shared" si="75"/>
        <v>0</v>
      </c>
      <c r="JB64" s="28"/>
      <c r="JC64" s="26"/>
      <c r="JD64" s="101"/>
      <c r="JE64" s="26"/>
      <c r="JF64" s="26"/>
      <c r="JG64" s="101"/>
      <c r="JH64" s="28"/>
      <c r="JI64" s="26"/>
      <c r="JJ64" s="101"/>
      <c r="JK64" s="28">
        <f t="shared" si="76"/>
        <v>0</v>
      </c>
      <c r="JL64" s="26">
        <f t="shared" si="77"/>
        <v>0</v>
      </c>
      <c r="JM64" s="101"/>
      <c r="JN64" s="28"/>
      <c r="JO64" s="26"/>
      <c r="JP64" s="101"/>
      <c r="JQ64" s="28"/>
      <c r="JR64" s="26"/>
      <c r="JS64" s="101"/>
      <c r="JT64" s="28"/>
      <c r="JU64" s="26"/>
      <c r="JV64" s="101"/>
      <c r="JW64" s="28"/>
      <c r="JX64" s="26"/>
      <c r="JY64" s="101"/>
      <c r="JZ64" s="28">
        <f t="shared" si="78"/>
        <v>0</v>
      </c>
      <c r="KA64" s="26">
        <f t="shared" si="79"/>
        <v>0</v>
      </c>
      <c r="KB64" s="101"/>
      <c r="KC64" s="28"/>
      <c r="KD64" s="26"/>
      <c r="KE64" s="101"/>
      <c r="KF64" s="28"/>
      <c r="KG64" s="26"/>
      <c r="KH64" s="101"/>
      <c r="KI64" s="28"/>
      <c r="KJ64" s="26"/>
      <c r="KK64" s="101"/>
      <c r="KL64" s="28">
        <f t="shared" si="973"/>
        <v>0</v>
      </c>
      <c r="KM64" s="26">
        <f t="shared" si="974"/>
        <v>0</v>
      </c>
      <c r="KN64" s="101"/>
      <c r="KO64" s="28">
        <f t="shared" si="975"/>
        <v>0</v>
      </c>
      <c r="KP64" s="26">
        <f t="shared" si="976"/>
        <v>0</v>
      </c>
      <c r="KQ64" s="101"/>
      <c r="KR64" s="26"/>
      <c r="KS64" s="26"/>
      <c r="KT64" s="101"/>
      <c r="KU64" s="26"/>
      <c r="KV64" s="26"/>
      <c r="KW64" s="101"/>
      <c r="KX64" s="26"/>
      <c r="KY64" s="26"/>
      <c r="KZ64" s="101"/>
      <c r="LA64" s="26"/>
      <c r="LB64" s="26"/>
      <c r="LC64" s="101"/>
      <c r="LD64" s="26"/>
      <c r="LE64" s="26"/>
      <c r="LF64" s="101"/>
      <c r="LG64" s="28">
        <f t="shared" si="84"/>
        <v>0</v>
      </c>
      <c r="LH64" s="26">
        <f t="shared" si="85"/>
        <v>0</v>
      </c>
      <c r="LI64" s="101"/>
      <c r="LJ64" s="26"/>
      <c r="LK64" s="26"/>
      <c r="LL64" s="101"/>
      <c r="LM64" s="26"/>
      <c r="LN64" s="26"/>
      <c r="LO64" s="101"/>
      <c r="LP64" s="26"/>
      <c r="LQ64" s="26"/>
      <c r="LR64" s="101"/>
      <c r="LS64" s="28">
        <f t="shared" si="979"/>
        <v>0</v>
      </c>
      <c r="LT64" s="26">
        <f t="shared" si="980"/>
        <v>0</v>
      </c>
      <c r="LU64" s="101"/>
      <c r="LV64" s="28">
        <f t="shared" si="981"/>
        <v>0</v>
      </c>
      <c r="LW64" s="26">
        <f t="shared" si="982"/>
        <v>0</v>
      </c>
      <c r="LX64" s="101"/>
      <c r="LY64" s="26"/>
      <c r="LZ64" s="26"/>
      <c r="MA64" s="101"/>
      <c r="MB64" s="26"/>
      <c r="MC64" s="26"/>
      <c r="MD64" s="101"/>
      <c r="ME64" s="26"/>
      <c r="MF64" s="26"/>
      <c r="MG64" s="101"/>
      <c r="MH64" s="26">
        <v>275834</v>
      </c>
      <c r="MI64" s="26"/>
      <c r="MJ64" s="101">
        <f t="shared" ref="MJ64" si="1416">MI64/MH64</f>
        <v>0</v>
      </c>
      <c r="MK64" s="28">
        <f t="shared" si="985"/>
        <v>275834</v>
      </c>
      <c r="ML64" s="26">
        <f t="shared" si="986"/>
        <v>0</v>
      </c>
      <c r="MM64" s="101">
        <f t="shared" ref="MM64" si="1417">ML64/MK64</f>
        <v>0</v>
      </c>
      <c r="MN64" s="26"/>
      <c r="MO64" s="26"/>
      <c r="MP64" s="101"/>
      <c r="MQ64" s="26"/>
      <c r="MR64" s="26"/>
      <c r="MS64" s="102"/>
      <c r="MT64" s="28">
        <f t="shared" si="988"/>
        <v>0</v>
      </c>
      <c r="MU64" s="26">
        <f t="shared" si="989"/>
        <v>0</v>
      </c>
      <c r="MV64" s="101"/>
      <c r="MW64" s="28">
        <f t="shared" si="990"/>
        <v>275834</v>
      </c>
      <c r="MX64" s="26">
        <f t="shared" si="991"/>
        <v>0</v>
      </c>
      <c r="MY64" s="101">
        <f t="shared" si="128"/>
        <v>0</v>
      </c>
      <c r="MZ64" s="28">
        <f t="shared" si="992"/>
        <v>601008</v>
      </c>
      <c r="NA64" s="26">
        <f t="shared" si="993"/>
        <v>0</v>
      </c>
      <c r="NB64" s="101">
        <f t="shared" si="95"/>
        <v>0</v>
      </c>
      <c r="NC64" s="28">
        <f t="shared" si="994"/>
        <v>601008</v>
      </c>
      <c r="ND64" s="26">
        <f t="shared" si="995"/>
        <v>0</v>
      </c>
      <c r="NE64" s="101">
        <f t="shared" si="96"/>
        <v>0</v>
      </c>
    </row>
    <row r="65" spans="1:372" s="100" customFormat="1" x14ac:dyDescent="0.25">
      <c r="A65" s="54">
        <v>55</v>
      </c>
      <c r="B65" s="55" t="s">
        <v>275</v>
      </c>
      <c r="C65" s="106" t="s">
        <v>195</v>
      </c>
      <c r="D65" s="57"/>
      <c r="E65" s="57"/>
      <c r="F65" s="98"/>
      <c r="G65" s="57"/>
      <c r="H65" s="57"/>
      <c r="I65" s="98"/>
      <c r="J65" s="57"/>
      <c r="K65" s="57"/>
      <c r="L65" s="98"/>
      <c r="M65" s="57"/>
      <c r="N65" s="57"/>
      <c r="O65" s="98"/>
      <c r="P65" s="57"/>
      <c r="Q65" s="57"/>
      <c r="R65" s="98"/>
      <c r="S65" s="57"/>
      <c r="T65" s="57"/>
      <c r="U65" s="98"/>
      <c r="V65" s="57"/>
      <c r="W65" s="57"/>
      <c r="X65" s="98"/>
      <c r="Y65" s="57"/>
      <c r="Z65" s="57"/>
      <c r="AA65" s="98"/>
      <c r="AB65" s="59">
        <f t="shared" si="26"/>
        <v>0</v>
      </c>
      <c r="AC65" s="57">
        <f t="shared" si="27"/>
        <v>0</v>
      </c>
      <c r="AD65" s="98"/>
      <c r="AE65" s="57"/>
      <c r="AF65" s="57"/>
      <c r="AG65" s="98"/>
      <c r="AH65" s="59">
        <f t="shared" si="30"/>
        <v>0</v>
      </c>
      <c r="AI65" s="57">
        <f t="shared" si="31"/>
        <v>0</v>
      </c>
      <c r="AJ65" s="98"/>
      <c r="AK65" s="57"/>
      <c r="AL65" s="57"/>
      <c r="AM65" s="98"/>
      <c r="AN65" s="57"/>
      <c r="AO65" s="57"/>
      <c r="AP65" s="98"/>
      <c r="AQ65" s="57"/>
      <c r="AR65" s="57"/>
      <c r="AS65" s="98"/>
      <c r="AT65" s="57"/>
      <c r="AU65" s="57"/>
      <c r="AV65" s="98"/>
      <c r="AW65" s="57"/>
      <c r="AX65" s="57"/>
      <c r="AY65" s="98"/>
      <c r="AZ65" s="57">
        <f t="shared" si="952"/>
        <v>0</v>
      </c>
      <c r="BA65" s="57">
        <f t="shared" si="953"/>
        <v>0</v>
      </c>
      <c r="BB65" s="98"/>
      <c r="BC65" s="57"/>
      <c r="BD65" s="57"/>
      <c r="BE65" s="98"/>
      <c r="BF65" s="57"/>
      <c r="BG65" s="57"/>
      <c r="BH65" s="98"/>
      <c r="BI65" s="57"/>
      <c r="BJ65" s="57"/>
      <c r="BK65" s="98"/>
      <c r="BL65" s="57"/>
      <c r="BM65" s="57"/>
      <c r="BN65" s="98"/>
      <c r="BO65" s="57"/>
      <c r="BP65" s="57"/>
      <c r="BQ65" s="98"/>
      <c r="BR65" s="59"/>
      <c r="BS65" s="57"/>
      <c r="BT65" s="98"/>
      <c r="BU65" s="59"/>
      <c r="BV65" s="57"/>
      <c r="BW65" s="98"/>
      <c r="BX65" s="59"/>
      <c r="BY65" s="57"/>
      <c r="BZ65" s="98"/>
      <c r="CA65" s="59"/>
      <c r="CB65" s="57"/>
      <c r="CC65" s="98"/>
      <c r="CD65" s="59">
        <f t="shared" si="954"/>
        <v>0</v>
      </c>
      <c r="CE65" s="57">
        <f t="shared" si="955"/>
        <v>0</v>
      </c>
      <c r="CF65" s="98"/>
      <c r="CG65" s="59"/>
      <c r="CH65" s="57"/>
      <c r="CI65" s="98"/>
      <c r="CJ65" s="59"/>
      <c r="CK65" s="57"/>
      <c r="CL65" s="98"/>
      <c r="CM65" s="59"/>
      <c r="CN65" s="57"/>
      <c r="CO65" s="98"/>
      <c r="CP65" s="59"/>
      <c r="CQ65" s="57"/>
      <c r="CR65" s="98"/>
      <c r="CS65" s="59"/>
      <c r="CT65" s="57"/>
      <c r="CU65" s="98"/>
      <c r="CV65" s="59">
        <f t="shared" si="40"/>
        <v>0</v>
      </c>
      <c r="CW65" s="57">
        <f t="shared" si="41"/>
        <v>0</v>
      </c>
      <c r="CX65" s="98"/>
      <c r="CY65" s="59"/>
      <c r="CZ65" s="57"/>
      <c r="DA65" s="98"/>
      <c r="DB65" s="59"/>
      <c r="DC65" s="57"/>
      <c r="DD65" s="98"/>
      <c r="DE65" s="57"/>
      <c r="DF65" s="57"/>
      <c r="DG65" s="98"/>
      <c r="DH65" s="59"/>
      <c r="DI65" s="57"/>
      <c r="DJ65" s="98"/>
      <c r="DK65" s="57"/>
      <c r="DL65" s="57"/>
      <c r="DM65" s="98"/>
      <c r="DN65" s="59"/>
      <c r="DO65" s="57"/>
      <c r="DP65" s="98"/>
      <c r="DQ65" s="59"/>
      <c r="DR65" s="57"/>
      <c r="DS65" s="98"/>
      <c r="DT65" s="59">
        <f t="shared" si="42"/>
        <v>0</v>
      </c>
      <c r="DU65" s="57">
        <f t="shared" si="43"/>
        <v>0</v>
      </c>
      <c r="DV65" s="98"/>
      <c r="DW65" s="59"/>
      <c r="DX65" s="57"/>
      <c r="DY65" s="98"/>
      <c r="DZ65" s="57"/>
      <c r="EA65" s="57"/>
      <c r="EB65" s="98"/>
      <c r="EC65" s="57"/>
      <c r="ED65" s="57"/>
      <c r="EE65" s="98"/>
      <c r="EF65" s="57">
        <f t="shared" si="956"/>
        <v>0</v>
      </c>
      <c r="EG65" s="57">
        <f t="shared" si="957"/>
        <v>0</v>
      </c>
      <c r="EH65" s="98"/>
      <c r="EI65" s="59"/>
      <c r="EJ65" s="57"/>
      <c r="EK65" s="98"/>
      <c r="EL65" s="59"/>
      <c r="EM65" s="57"/>
      <c r="EN65" s="98"/>
      <c r="EO65" s="59"/>
      <c r="EP65" s="57"/>
      <c r="EQ65" s="98"/>
      <c r="ER65" s="59"/>
      <c r="ES65" s="57"/>
      <c r="ET65" s="98"/>
      <c r="EU65" s="57"/>
      <c r="EV65" s="57"/>
      <c r="EW65" s="98"/>
      <c r="EX65" s="59">
        <f t="shared" si="958"/>
        <v>0</v>
      </c>
      <c r="EY65" s="57">
        <f t="shared" si="959"/>
        <v>0</v>
      </c>
      <c r="EZ65" s="98"/>
      <c r="FA65" s="57"/>
      <c r="FB65" s="57"/>
      <c r="FC65" s="98"/>
      <c r="FD65" s="57"/>
      <c r="FE65" s="57"/>
      <c r="FF65" s="98"/>
      <c r="FG65" s="57"/>
      <c r="FH65" s="57"/>
      <c r="FI65" s="98"/>
      <c r="FJ65" s="57"/>
      <c r="FK65" s="57"/>
      <c r="FL65" s="98"/>
      <c r="FM65" s="59">
        <f t="shared" si="960"/>
        <v>0</v>
      </c>
      <c r="FN65" s="57">
        <f t="shared" si="961"/>
        <v>0</v>
      </c>
      <c r="FO65" s="98"/>
      <c r="FP65" s="57"/>
      <c r="FQ65" s="57"/>
      <c r="FR65" s="98"/>
      <c r="FS65" s="59">
        <f t="shared" si="962"/>
        <v>0</v>
      </c>
      <c r="FT65" s="57">
        <f t="shared" si="54"/>
        <v>0</v>
      </c>
      <c r="FU65" s="98"/>
      <c r="FV65" s="59"/>
      <c r="FW65" s="57"/>
      <c r="FX65" s="98"/>
      <c r="FY65" s="59">
        <f t="shared" si="963"/>
        <v>0</v>
      </c>
      <c r="FZ65" s="57">
        <f t="shared" si="964"/>
        <v>0</v>
      </c>
      <c r="GA65" s="98"/>
      <c r="GB65" s="59">
        <f t="shared" si="965"/>
        <v>0</v>
      </c>
      <c r="GC65" s="57">
        <f t="shared" si="966"/>
        <v>0</v>
      </c>
      <c r="GD65" s="98"/>
      <c r="GE65" s="57"/>
      <c r="GF65" s="57"/>
      <c r="GG65" s="98"/>
      <c r="GH65" s="57"/>
      <c r="GI65" s="57"/>
      <c r="GJ65" s="98"/>
      <c r="GK65" s="57"/>
      <c r="GL65" s="57"/>
      <c r="GM65" s="98"/>
      <c r="GN65" s="57"/>
      <c r="GO65" s="57"/>
      <c r="GP65" s="98"/>
      <c r="GQ65" s="57"/>
      <c r="GR65" s="57"/>
      <c r="GS65" s="98"/>
      <c r="GT65" s="59"/>
      <c r="GU65" s="57"/>
      <c r="GV65" s="98"/>
      <c r="GW65" s="59"/>
      <c r="GX65" s="57"/>
      <c r="GY65" s="98"/>
      <c r="GZ65" s="57"/>
      <c r="HA65" s="57"/>
      <c r="HB65" s="98"/>
      <c r="HC65" s="59">
        <f t="shared" si="967"/>
        <v>0</v>
      </c>
      <c r="HD65" s="57">
        <f t="shared" si="968"/>
        <v>0</v>
      </c>
      <c r="HE65" s="98"/>
      <c r="HF65" s="59"/>
      <c r="HG65" s="57"/>
      <c r="HH65" s="98"/>
      <c r="HI65" s="59">
        <f t="shared" si="63"/>
        <v>0</v>
      </c>
      <c r="HJ65" s="57">
        <f t="shared" si="64"/>
        <v>0</v>
      </c>
      <c r="HK65" s="98"/>
      <c r="HL65" s="59"/>
      <c r="HM65" s="57"/>
      <c r="HN65" s="98"/>
      <c r="HO65" s="57"/>
      <c r="HP65" s="57"/>
      <c r="HQ65" s="98"/>
      <c r="HR65" s="59">
        <f t="shared" si="65"/>
        <v>0</v>
      </c>
      <c r="HS65" s="57">
        <f t="shared" si="66"/>
        <v>0</v>
      </c>
      <c r="HT65" s="98"/>
      <c r="HU65" s="59"/>
      <c r="HV65" s="57"/>
      <c r="HW65" s="98"/>
      <c r="HX65" s="57"/>
      <c r="HY65" s="57"/>
      <c r="HZ65" s="98"/>
      <c r="IA65" s="59">
        <f t="shared" si="67"/>
        <v>0</v>
      </c>
      <c r="IB65" s="57">
        <f t="shared" si="68"/>
        <v>0</v>
      </c>
      <c r="IC65" s="98"/>
      <c r="ID65" s="57"/>
      <c r="IE65" s="57"/>
      <c r="IF65" s="98"/>
      <c r="IG65" s="57"/>
      <c r="IH65" s="57"/>
      <c r="II65" s="98"/>
      <c r="IJ65" s="59">
        <f t="shared" si="69"/>
        <v>0</v>
      </c>
      <c r="IK65" s="57">
        <f t="shared" si="70"/>
        <v>0</v>
      </c>
      <c r="IL65" s="98"/>
      <c r="IM65" s="57"/>
      <c r="IN65" s="57"/>
      <c r="IO65" s="98"/>
      <c r="IP65" s="59">
        <f t="shared" si="969"/>
        <v>0</v>
      </c>
      <c r="IQ65" s="57">
        <f t="shared" si="970"/>
        <v>0</v>
      </c>
      <c r="IR65" s="98"/>
      <c r="IS65" s="57"/>
      <c r="IT65" s="57"/>
      <c r="IU65" s="98"/>
      <c r="IV65" s="57">
        <f t="shared" si="73"/>
        <v>0</v>
      </c>
      <c r="IW65" s="57">
        <f t="shared" si="74"/>
        <v>0</v>
      </c>
      <c r="IX65" s="98"/>
      <c r="IY65" s="59">
        <f t="shared" si="971"/>
        <v>0</v>
      </c>
      <c r="IZ65" s="57">
        <f t="shared" si="972"/>
        <v>0</v>
      </c>
      <c r="JA65" s="98"/>
      <c r="JB65" s="59"/>
      <c r="JC65" s="57"/>
      <c r="JD65" s="98"/>
      <c r="JE65" s="57"/>
      <c r="JF65" s="57"/>
      <c r="JG65" s="98"/>
      <c r="JH65" s="59"/>
      <c r="JI65" s="57"/>
      <c r="JJ65" s="98"/>
      <c r="JK65" s="59">
        <f t="shared" si="76"/>
        <v>0</v>
      </c>
      <c r="JL65" s="57">
        <f t="shared" si="77"/>
        <v>0</v>
      </c>
      <c r="JM65" s="98"/>
      <c r="JN65" s="59"/>
      <c r="JO65" s="57"/>
      <c r="JP65" s="98"/>
      <c r="JQ65" s="59"/>
      <c r="JR65" s="57"/>
      <c r="JS65" s="98"/>
      <c r="JT65" s="59"/>
      <c r="JU65" s="57"/>
      <c r="JV65" s="98"/>
      <c r="JW65" s="59"/>
      <c r="JX65" s="57"/>
      <c r="JY65" s="98"/>
      <c r="JZ65" s="59">
        <f t="shared" si="78"/>
        <v>0</v>
      </c>
      <c r="KA65" s="57">
        <f t="shared" si="79"/>
        <v>0</v>
      </c>
      <c r="KB65" s="98"/>
      <c r="KC65" s="59"/>
      <c r="KD65" s="57"/>
      <c r="KE65" s="98"/>
      <c r="KF65" s="59"/>
      <c r="KG65" s="57"/>
      <c r="KH65" s="98"/>
      <c r="KI65" s="59"/>
      <c r="KJ65" s="57"/>
      <c r="KK65" s="98"/>
      <c r="KL65" s="59">
        <f t="shared" si="973"/>
        <v>0</v>
      </c>
      <c r="KM65" s="57">
        <f t="shared" si="974"/>
        <v>0</v>
      </c>
      <c r="KN65" s="98"/>
      <c r="KO65" s="59">
        <f t="shared" si="975"/>
        <v>0</v>
      </c>
      <c r="KP65" s="57">
        <f t="shared" si="976"/>
        <v>0</v>
      </c>
      <c r="KQ65" s="98"/>
      <c r="KR65" s="57"/>
      <c r="KS65" s="57"/>
      <c r="KT65" s="98"/>
      <c r="KU65" s="57"/>
      <c r="KV65" s="57"/>
      <c r="KW65" s="98"/>
      <c r="KX65" s="57">
        <v>108750</v>
      </c>
      <c r="KY65" s="57">
        <v>97976</v>
      </c>
      <c r="KZ65" s="98">
        <f t="shared" ref="KZ65:KZ75" si="1418">KY65/KX65</f>
        <v>0.9009287356321839</v>
      </c>
      <c r="LA65" s="57"/>
      <c r="LB65" s="57"/>
      <c r="LC65" s="98"/>
      <c r="LD65" s="57"/>
      <c r="LE65" s="57"/>
      <c r="LF65" s="98"/>
      <c r="LG65" s="59">
        <f t="shared" si="84"/>
        <v>108750</v>
      </c>
      <c r="LH65" s="57">
        <f t="shared" si="85"/>
        <v>97976</v>
      </c>
      <c r="LI65" s="98">
        <f t="shared" si="978"/>
        <v>0.9009287356321839</v>
      </c>
      <c r="LJ65" s="57"/>
      <c r="LK65" s="57"/>
      <c r="LL65" s="98"/>
      <c r="LM65" s="57"/>
      <c r="LN65" s="57"/>
      <c r="LO65" s="98"/>
      <c r="LP65" s="57"/>
      <c r="LQ65" s="57"/>
      <c r="LR65" s="98"/>
      <c r="LS65" s="59">
        <f t="shared" si="979"/>
        <v>0</v>
      </c>
      <c r="LT65" s="57">
        <f t="shared" si="980"/>
        <v>0</v>
      </c>
      <c r="LU65" s="98"/>
      <c r="LV65" s="59">
        <f t="shared" si="981"/>
        <v>108750</v>
      </c>
      <c r="LW65" s="57">
        <f t="shared" si="982"/>
        <v>97976</v>
      </c>
      <c r="LX65" s="98">
        <f t="shared" si="983"/>
        <v>0.9009287356321839</v>
      </c>
      <c r="LY65" s="57"/>
      <c r="LZ65" s="57"/>
      <c r="MA65" s="98"/>
      <c r="MB65" s="57"/>
      <c r="MC65" s="57"/>
      <c r="MD65" s="98"/>
      <c r="ME65" s="57"/>
      <c r="MF65" s="57"/>
      <c r="MG65" s="98"/>
      <c r="MH65" s="57"/>
      <c r="MI65" s="57"/>
      <c r="MJ65" s="98"/>
      <c r="MK65" s="59">
        <f t="shared" si="985"/>
        <v>0</v>
      </c>
      <c r="ML65" s="57">
        <f t="shared" si="986"/>
        <v>0</v>
      </c>
      <c r="MM65" s="98"/>
      <c r="MN65" s="57"/>
      <c r="MO65" s="57"/>
      <c r="MP65" s="98"/>
      <c r="MQ65" s="57"/>
      <c r="MR65" s="57"/>
      <c r="MS65" s="99"/>
      <c r="MT65" s="59">
        <f t="shared" si="988"/>
        <v>0</v>
      </c>
      <c r="MU65" s="57">
        <f t="shared" si="989"/>
        <v>0</v>
      </c>
      <c r="MV65" s="98"/>
      <c r="MW65" s="59">
        <f t="shared" si="990"/>
        <v>0</v>
      </c>
      <c r="MX65" s="57">
        <f t="shared" si="991"/>
        <v>0</v>
      </c>
      <c r="MY65" s="98"/>
      <c r="MZ65" s="59">
        <f t="shared" si="992"/>
        <v>108750</v>
      </c>
      <c r="NA65" s="57">
        <f t="shared" si="993"/>
        <v>97976</v>
      </c>
      <c r="NB65" s="98">
        <f t="shared" si="95"/>
        <v>0.9009287356321839</v>
      </c>
      <c r="NC65" s="59">
        <f t="shared" si="994"/>
        <v>108750</v>
      </c>
      <c r="ND65" s="57">
        <f t="shared" si="995"/>
        <v>97976</v>
      </c>
      <c r="NE65" s="98">
        <f t="shared" si="96"/>
        <v>0.9009287356321839</v>
      </c>
    </row>
    <row r="66" spans="1:372" s="100" customFormat="1" ht="16.5" thickBot="1" x14ac:dyDescent="0.3">
      <c r="A66" s="54">
        <v>56</v>
      </c>
      <c r="B66" s="55" t="s">
        <v>276</v>
      </c>
      <c r="C66" s="106" t="s">
        <v>196</v>
      </c>
      <c r="D66" s="57"/>
      <c r="E66" s="57"/>
      <c r="F66" s="98"/>
      <c r="G66" s="57"/>
      <c r="H66" s="57"/>
      <c r="I66" s="98"/>
      <c r="J66" s="57"/>
      <c r="K66" s="57"/>
      <c r="L66" s="98"/>
      <c r="M66" s="57"/>
      <c r="N66" s="57"/>
      <c r="O66" s="98"/>
      <c r="P66" s="57"/>
      <c r="Q66" s="57"/>
      <c r="R66" s="98"/>
      <c r="S66" s="57"/>
      <c r="T66" s="57"/>
      <c r="U66" s="98"/>
      <c r="V66" s="57"/>
      <c r="W66" s="57"/>
      <c r="X66" s="98"/>
      <c r="Y66" s="57"/>
      <c r="Z66" s="57"/>
      <c r="AA66" s="98"/>
      <c r="AB66" s="59">
        <f t="shared" si="26"/>
        <v>0</v>
      </c>
      <c r="AC66" s="57">
        <f t="shared" si="27"/>
        <v>0</v>
      </c>
      <c r="AD66" s="98"/>
      <c r="AE66" s="57"/>
      <c r="AF66" s="57"/>
      <c r="AG66" s="98"/>
      <c r="AH66" s="59">
        <f t="shared" si="30"/>
        <v>0</v>
      </c>
      <c r="AI66" s="57">
        <f t="shared" si="31"/>
        <v>0</v>
      </c>
      <c r="AJ66" s="98"/>
      <c r="AK66" s="57"/>
      <c r="AL66" s="57"/>
      <c r="AM66" s="98"/>
      <c r="AN66" s="57"/>
      <c r="AO66" s="57"/>
      <c r="AP66" s="98"/>
      <c r="AQ66" s="57"/>
      <c r="AR66" s="57"/>
      <c r="AS66" s="98"/>
      <c r="AT66" s="57"/>
      <c r="AU66" s="57"/>
      <c r="AV66" s="98"/>
      <c r="AW66" s="57"/>
      <c r="AX66" s="57"/>
      <c r="AY66" s="98"/>
      <c r="AZ66" s="57">
        <f t="shared" si="952"/>
        <v>0</v>
      </c>
      <c r="BA66" s="57">
        <f t="shared" si="953"/>
        <v>0</v>
      </c>
      <c r="BB66" s="98"/>
      <c r="BC66" s="57"/>
      <c r="BD66" s="57"/>
      <c r="BE66" s="98"/>
      <c r="BF66" s="57"/>
      <c r="BG66" s="57"/>
      <c r="BH66" s="98"/>
      <c r="BI66" s="57"/>
      <c r="BJ66" s="57"/>
      <c r="BK66" s="98"/>
      <c r="BL66" s="57"/>
      <c r="BM66" s="57"/>
      <c r="BN66" s="98"/>
      <c r="BO66" s="57"/>
      <c r="BP66" s="57"/>
      <c r="BQ66" s="98"/>
      <c r="BR66" s="59"/>
      <c r="BS66" s="57"/>
      <c r="BT66" s="98"/>
      <c r="BU66" s="59"/>
      <c r="BV66" s="57"/>
      <c r="BW66" s="98"/>
      <c r="BX66" s="59"/>
      <c r="BY66" s="57"/>
      <c r="BZ66" s="98"/>
      <c r="CA66" s="59"/>
      <c r="CB66" s="57"/>
      <c r="CC66" s="98"/>
      <c r="CD66" s="59">
        <f t="shared" si="954"/>
        <v>0</v>
      </c>
      <c r="CE66" s="57">
        <f t="shared" si="955"/>
        <v>0</v>
      </c>
      <c r="CF66" s="98"/>
      <c r="CG66" s="59"/>
      <c r="CH66" s="57"/>
      <c r="CI66" s="98"/>
      <c r="CJ66" s="59"/>
      <c r="CK66" s="57"/>
      <c r="CL66" s="98"/>
      <c r="CM66" s="59"/>
      <c r="CN66" s="57"/>
      <c r="CO66" s="98"/>
      <c r="CP66" s="59"/>
      <c r="CQ66" s="57"/>
      <c r="CR66" s="98"/>
      <c r="CS66" s="59"/>
      <c r="CT66" s="57"/>
      <c r="CU66" s="98"/>
      <c r="CV66" s="59">
        <f t="shared" si="40"/>
        <v>0</v>
      </c>
      <c r="CW66" s="57">
        <f t="shared" si="41"/>
        <v>0</v>
      </c>
      <c r="CX66" s="98"/>
      <c r="CY66" s="59"/>
      <c r="CZ66" s="57"/>
      <c r="DA66" s="98"/>
      <c r="DB66" s="59"/>
      <c r="DC66" s="57"/>
      <c r="DD66" s="98"/>
      <c r="DE66" s="57"/>
      <c r="DF66" s="57"/>
      <c r="DG66" s="98"/>
      <c r="DH66" s="59"/>
      <c r="DI66" s="57"/>
      <c r="DJ66" s="98"/>
      <c r="DK66" s="57"/>
      <c r="DL66" s="57"/>
      <c r="DM66" s="98"/>
      <c r="DN66" s="59"/>
      <c r="DO66" s="57"/>
      <c r="DP66" s="98"/>
      <c r="DQ66" s="59"/>
      <c r="DR66" s="57"/>
      <c r="DS66" s="98"/>
      <c r="DT66" s="59">
        <f t="shared" si="42"/>
        <v>0</v>
      </c>
      <c r="DU66" s="57">
        <f t="shared" si="43"/>
        <v>0</v>
      </c>
      <c r="DV66" s="98"/>
      <c r="DW66" s="59"/>
      <c r="DX66" s="57"/>
      <c r="DY66" s="98"/>
      <c r="DZ66" s="57"/>
      <c r="EA66" s="57"/>
      <c r="EB66" s="98"/>
      <c r="EC66" s="57"/>
      <c r="ED66" s="57"/>
      <c r="EE66" s="98"/>
      <c r="EF66" s="57">
        <f t="shared" si="956"/>
        <v>0</v>
      </c>
      <c r="EG66" s="57">
        <f t="shared" si="957"/>
        <v>0</v>
      </c>
      <c r="EH66" s="98"/>
      <c r="EI66" s="59"/>
      <c r="EJ66" s="57"/>
      <c r="EK66" s="98"/>
      <c r="EL66" s="59"/>
      <c r="EM66" s="57"/>
      <c r="EN66" s="98"/>
      <c r="EO66" s="59"/>
      <c r="EP66" s="57"/>
      <c r="EQ66" s="98"/>
      <c r="ER66" s="59"/>
      <c r="ES66" s="57"/>
      <c r="ET66" s="98"/>
      <c r="EU66" s="57"/>
      <c r="EV66" s="57"/>
      <c r="EW66" s="98"/>
      <c r="EX66" s="59">
        <f t="shared" si="958"/>
        <v>0</v>
      </c>
      <c r="EY66" s="57">
        <f t="shared" si="959"/>
        <v>0</v>
      </c>
      <c r="EZ66" s="98"/>
      <c r="FA66" s="57"/>
      <c r="FB66" s="57"/>
      <c r="FC66" s="98"/>
      <c r="FD66" s="57"/>
      <c r="FE66" s="57"/>
      <c r="FF66" s="98"/>
      <c r="FG66" s="57"/>
      <c r="FH66" s="57"/>
      <c r="FI66" s="98"/>
      <c r="FJ66" s="57"/>
      <c r="FK66" s="57"/>
      <c r="FL66" s="98"/>
      <c r="FM66" s="59">
        <f t="shared" si="960"/>
        <v>0</v>
      </c>
      <c r="FN66" s="57">
        <f t="shared" si="961"/>
        <v>0</v>
      </c>
      <c r="FO66" s="98"/>
      <c r="FP66" s="57"/>
      <c r="FQ66" s="57"/>
      <c r="FR66" s="98"/>
      <c r="FS66" s="59">
        <f t="shared" si="962"/>
        <v>0</v>
      </c>
      <c r="FT66" s="57">
        <f t="shared" si="54"/>
        <v>0</v>
      </c>
      <c r="FU66" s="98"/>
      <c r="FV66" s="59"/>
      <c r="FW66" s="57"/>
      <c r="FX66" s="98"/>
      <c r="FY66" s="59">
        <f t="shared" si="963"/>
        <v>0</v>
      </c>
      <c r="FZ66" s="57">
        <f t="shared" si="964"/>
        <v>0</v>
      </c>
      <c r="GA66" s="98"/>
      <c r="GB66" s="59">
        <f t="shared" si="965"/>
        <v>0</v>
      </c>
      <c r="GC66" s="57">
        <f t="shared" si="966"/>
        <v>0</v>
      </c>
      <c r="GD66" s="98"/>
      <c r="GE66" s="57"/>
      <c r="GF66" s="57"/>
      <c r="GG66" s="98"/>
      <c r="GH66" s="57"/>
      <c r="GI66" s="57"/>
      <c r="GJ66" s="98"/>
      <c r="GK66" s="57"/>
      <c r="GL66" s="57"/>
      <c r="GM66" s="98"/>
      <c r="GN66" s="57"/>
      <c r="GO66" s="57"/>
      <c r="GP66" s="98"/>
      <c r="GQ66" s="57"/>
      <c r="GR66" s="57"/>
      <c r="GS66" s="98"/>
      <c r="GT66" s="59"/>
      <c r="GU66" s="57"/>
      <c r="GV66" s="98"/>
      <c r="GW66" s="59"/>
      <c r="GX66" s="57"/>
      <c r="GY66" s="98"/>
      <c r="GZ66" s="57"/>
      <c r="HA66" s="57"/>
      <c r="HB66" s="98"/>
      <c r="HC66" s="59">
        <f t="shared" si="967"/>
        <v>0</v>
      </c>
      <c r="HD66" s="57">
        <f t="shared" si="968"/>
        <v>0</v>
      </c>
      <c r="HE66" s="98"/>
      <c r="HF66" s="59"/>
      <c r="HG66" s="57"/>
      <c r="HH66" s="98"/>
      <c r="HI66" s="59">
        <f t="shared" si="63"/>
        <v>0</v>
      </c>
      <c r="HJ66" s="57">
        <f t="shared" si="64"/>
        <v>0</v>
      </c>
      <c r="HK66" s="98"/>
      <c r="HL66" s="59"/>
      <c r="HM66" s="57"/>
      <c r="HN66" s="98"/>
      <c r="HO66" s="57"/>
      <c r="HP66" s="57"/>
      <c r="HQ66" s="98"/>
      <c r="HR66" s="59">
        <f t="shared" si="65"/>
        <v>0</v>
      </c>
      <c r="HS66" s="57">
        <f t="shared" si="66"/>
        <v>0</v>
      </c>
      <c r="HT66" s="98"/>
      <c r="HU66" s="59"/>
      <c r="HV66" s="57"/>
      <c r="HW66" s="98"/>
      <c r="HX66" s="57"/>
      <c r="HY66" s="57"/>
      <c r="HZ66" s="98"/>
      <c r="IA66" s="59">
        <f t="shared" si="67"/>
        <v>0</v>
      </c>
      <c r="IB66" s="57">
        <f t="shared" si="68"/>
        <v>0</v>
      </c>
      <c r="IC66" s="98"/>
      <c r="ID66" s="57"/>
      <c r="IE66" s="57"/>
      <c r="IF66" s="98"/>
      <c r="IG66" s="57"/>
      <c r="IH66" s="57"/>
      <c r="II66" s="98"/>
      <c r="IJ66" s="59">
        <f t="shared" si="69"/>
        <v>0</v>
      </c>
      <c r="IK66" s="57">
        <f t="shared" si="70"/>
        <v>0</v>
      </c>
      <c r="IL66" s="98"/>
      <c r="IM66" s="57"/>
      <c r="IN66" s="57"/>
      <c r="IO66" s="98"/>
      <c r="IP66" s="59">
        <f t="shared" si="969"/>
        <v>0</v>
      </c>
      <c r="IQ66" s="57">
        <f t="shared" si="970"/>
        <v>0</v>
      </c>
      <c r="IR66" s="98"/>
      <c r="IS66" s="57"/>
      <c r="IT66" s="57"/>
      <c r="IU66" s="98"/>
      <c r="IV66" s="57">
        <f t="shared" si="73"/>
        <v>0</v>
      </c>
      <c r="IW66" s="57">
        <f t="shared" si="74"/>
        <v>0</v>
      </c>
      <c r="IX66" s="98"/>
      <c r="IY66" s="59">
        <f t="shared" si="971"/>
        <v>0</v>
      </c>
      <c r="IZ66" s="57">
        <f t="shared" si="972"/>
        <v>0</v>
      </c>
      <c r="JA66" s="98"/>
      <c r="JB66" s="59"/>
      <c r="JC66" s="57"/>
      <c r="JD66" s="98"/>
      <c r="JE66" s="57"/>
      <c r="JF66" s="57"/>
      <c r="JG66" s="98"/>
      <c r="JH66" s="59"/>
      <c r="JI66" s="57"/>
      <c r="JJ66" s="98"/>
      <c r="JK66" s="59">
        <f t="shared" si="76"/>
        <v>0</v>
      </c>
      <c r="JL66" s="57">
        <f t="shared" si="77"/>
        <v>0</v>
      </c>
      <c r="JM66" s="98"/>
      <c r="JN66" s="59"/>
      <c r="JO66" s="57"/>
      <c r="JP66" s="98"/>
      <c r="JQ66" s="59"/>
      <c r="JR66" s="57"/>
      <c r="JS66" s="98"/>
      <c r="JT66" s="59"/>
      <c r="JU66" s="57"/>
      <c r="JV66" s="98"/>
      <c r="JW66" s="59"/>
      <c r="JX66" s="57"/>
      <c r="JY66" s="98"/>
      <c r="JZ66" s="59">
        <f t="shared" si="78"/>
        <v>0</v>
      </c>
      <c r="KA66" s="57">
        <f t="shared" si="79"/>
        <v>0</v>
      </c>
      <c r="KB66" s="98"/>
      <c r="KC66" s="59"/>
      <c r="KD66" s="57"/>
      <c r="KE66" s="98"/>
      <c r="KF66" s="59"/>
      <c r="KG66" s="57"/>
      <c r="KH66" s="98"/>
      <c r="KI66" s="59"/>
      <c r="KJ66" s="57"/>
      <c r="KK66" s="98"/>
      <c r="KL66" s="59">
        <f t="shared" si="973"/>
        <v>0</v>
      </c>
      <c r="KM66" s="57">
        <f t="shared" si="974"/>
        <v>0</v>
      </c>
      <c r="KN66" s="98"/>
      <c r="KO66" s="59">
        <f t="shared" si="975"/>
        <v>0</v>
      </c>
      <c r="KP66" s="57">
        <f t="shared" si="976"/>
        <v>0</v>
      </c>
      <c r="KQ66" s="98"/>
      <c r="KR66" s="57"/>
      <c r="KS66" s="57"/>
      <c r="KT66" s="98"/>
      <c r="KU66" s="57"/>
      <c r="KV66" s="57"/>
      <c r="KW66" s="98"/>
      <c r="KX66" s="57"/>
      <c r="KY66" s="57"/>
      <c r="KZ66" s="98"/>
      <c r="LA66" s="57"/>
      <c r="LB66" s="57"/>
      <c r="LC66" s="98"/>
      <c r="LD66" s="57"/>
      <c r="LE66" s="57"/>
      <c r="LF66" s="98"/>
      <c r="LG66" s="59">
        <f t="shared" si="84"/>
        <v>0</v>
      </c>
      <c r="LH66" s="57">
        <f t="shared" si="85"/>
        <v>0</v>
      </c>
      <c r="LI66" s="98"/>
      <c r="LJ66" s="57"/>
      <c r="LK66" s="57"/>
      <c r="LL66" s="98"/>
      <c r="LM66" s="57"/>
      <c r="LN66" s="57"/>
      <c r="LO66" s="98"/>
      <c r="LP66" s="57"/>
      <c r="LQ66" s="57"/>
      <c r="LR66" s="98"/>
      <c r="LS66" s="59">
        <f t="shared" si="979"/>
        <v>0</v>
      </c>
      <c r="LT66" s="57">
        <f t="shared" si="980"/>
        <v>0</v>
      </c>
      <c r="LU66" s="98"/>
      <c r="LV66" s="59">
        <f t="shared" si="981"/>
        <v>0</v>
      </c>
      <c r="LW66" s="57">
        <f t="shared" si="982"/>
        <v>0</v>
      </c>
      <c r="LX66" s="98"/>
      <c r="LY66" s="57"/>
      <c r="LZ66" s="57"/>
      <c r="MA66" s="98"/>
      <c r="MB66" s="57"/>
      <c r="MC66" s="57"/>
      <c r="MD66" s="98"/>
      <c r="ME66" s="57"/>
      <c r="MF66" s="57"/>
      <c r="MG66" s="98"/>
      <c r="MH66" s="57"/>
      <c r="MI66" s="57"/>
      <c r="MJ66" s="98"/>
      <c r="MK66" s="59">
        <f t="shared" si="985"/>
        <v>0</v>
      </c>
      <c r="ML66" s="57">
        <f t="shared" si="986"/>
        <v>0</v>
      </c>
      <c r="MM66" s="98"/>
      <c r="MN66" s="57"/>
      <c r="MO66" s="57"/>
      <c r="MP66" s="98"/>
      <c r="MQ66" s="57"/>
      <c r="MR66" s="57"/>
      <c r="MS66" s="99"/>
      <c r="MT66" s="59">
        <f t="shared" si="988"/>
        <v>0</v>
      </c>
      <c r="MU66" s="57">
        <f t="shared" si="989"/>
        <v>0</v>
      </c>
      <c r="MV66" s="98"/>
      <c r="MW66" s="59">
        <f t="shared" si="990"/>
        <v>0</v>
      </c>
      <c r="MX66" s="57">
        <f t="shared" si="991"/>
        <v>0</v>
      </c>
      <c r="MY66" s="98"/>
      <c r="MZ66" s="59">
        <f t="shared" si="992"/>
        <v>0</v>
      </c>
      <c r="NA66" s="57">
        <f t="shared" si="993"/>
        <v>0</v>
      </c>
      <c r="NB66" s="98"/>
      <c r="NC66" s="59">
        <f t="shared" si="994"/>
        <v>0</v>
      </c>
      <c r="ND66" s="57">
        <f t="shared" si="995"/>
        <v>0</v>
      </c>
      <c r="NE66" s="98"/>
    </row>
    <row r="67" spans="1:372" s="34" customFormat="1" ht="16.5" thickBot="1" x14ac:dyDescent="0.3">
      <c r="A67" s="23">
        <v>57</v>
      </c>
      <c r="B67" s="24" t="s">
        <v>240</v>
      </c>
      <c r="C67" s="107" t="s">
        <v>347</v>
      </c>
      <c r="D67" s="26">
        <f t="shared" ref="D67" si="1419">SUM(D65:D66)</f>
        <v>0</v>
      </c>
      <c r="E67" s="26">
        <f t="shared" ref="E67" si="1420">SUM(E65:E66)</f>
        <v>0</v>
      </c>
      <c r="F67" s="101"/>
      <c r="G67" s="26">
        <f t="shared" ref="G67" si="1421">SUM(G65:G66)</f>
        <v>0</v>
      </c>
      <c r="H67" s="26">
        <f t="shared" ref="H67:AU67" si="1422">SUM(H65:H66)</f>
        <v>0</v>
      </c>
      <c r="I67" s="101"/>
      <c r="J67" s="26">
        <f t="shared" ref="J67" si="1423">SUM(J65:J66)</f>
        <v>0</v>
      </c>
      <c r="K67" s="26">
        <f t="shared" si="1422"/>
        <v>0</v>
      </c>
      <c r="L67" s="101"/>
      <c r="M67" s="26">
        <f t="shared" ref="M67" si="1424">SUM(M65:M66)</f>
        <v>0</v>
      </c>
      <c r="N67" s="26">
        <f t="shared" si="1422"/>
        <v>0</v>
      </c>
      <c r="O67" s="101"/>
      <c r="P67" s="26">
        <f t="shared" ref="P67" si="1425">SUM(P65:P66)</f>
        <v>0</v>
      </c>
      <c r="Q67" s="26">
        <f t="shared" si="1422"/>
        <v>0</v>
      </c>
      <c r="R67" s="101"/>
      <c r="S67" s="26">
        <f t="shared" ref="S67" si="1426">SUM(S65:S66)</f>
        <v>0</v>
      </c>
      <c r="T67" s="26">
        <f t="shared" si="1422"/>
        <v>0</v>
      </c>
      <c r="U67" s="101"/>
      <c r="V67" s="26">
        <f t="shared" ref="V67" si="1427">SUM(V65:V66)</f>
        <v>0</v>
      </c>
      <c r="W67" s="26">
        <f t="shared" si="1422"/>
        <v>0</v>
      </c>
      <c r="X67" s="101"/>
      <c r="Y67" s="26">
        <f t="shared" ref="Y67" si="1428">SUM(Y65:Y66)</f>
        <v>0</v>
      </c>
      <c r="Z67" s="26">
        <f t="shared" si="1422"/>
        <v>0</v>
      </c>
      <c r="AA67" s="101"/>
      <c r="AB67" s="28">
        <f t="shared" si="26"/>
        <v>0</v>
      </c>
      <c r="AC67" s="26">
        <f t="shared" si="27"/>
        <v>0</v>
      </c>
      <c r="AD67" s="101"/>
      <c r="AE67" s="26">
        <f t="shared" ref="AE67" si="1429">SUM(AE65:AE66)</f>
        <v>0</v>
      </c>
      <c r="AF67" s="26">
        <f t="shared" si="1422"/>
        <v>0</v>
      </c>
      <c r="AG67" s="101"/>
      <c r="AH67" s="28">
        <f t="shared" si="30"/>
        <v>0</v>
      </c>
      <c r="AI67" s="26">
        <f t="shared" si="31"/>
        <v>0</v>
      </c>
      <c r="AJ67" s="101"/>
      <c r="AK67" s="26">
        <f t="shared" ref="AK67" si="1430">SUM(AK65:AK66)</f>
        <v>0</v>
      </c>
      <c r="AL67" s="26">
        <f t="shared" si="1422"/>
        <v>0</v>
      </c>
      <c r="AM67" s="101"/>
      <c r="AN67" s="26">
        <f t="shared" ref="AN67" si="1431">SUM(AN65:AN66)</f>
        <v>0</v>
      </c>
      <c r="AO67" s="26">
        <f t="shared" si="1422"/>
        <v>0</v>
      </c>
      <c r="AP67" s="101"/>
      <c r="AQ67" s="26">
        <f t="shared" ref="AQ67" si="1432">SUM(AQ65:AQ66)</f>
        <v>0</v>
      </c>
      <c r="AR67" s="26">
        <f t="shared" si="1422"/>
        <v>0</v>
      </c>
      <c r="AS67" s="101"/>
      <c r="AT67" s="26">
        <f t="shared" ref="AT67" si="1433">SUM(AT65:AT66)</f>
        <v>0</v>
      </c>
      <c r="AU67" s="26">
        <f t="shared" si="1422"/>
        <v>0</v>
      </c>
      <c r="AV67" s="101"/>
      <c r="AW67" s="26">
        <f t="shared" ref="AW67" si="1434">SUM(AW65:AW66)</f>
        <v>0</v>
      </c>
      <c r="AX67" s="26">
        <f t="shared" ref="AX67:DI67" si="1435">SUM(AX65:AX66)</f>
        <v>0</v>
      </c>
      <c r="AY67" s="101"/>
      <c r="AZ67" s="26">
        <f t="shared" si="952"/>
        <v>0</v>
      </c>
      <c r="BA67" s="26">
        <f t="shared" si="953"/>
        <v>0</v>
      </c>
      <c r="BB67" s="101"/>
      <c r="BC67" s="26">
        <f t="shared" ref="BC67" si="1436">SUM(BC65:BC66)</f>
        <v>0</v>
      </c>
      <c r="BD67" s="26">
        <f t="shared" si="1435"/>
        <v>0</v>
      </c>
      <c r="BE67" s="101"/>
      <c r="BF67" s="26">
        <f t="shared" ref="BF67" si="1437">SUM(BF65:BF66)</f>
        <v>0</v>
      </c>
      <c r="BG67" s="26">
        <f t="shared" si="1435"/>
        <v>0</v>
      </c>
      <c r="BH67" s="101"/>
      <c r="BI67" s="26">
        <f t="shared" ref="BI67" si="1438">SUM(BI65:BI66)</f>
        <v>0</v>
      </c>
      <c r="BJ67" s="26">
        <f t="shared" si="1435"/>
        <v>0</v>
      </c>
      <c r="BK67" s="101"/>
      <c r="BL67" s="26">
        <f t="shared" ref="BL67" si="1439">SUM(BL65:BL66)</f>
        <v>0</v>
      </c>
      <c r="BM67" s="26">
        <f t="shared" si="1435"/>
        <v>0</v>
      </c>
      <c r="BN67" s="101"/>
      <c r="BO67" s="26">
        <f t="shared" ref="BO67" si="1440">SUM(BO65:BO66)</f>
        <v>0</v>
      </c>
      <c r="BP67" s="26">
        <f t="shared" si="1435"/>
        <v>0</v>
      </c>
      <c r="BQ67" s="101"/>
      <c r="BR67" s="28">
        <f t="shared" ref="BR67" si="1441">SUM(BR65:BR66)</f>
        <v>0</v>
      </c>
      <c r="BS67" s="26">
        <f t="shared" si="1435"/>
        <v>0</v>
      </c>
      <c r="BT67" s="101"/>
      <c r="BU67" s="28">
        <f t="shared" ref="BU67" si="1442">SUM(BU65:BU66)</f>
        <v>0</v>
      </c>
      <c r="BV67" s="26">
        <f t="shared" si="1435"/>
        <v>0</v>
      </c>
      <c r="BW67" s="101"/>
      <c r="BX67" s="28">
        <f t="shared" ref="BX67" si="1443">SUM(BX65:BX66)</f>
        <v>0</v>
      </c>
      <c r="BY67" s="26">
        <f t="shared" ref="BY67" si="1444">SUM(BY65:BY66)</f>
        <v>0</v>
      </c>
      <c r="BZ67" s="101"/>
      <c r="CA67" s="28">
        <f t="shared" ref="CA67:CB67" si="1445">SUM(CA65:CA66)</f>
        <v>0</v>
      </c>
      <c r="CB67" s="26">
        <f t="shared" si="1445"/>
        <v>0</v>
      </c>
      <c r="CC67" s="101"/>
      <c r="CD67" s="28">
        <f t="shared" si="954"/>
        <v>0</v>
      </c>
      <c r="CE67" s="26">
        <f t="shared" si="955"/>
        <v>0</v>
      </c>
      <c r="CF67" s="101"/>
      <c r="CG67" s="28">
        <f t="shared" ref="CG67" si="1446">SUM(CG65:CG66)</f>
        <v>0</v>
      </c>
      <c r="CH67" s="26">
        <f t="shared" si="1435"/>
        <v>0</v>
      </c>
      <c r="CI67" s="101"/>
      <c r="CJ67" s="28">
        <f t="shared" ref="CJ67" si="1447">SUM(CJ65:CJ66)</f>
        <v>0</v>
      </c>
      <c r="CK67" s="26">
        <f t="shared" si="1435"/>
        <v>0</v>
      </c>
      <c r="CL67" s="101"/>
      <c r="CM67" s="28">
        <f t="shared" ref="CM67" si="1448">SUM(CM65:CM66)</f>
        <v>0</v>
      </c>
      <c r="CN67" s="26">
        <f t="shared" si="1435"/>
        <v>0</v>
      </c>
      <c r="CO67" s="101"/>
      <c r="CP67" s="28">
        <f t="shared" ref="CP67" si="1449">SUM(CP65:CP66)</f>
        <v>0</v>
      </c>
      <c r="CQ67" s="26">
        <f t="shared" si="1435"/>
        <v>0</v>
      </c>
      <c r="CR67" s="101"/>
      <c r="CS67" s="28">
        <f t="shared" ref="CS67" si="1450">SUM(CS65:CS66)</f>
        <v>0</v>
      </c>
      <c r="CT67" s="26">
        <f t="shared" si="1435"/>
        <v>0</v>
      </c>
      <c r="CU67" s="101"/>
      <c r="CV67" s="28">
        <f t="shared" si="40"/>
        <v>0</v>
      </c>
      <c r="CW67" s="26">
        <f t="shared" si="41"/>
        <v>0</v>
      </c>
      <c r="CX67" s="101"/>
      <c r="CY67" s="28">
        <f t="shared" si="1435"/>
        <v>0</v>
      </c>
      <c r="CZ67" s="26">
        <f t="shared" si="1435"/>
        <v>0</v>
      </c>
      <c r="DA67" s="101"/>
      <c r="DB67" s="28">
        <f t="shared" ref="DB67" si="1451">SUM(DB65:DB66)</f>
        <v>0</v>
      </c>
      <c r="DC67" s="26">
        <f t="shared" si="1435"/>
        <v>0</v>
      </c>
      <c r="DD67" s="101"/>
      <c r="DE67" s="26">
        <f t="shared" ref="DE67" si="1452">SUM(DE65:DE66)</f>
        <v>0</v>
      </c>
      <c r="DF67" s="26">
        <f t="shared" si="1435"/>
        <v>0</v>
      </c>
      <c r="DG67" s="101"/>
      <c r="DH67" s="28">
        <f t="shared" ref="DH67" si="1453">SUM(DH65:DH66)</f>
        <v>0</v>
      </c>
      <c r="DI67" s="26">
        <f t="shared" si="1435"/>
        <v>0</v>
      </c>
      <c r="DJ67" s="101"/>
      <c r="DK67" s="26">
        <f t="shared" ref="DK67" si="1454">SUM(DK65:DK66)</f>
        <v>0</v>
      </c>
      <c r="DL67" s="26">
        <f t="shared" ref="DL67:FQ67" si="1455">SUM(DL65:DL66)</f>
        <v>0</v>
      </c>
      <c r="DM67" s="101"/>
      <c r="DN67" s="28">
        <f t="shared" ref="DN67" si="1456">SUM(DN65:DN66)</f>
        <v>0</v>
      </c>
      <c r="DO67" s="26">
        <f t="shared" ref="DO67" si="1457">SUM(DO65:DO66)</f>
        <v>0</v>
      </c>
      <c r="DP67" s="101"/>
      <c r="DQ67" s="28">
        <f t="shared" ref="DQ67" si="1458">SUM(DQ65:DQ66)</f>
        <v>0</v>
      </c>
      <c r="DR67" s="26">
        <f t="shared" ref="DR67" si="1459">SUM(DR65:DR66)</f>
        <v>0</v>
      </c>
      <c r="DS67" s="101"/>
      <c r="DT67" s="28">
        <f t="shared" si="42"/>
        <v>0</v>
      </c>
      <c r="DU67" s="26">
        <f t="shared" si="43"/>
        <v>0</v>
      </c>
      <c r="DV67" s="101"/>
      <c r="DW67" s="28">
        <f t="shared" ref="DW67" si="1460">SUM(DW65:DW66)</f>
        <v>0</v>
      </c>
      <c r="DX67" s="26">
        <f t="shared" si="1455"/>
        <v>0</v>
      </c>
      <c r="DY67" s="101"/>
      <c r="DZ67" s="26">
        <f t="shared" ref="DZ67" si="1461">SUM(DZ65:DZ66)</f>
        <v>0</v>
      </c>
      <c r="EA67" s="26">
        <f t="shared" si="1455"/>
        <v>0</v>
      </c>
      <c r="EB67" s="101"/>
      <c r="EC67" s="26">
        <f t="shared" ref="EC67:ED67" si="1462">SUM(EC65:EC66)</f>
        <v>0</v>
      </c>
      <c r="ED67" s="26">
        <f t="shared" si="1462"/>
        <v>0</v>
      </c>
      <c r="EE67" s="101"/>
      <c r="EF67" s="26">
        <f t="shared" si="956"/>
        <v>0</v>
      </c>
      <c r="EG67" s="26">
        <f t="shared" si="957"/>
        <v>0</v>
      </c>
      <c r="EH67" s="101"/>
      <c r="EI67" s="28">
        <f t="shared" ref="EI67" si="1463">SUM(EI65:EI66)</f>
        <v>0</v>
      </c>
      <c r="EJ67" s="26">
        <f t="shared" si="1455"/>
        <v>0</v>
      </c>
      <c r="EK67" s="101"/>
      <c r="EL67" s="28">
        <f t="shared" ref="EL67" si="1464">SUM(EL65:EL66)</f>
        <v>0</v>
      </c>
      <c r="EM67" s="26">
        <f t="shared" si="1455"/>
        <v>0</v>
      </c>
      <c r="EN67" s="101"/>
      <c r="EO67" s="28">
        <f t="shared" ref="EO67" si="1465">SUM(EO65:EO66)</f>
        <v>0</v>
      </c>
      <c r="EP67" s="26">
        <f t="shared" si="1455"/>
        <v>0</v>
      </c>
      <c r="EQ67" s="101"/>
      <c r="ER67" s="28">
        <f t="shared" ref="ER67" si="1466">SUM(ER65:ER66)</f>
        <v>0</v>
      </c>
      <c r="ES67" s="26">
        <f t="shared" si="1455"/>
        <v>0</v>
      </c>
      <c r="ET67" s="101"/>
      <c r="EU67" s="26">
        <f t="shared" ref="EU67" si="1467">SUM(EU65:EU66)</f>
        <v>0</v>
      </c>
      <c r="EV67" s="26">
        <f t="shared" si="1455"/>
        <v>0</v>
      </c>
      <c r="EW67" s="101"/>
      <c r="EX67" s="28">
        <f t="shared" si="958"/>
        <v>0</v>
      </c>
      <c r="EY67" s="26">
        <f t="shared" si="959"/>
        <v>0</v>
      </c>
      <c r="EZ67" s="101"/>
      <c r="FA67" s="26">
        <f t="shared" ref="FA67:FB67" si="1468">SUM(FA65:FA66)</f>
        <v>0</v>
      </c>
      <c r="FB67" s="26">
        <f t="shared" si="1468"/>
        <v>0</v>
      </c>
      <c r="FC67" s="101"/>
      <c r="FD67" s="26">
        <f t="shared" ref="FD67" si="1469">SUM(FD65:FD66)</f>
        <v>0</v>
      </c>
      <c r="FE67" s="26">
        <f t="shared" si="1455"/>
        <v>0</v>
      </c>
      <c r="FF67" s="101"/>
      <c r="FG67" s="26">
        <f t="shared" ref="FG67" si="1470">SUM(FG65:FG66)</f>
        <v>0</v>
      </c>
      <c r="FH67" s="26">
        <f t="shared" si="1455"/>
        <v>0</v>
      </c>
      <c r="FI67" s="101"/>
      <c r="FJ67" s="26">
        <f t="shared" ref="FJ67:FK67" si="1471">SUM(FJ65:FJ66)</f>
        <v>0</v>
      </c>
      <c r="FK67" s="26">
        <f t="shared" si="1471"/>
        <v>0</v>
      </c>
      <c r="FL67" s="101"/>
      <c r="FM67" s="28">
        <f t="shared" si="960"/>
        <v>0</v>
      </c>
      <c r="FN67" s="26">
        <f t="shared" si="961"/>
        <v>0</v>
      </c>
      <c r="FO67" s="101"/>
      <c r="FP67" s="26">
        <f t="shared" ref="FP67" si="1472">SUM(FP65:FP66)</f>
        <v>0</v>
      </c>
      <c r="FQ67" s="26">
        <f t="shared" si="1455"/>
        <v>0</v>
      </c>
      <c r="FR67" s="101"/>
      <c r="FS67" s="28">
        <f t="shared" si="962"/>
        <v>0</v>
      </c>
      <c r="FT67" s="26">
        <f t="shared" si="54"/>
        <v>0</v>
      </c>
      <c r="FU67" s="101"/>
      <c r="FV67" s="28">
        <f t="shared" ref="FV67" si="1473">SUM(FV65:FV66)</f>
        <v>0</v>
      </c>
      <c r="FW67" s="26">
        <f t="shared" ref="FW67:HY67" si="1474">SUM(FW65:FW66)</f>
        <v>0</v>
      </c>
      <c r="FX67" s="101"/>
      <c r="FY67" s="28">
        <f t="shared" si="963"/>
        <v>0</v>
      </c>
      <c r="FZ67" s="26">
        <f t="shared" si="964"/>
        <v>0</v>
      </c>
      <c r="GA67" s="101"/>
      <c r="GB67" s="28">
        <f t="shared" si="965"/>
        <v>0</v>
      </c>
      <c r="GC67" s="26">
        <f t="shared" si="966"/>
        <v>0</v>
      </c>
      <c r="GD67" s="101"/>
      <c r="GE67" s="26">
        <f t="shared" ref="GE67" si="1475">SUM(GE65:GE66)</f>
        <v>0</v>
      </c>
      <c r="GF67" s="26">
        <f t="shared" ref="GF67" si="1476">SUM(GF65:GF66)</f>
        <v>0</v>
      </c>
      <c r="GG67" s="101"/>
      <c r="GH67" s="26">
        <f t="shared" ref="GH67" si="1477">SUM(GH65:GH66)</f>
        <v>0</v>
      </c>
      <c r="GI67" s="26">
        <f t="shared" ref="GI67" si="1478">SUM(GI65:GI66)</f>
        <v>0</v>
      </c>
      <c r="GJ67" s="101"/>
      <c r="GK67" s="26">
        <f t="shared" ref="GK67" si="1479">SUM(GK65:GK66)</f>
        <v>0</v>
      </c>
      <c r="GL67" s="26">
        <f t="shared" si="1474"/>
        <v>0</v>
      </c>
      <c r="GM67" s="101"/>
      <c r="GN67" s="26">
        <f t="shared" ref="GN67" si="1480">SUM(GN65:GN66)</f>
        <v>0</v>
      </c>
      <c r="GO67" s="26">
        <f t="shared" si="1474"/>
        <v>0</v>
      </c>
      <c r="GP67" s="101"/>
      <c r="GQ67" s="26">
        <f t="shared" ref="GQ67" si="1481">SUM(GQ65:GQ66)</f>
        <v>0</v>
      </c>
      <c r="GR67" s="26">
        <f t="shared" si="1474"/>
        <v>0</v>
      </c>
      <c r="GS67" s="101"/>
      <c r="GT67" s="28">
        <f t="shared" ref="GT67" si="1482">SUM(GT65:GT66)</f>
        <v>0</v>
      </c>
      <c r="GU67" s="26">
        <f t="shared" si="1474"/>
        <v>0</v>
      </c>
      <c r="GV67" s="101"/>
      <c r="GW67" s="28">
        <f t="shared" ref="GW67" si="1483">SUM(GW65:GW66)</f>
        <v>0</v>
      </c>
      <c r="GX67" s="26">
        <f t="shared" si="1474"/>
        <v>0</v>
      </c>
      <c r="GY67" s="101"/>
      <c r="GZ67" s="26">
        <f t="shared" ref="GZ67" si="1484">SUM(GZ65:GZ66)</f>
        <v>0</v>
      </c>
      <c r="HA67" s="26">
        <f t="shared" ref="HA67" si="1485">SUM(HA65:HA66)</f>
        <v>0</v>
      </c>
      <c r="HB67" s="101"/>
      <c r="HC67" s="28">
        <f t="shared" si="967"/>
        <v>0</v>
      </c>
      <c r="HD67" s="26">
        <f t="shared" si="968"/>
        <v>0</v>
      </c>
      <c r="HE67" s="101"/>
      <c r="HF67" s="28">
        <f t="shared" ref="HF67" si="1486">SUM(HF65:HF66)</f>
        <v>0</v>
      </c>
      <c r="HG67" s="26">
        <f t="shared" si="1474"/>
        <v>0</v>
      </c>
      <c r="HH67" s="101"/>
      <c r="HI67" s="28">
        <f t="shared" si="63"/>
        <v>0</v>
      </c>
      <c r="HJ67" s="26">
        <f t="shared" si="64"/>
        <v>0</v>
      </c>
      <c r="HK67" s="101"/>
      <c r="HL67" s="28">
        <f t="shared" ref="HL67" si="1487">SUM(HL65:HL66)</f>
        <v>0</v>
      </c>
      <c r="HM67" s="26">
        <f t="shared" si="1474"/>
        <v>0</v>
      </c>
      <c r="HN67" s="101"/>
      <c r="HO67" s="26">
        <f t="shared" ref="HO67" si="1488">SUM(HO65:HO66)</f>
        <v>0</v>
      </c>
      <c r="HP67" s="26">
        <f t="shared" si="1474"/>
        <v>0</v>
      </c>
      <c r="HQ67" s="101"/>
      <c r="HR67" s="28">
        <f t="shared" si="65"/>
        <v>0</v>
      </c>
      <c r="HS67" s="26">
        <f t="shared" si="66"/>
        <v>0</v>
      </c>
      <c r="HT67" s="101"/>
      <c r="HU67" s="28">
        <f t="shared" ref="HU67" si="1489">SUM(HU65:HU66)</f>
        <v>0</v>
      </c>
      <c r="HV67" s="26">
        <f t="shared" si="1474"/>
        <v>0</v>
      </c>
      <c r="HW67" s="101"/>
      <c r="HX67" s="26">
        <f t="shared" ref="HX67" si="1490">SUM(HX65:HX66)</f>
        <v>0</v>
      </c>
      <c r="HY67" s="26">
        <f t="shared" si="1474"/>
        <v>0</v>
      </c>
      <c r="HZ67" s="101"/>
      <c r="IA67" s="28">
        <f t="shared" si="67"/>
        <v>0</v>
      </c>
      <c r="IB67" s="26">
        <f t="shared" si="68"/>
        <v>0</v>
      </c>
      <c r="IC67" s="101"/>
      <c r="ID67" s="26">
        <f t="shared" ref="ID67" si="1491">SUM(ID65:ID66)</f>
        <v>0</v>
      </c>
      <c r="IE67" s="26">
        <f t="shared" ref="IE67:JX67" si="1492">SUM(IE65:IE66)</f>
        <v>0</v>
      </c>
      <c r="IF67" s="101"/>
      <c r="IG67" s="26">
        <f t="shared" ref="IG67" si="1493">SUM(IG65:IG66)</f>
        <v>0</v>
      </c>
      <c r="IH67" s="26">
        <f t="shared" si="1492"/>
        <v>0</v>
      </c>
      <c r="II67" s="101"/>
      <c r="IJ67" s="28">
        <f t="shared" si="69"/>
        <v>0</v>
      </c>
      <c r="IK67" s="26">
        <f t="shared" si="70"/>
        <v>0</v>
      </c>
      <c r="IL67" s="101"/>
      <c r="IM67" s="26">
        <f t="shared" ref="IM67" si="1494">SUM(IM65:IM66)</f>
        <v>0</v>
      </c>
      <c r="IN67" s="26">
        <f t="shared" si="1492"/>
        <v>0</v>
      </c>
      <c r="IO67" s="101"/>
      <c r="IP67" s="28">
        <f t="shared" si="969"/>
        <v>0</v>
      </c>
      <c r="IQ67" s="26">
        <f t="shared" si="970"/>
        <v>0</v>
      </c>
      <c r="IR67" s="101"/>
      <c r="IS67" s="26">
        <f t="shared" ref="IS67" si="1495">SUM(IS65:IS66)</f>
        <v>0</v>
      </c>
      <c r="IT67" s="26">
        <f t="shared" si="1492"/>
        <v>0</v>
      </c>
      <c r="IU67" s="101"/>
      <c r="IV67" s="26">
        <f t="shared" si="73"/>
        <v>0</v>
      </c>
      <c r="IW67" s="26">
        <f t="shared" si="74"/>
        <v>0</v>
      </c>
      <c r="IX67" s="101"/>
      <c r="IY67" s="28">
        <f t="shared" si="971"/>
        <v>0</v>
      </c>
      <c r="IZ67" s="26">
        <f t="shared" si="972"/>
        <v>0</v>
      </c>
      <c r="JA67" s="101"/>
      <c r="JB67" s="28">
        <f t="shared" si="1492"/>
        <v>0</v>
      </c>
      <c r="JC67" s="26">
        <f t="shared" si="1492"/>
        <v>0</v>
      </c>
      <c r="JD67" s="101"/>
      <c r="JE67" s="26">
        <f t="shared" ref="JE67" si="1496">SUM(JE65:JE66)</f>
        <v>0</v>
      </c>
      <c r="JF67" s="26">
        <f t="shared" si="1492"/>
        <v>0</v>
      </c>
      <c r="JG67" s="101"/>
      <c r="JH67" s="28">
        <f t="shared" ref="JH67" si="1497">SUM(JH65:JH66)</f>
        <v>0</v>
      </c>
      <c r="JI67" s="26">
        <f t="shared" si="1492"/>
        <v>0</v>
      </c>
      <c r="JJ67" s="101"/>
      <c r="JK67" s="28">
        <f t="shared" si="76"/>
        <v>0</v>
      </c>
      <c r="JL67" s="26">
        <f t="shared" si="77"/>
        <v>0</v>
      </c>
      <c r="JM67" s="101"/>
      <c r="JN67" s="28">
        <f t="shared" ref="JN67" si="1498">SUM(JN65:JN66)</f>
        <v>0</v>
      </c>
      <c r="JO67" s="26">
        <f t="shared" si="1492"/>
        <v>0</v>
      </c>
      <c r="JP67" s="101"/>
      <c r="JQ67" s="28">
        <f t="shared" ref="JQ67" si="1499">SUM(JQ65:JQ66)</f>
        <v>0</v>
      </c>
      <c r="JR67" s="26">
        <f t="shared" si="1492"/>
        <v>0</v>
      </c>
      <c r="JS67" s="101"/>
      <c r="JT67" s="28">
        <f t="shared" si="1492"/>
        <v>0</v>
      </c>
      <c r="JU67" s="26">
        <f t="shared" si="1492"/>
        <v>0</v>
      </c>
      <c r="JV67" s="101"/>
      <c r="JW67" s="28">
        <f t="shared" si="1492"/>
        <v>0</v>
      </c>
      <c r="JX67" s="26">
        <f t="shared" si="1492"/>
        <v>0</v>
      </c>
      <c r="JY67" s="101"/>
      <c r="JZ67" s="28">
        <f t="shared" si="78"/>
        <v>0</v>
      </c>
      <c r="KA67" s="26">
        <f t="shared" si="79"/>
        <v>0</v>
      </c>
      <c r="KB67" s="101"/>
      <c r="KC67" s="28">
        <f t="shared" ref="KC67:KD67" si="1500">SUM(KC65:KC66)</f>
        <v>0</v>
      </c>
      <c r="KD67" s="26">
        <f t="shared" si="1500"/>
        <v>0</v>
      </c>
      <c r="KE67" s="101"/>
      <c r="KF67" s="28">
        <f t="shared" ref="KF67:KG67" si="1501">SUM(KF65:KF66)</f>
        <v>0</v>
      </c>
      <c r="KG67" s="26">
        <f t="shared" si="1501"/>
        <v>0</v>
      </c>
      <c r="KH67" s="101"/>
      <c r="KI67" s="28">
        <f t="shared" ref="KI67:KJ67" si="1502">SUM(KI65:KI66)</f>
        <v>0</v>
      </c>
      <c r="KJ67" s="26">
        <f t="shared" si="1502"/>
        <v>0</v>
      </c>
      <c r="KK67" s="101"/>
      <c r="KL67" s="28">
        <f t="shared" si="973"/>
        <v>0</v>
      </c>
      <c r="KM67" s="26">
        <f t="shared" si="974"/>
        <v>0</v>
      </c>
      <c r="KN67" s="101"/>
      <c r="KO67" s="28">
        <f t="shared" si="975"/>
        <v>0</v>
      </c>
      <c r="KP67" s="26">
        <f t="shared" si="976"/>
        <v>0</v>
      </c>
      <c r="KQ67" s="101"/>
      <c r="KR67" s="26">
        <f t="shared" ref="KR67" si="1503">SUM(KR65:KR66)</f>
        <v>0</v>
      </c>
      <c r="KS67" s="26">
        <f t="shared" ref="KS67:LQ67" si="1504">SUM(KS65:KS66)</f>
        <v>0</v>
      </c>
      <c r="KT67" s="101"/>
      <c r="KU67" s="26">
        <f t="shared" ref="KU67" si="1505">SUM(KU65:KU66)</f>
        <v>0</v>
      </c>
      <c r="KV67" s="26">
        <f t="shared" si="1504"/>
        <v>0</v>
      </c>
      <c r="KW67" s="101"/>
      <c r="KX67" s="26">
        <f t="shared" ref="KX67" si="1506">SUM(KX65:KX66)</f>
        <v>108750</v>
      </c>
      <c r="KY67" s="26">
        <f t="shared" si="1504"/>
        <v>97976</v>
      </c>
      <c r="KZ67" s="101">
        <f t="shared" si="1418"/>
        <v>0.9009287356321839</v>
      </c>
      <c r="LA67" s="26">
        <f t="shared" ref="LA67" si="1507">SUM(LA65:LA66)</f>
        <v>0</v>
      </c>
      <c r="LB67" s="26">
        <f t="shared" si="1504"/>
        <v>0</v>
      </c>
      <c r="LC67" s="101"/>
      <c r="LD67" s="26">
        <f t="shared" ref="LD67" si="1508">SUM(LD65:LD66)</f>
        <v>0</v>
      </c>
      <c r="LE67" s="26">
        <f t="shared" si="1504"/>
        <v>0</v>
      </c>
      <c r="LF67" s="101"/>
      <c r="LG67" s="28">
        <f t="shared" si="84"/>
        <v>108750</v>
      </c>
      <c r="LH67" s="26">
        <f t="shared" si="85"/>
        <v>97976</v>
      </c>
      <c r="LI67" s="101">
        <f t="shared" si="978"/>
        <v>0.9009287356321839</v>
      </c>
      <c r="LJ67" s="26">
        <f t="shared" ref="LJ67" si="1509">SUM(LJ65:LJ66)</f>
        <v>0</v>
      </c>
      <c r="LK67" s="26">
        <f t="shared" si="1504"/>
        <v>0</v>
      </c>
      <c r="LL67" s="101"/>
      <c r="LM67" s="26">
        <f t="shared" ref="LM67" si="1510">SUM(LM65:LM66)</f>
        <v>0</v>
      </c>
      <c r="LN67" s="26">
        <f t="shared" si="1504"/>
        <v>0</v>
      </c>
      <c r="LO67" s="101"/>
      <c r="LP67" s="26">
        <f t="shared" ref="LP67" si="1511">SUM(LP65:LP66)</f>
        <v>0</v>
      </c>
      <c r="LQ67" s="26">
        <f t="shared" si="1504"/>
        <v>0</v>
      </c>
      <c r="LR67" s="101"/>
      <c r="LS67" s="28">
        <f t="shared" si="979"/>
        <v>0</v>
      </c>
      <c r="LT67" s="26">
        <f t="shared" si="980"/>
        <v>0</v>
      </c>
      <c r="LU67" s="101"/>
      <c r="LV67" s="28">
        <f t="shared" si="981"/>
        <v>108750</v>
      </c>
      <c r="LW67" s="26">
        <f t="shared" si="982"/>
        <v>97976</v>
      </c>
      <c r="LX67" s="101">
        <f t="shared" si="983"/>
        <v>0.9009287356321839</v>
      </c>
      <c r="LY67" s="26">
        <f t="shared" ref="LY67:LZ67" si="1512">SUM(LY65:LY66)</f>
        <v>0</v>
      </c>
      <c r="LZ67" s="26">
        <f t="shared" si="1512"/>
        <v>0</v>
      </c>
      <c r="MA67" s="101"/>
      <c r="MB67" s="26">
        <f t="shared" ref="MB67" si="1513">SUM(MB65:MB66)</f>
        <v>0</v>
      </c>
      <c r="MC67" s="26">
        <f t="shared" ref="MC67" si="1514">SUM(MC65:MC66)</f>
        <v>0</v>
      </c>
      <c r="MD67" s="101"/>
      <c r="ME67" s="26">
        <f t="shared" ref="ME67" si="1515">SUM(ME65:ME66)</f>
        <v>0</v>
      </c>
      <c r="MF67" s="26">
        <f t="shared" ref="MF67" si="1516">SUM(MF65:MF66)</f>
        <v>0</v>
      </c>
      <c r="MG67" s="101"/>
      <c r="MH67" s="26">
        <f t="shared" ref="MH67" si="1517">SUM(MH65:MH66)</f>
        <v>0</v>
      </c>
      <c r="MI67" s="26">
        <f t="shared" ref="MI67" si="1518">SUM(MI65:MI66)</f>
        <v>0</v>
      </c>
      <c r="MJ67" s="101"/>
      <c r="MK67" s="28">
        <f t="shared" si="985"/>
        <v>0</v>
      </c>
      <c r="ML67" s="26">
        <f t="shared" si="986"/>
        <v>0</v>
      </c>
      <c r="MM67" s="101"/>
      <c r="MN67" s="26">
        <f>SUM(MN65:MN66)</f>
        <v>0</v>
      </c>
      <c r="MO67" s="26">
        <f>SUM(MO65:MO66)</f>
        <v>0</v>
      </c>
      <c r="MP67" s="101"/>
      <c r="MQ67" s="26">
        <f t="shared" ref="MQ67:MR67" si="1519">SUM(MQ65:MQ66)</f>
        <v>0</v>
      </c>
      <c r="MR67" s="26">
        <f t="shared" si="1519"/>
        <v>0</v>
      </c>
      <c r="MS67" s="102"/>
      <c r="MT67" s="28">
        <f t="shared" si="988"/>
        <v>0</v>
      </c>
      <c r="MU67" s="26">
        <f t="shared" si="989"/>
        <v>0</v>
      </c>
      <c r="MV67" s="101"/>
      <c r="MW67" s="28">
        <f t="shared" si="990"/>
        <v>0</v>
      </c>
      <c r="MX67" s="26">
        <f t="shared" si="991"/>
        <v>0</v>
      </c>
      <c r="MY67" s="101"/>
      <c r="MZ67" s="28">
        <f t="shared" si="992"/>
        <v>108750</v>
      </c>
      <c r="NA67" s="26">
        <f t="shared" si="993"/>
        <v>97976</v>
      </c>
      <c r="NB67" s="101">
        <f t="shared" si="95"/>
        <v>0.9009287356321839</v>
      </c>
      <c r="NC67" s="28">
        <f t="shared" si="994"/>
        <v>108750</v>
      </c>
      <c r="ND67" s="26">
        <f t="shared" si="995"/>
        <v>97976</v>
      </c>
      <c r="NE67" s="101">
        <f t="shared" si="96"/>
        <v>0.9009287356321839</v>
      </c>
    </row>
    <row r="68" spans="1:372" s="34" customFormat="1" ht="16.5" thickBot="1" x14ac:dyDescent="0.3">
      <c r="A68" s="23">
        <v>58</v>
      </c>
      <c r="B68" s="24" t="s">
        <v>241</v>
      </c>
      <c r="C68" s="107" t="s">
        <v>348</v>
      </c>
      <c r="D68" s="26">
        <f>SUM(D42,D43,D50,D60,D63,D64,D67)</f>
        <v>765931</v>
      </c>
      <c r="E68" s="26">
        <f>SUM(E42,E43,E50,E60,E63,E64,E67)</f>
        <v>660851</v>
      </c>
      <c r="F68" s="101">
        <f t="shared" si="18"/>
        <v>0.86280748526956086</v>
      </c>
      <c r="G68" s="26">
        <f>SUM(G42,G43,G50,G60,G63,G64,G67)</f>
        <v>987</v>
      </c>
      <c r="H68" s="26">
        <f>SUM(H42,H43,H50,H60,H63,H64,H67)</f>
        <v>432</v>
      </c>
      <c r="I68" s="101">
        <f t="shared" si="19"/>
        <v>0.43768996960486323</v>
      </c>
      <c r="J68" s="26">
        <f>SUM(J42,J43,J50,J60,J63,J64,J67)</f>
        <v>2283</v>
      </c>
      <c r="K68" s="26">
        <f>SUM(K42,K43,K50,K60,K63,K64,K67)</f>
        <v>1604</v>
      </c>
      <c r="L68" s="101">
        <f t="shared" si="20"/>
        <v>0.70258431887866846</v>
      </c>
      <c r="M68" s="26">
        <f>SUM(M42,M43,M50,M60,M63,M64,M67)</f>
        <v>2283</v>
      </c>
      <c r="N68" s="26">
        <f>SUM(N42,N43,N50,N60,N63,N64,N67)</f>
        <v>2654</v>
      </c>
      <c r="O68" s="101">
        <f t="shared" si="21"/>
        <v>1.1625054752518615</v>
      </c>
      <c r="P68" s="26">
        <f>SUM(P42,P43,P50,P60,P63,P64,P67)</f>
        <v>987</v>
      </c>
      <c r="Q68" s="26">
        <f>SUM(Q42,Q43,Q50,Q60,Q63,Q64,Q67)</f>
        <v>926</v>
      </c>
      <c r="R68" s="101">
        <f t="shared" si="22"/>
        <v>0.93819655521783185</v>
      </c>
      <c r="S68" s="26">
        <f>SUM(S42,S43,S50,S60,S63,S64,S67)</f>
        <v>6356</v>
      </c>
      <c r="T68" s="26">
        <f>SUM(T42,T43,T50,T60,T63,T64,T67)</f>
        <v>6048</v>
      </c>
      <c r="U68" s="101">
        <f t="shared" si="23"/>
        <v>0.95154185022026427</v>
      </c>
      <c r="V68" s="26">
        <f>SUM(V42,V43,V50,V60,V63,V64,V67)</f>
        <v>1790</v>
      </c>
      <c r="W68" s="26">
        <f>SUM(W42,W43,W50,W60,W63,W64,W67)</f>
        <v>1728</v>
      </c>
      <c r="X68" s="101">
        <f t="shared" si="24"/>
        <v>0.96536312849162009</v>
      </c>
      <c r="Y68" s="26">
        <f>SUM(Y42,Y43,Y50,Y60,Y63,Y64,Y67)</f>
        <v>2468</v>
      </c>
      <c r="Z68" s="26">
        <f>SUM(Z42,Z43,Z50,Z60,Z63,Z64,Z67)</f>
        <v>2592</v>
      </c>
      <c r="AA68" s="101">
        <f t="shared" si="25"/>
        <v>1.0502431118314424</v>
      </c>
      <c r="AB68" s="28">
        <f t="shared" si="26"/>
        <v>17154</v>
      </c>
      <c r="AC68" s="26">
        <f t="shared" si="27"/>
        <v>15984</v>
      </c>
      <c r="AD68" s="101">
        <f t="shared" si="28"/>
        <v>0.93179433368310594</v>
      </c>
      <c r="AE68" s="26">
        <f>SUM(AE42,AE43,AE50,AE60,AE63,AE64,AE67)</f>
        <v>66501</v>
      </c>
      <c r="AF68" s="26">
        <f>SUM(AF42,AF43,AF50,AF60,AF63,AF64,AF67)</f>
        <v>47600</v>
      </c>
      <c r="AG68" s="101">
        <f t="shared" si="29"/>
        <v>0.71577871009458505</v>
      </c>
      <c r="AH68" s="28">
        <f t="shared" si="30"/>
        <v>849586</v>
      </c>
      <c r="AI68" s="26">
        <f t="shared" si="31"/>
        <v>724435</v>
      </c>
      <c r="AJ68" s="101">
        <f t="shared" si="32"/>
        <v>0.85269178164423609</v>
      </c>
      <c r="AK68" s="26">
        <f>SUM(AK42,AK43,AK50,AK60,AK63,AK64,AK67)</f>
        <v>25034</v>
      </c>
      <c r="AL68" s="26">
        <f>SUM(AL42,AL43,AL50,AL60,AL63,AL64,AL67)</f>
        <v>22588</v>
      </c>
      <c r="AM68" s="101">
        <f t="shared" si="33"/>
        <v>0.90229288168091393</v>
      </c>
      <c r="AN68" s="26">
        <f>SUM(AN42,AN43,AN50,AN60,AN63,AN64,AN67)</f>
        <v>0</v>
      </c>
      <c r="AO68" s="26">
        <f>SUM(AO42,AO43,AO50,AO60,AO63,AO64,AO67)</f>
        <v>0</v>
      </c>
      <c r="AP68" s="101"/>
      <c r="AQ68" s="26">
        <f>SUM(AQ42,AQ43,AQ50,AQ60,AQ63,AQ64,AQ67)</f>
        <v>0</v>
      </c>
      <c r="AR68" s="26">
        <f>SUM(AR42,AR43,AR50,AR60,AR63,AR64,AR67)</f>
        <v>0</v>
      </c>
      <c r="AS68" s="101"/>
      <c r="AT68" s="26">
        <f>SUM(AT42,AT43,AT50,AT60,AT63,AT64,AT67)</f>
        <v>0</v>
      </c>
      <c r="AU68" s="26">
        <f>SUM(AU42,AU43,AU50,AU60,AU63,AU64,AU67)</f>
        <v>0</v>
      </c>
      <c r="AV68" s="101"/>
      <c r="AW68" s="26">
        <f>SUM(AW42,AW43,AW50,AW60,AW63,AW64,AW67)</f>
        <v>0</v>
      </c>
      <c r="AX68" s="26">
        <f>SUM(AX42,AX43,AX50,AX60,AX63,AX64,AX67)</f>
        <v>0</v>
      </c>
      <c r="AY68" s="101"/>
      <c r="AZ68" s="26">
        <f t="shared" si="952"/>
        <v>25034</v>
      </c>
      <c r="BA68" s="26">
        <f t="shared" si="953"/>
        <v>22588</v>
      </c>
      <c r="BB68" s="101">
        <f t="shared" si="35"/>
        <v>0.90229288168091393</v>
      </c>
      <c r="BC68" s="26">
        <f>SUM(BC42,BC43,BC50,BC60,BC63,BC64,BC67)</f>
        <v>0</v>
      </c>
      <c r="BD68" s="26">
        <f>SUM(BD42,BD43,BD50,BD60,BD63,BD64,BD67)</f>
        <v>0</v>
      </c>
      <c r="BE68" s="101"/>
      <c r="BF68" s="26">
        <f>SUM(BF42,BF43,BF50,BF60,BF63,BF64,BF67)</f>
        <v>0</v>
      </c>
      <c r="BG68" s="26">
        <f>SUM(BG42,BG43,BG50,BG60,BG63,BG64,BG67)</f>
        <v>0</v>
      </c>
      <c r="BH68" s="101"/>
      <c r="BI68" s="26">
        <f>SUM(BI42,BI43,BI50,BI60,BI63,BI64,BI67)</f>
        <v>0</v>
      </c>
      <c r="BJ68" s="26">
        <f>SUM(BJ42,BJ43,BJ50,BJ60,BJ63,BJ64,BJ67)</f>
        <v>0</v>
      </c>
      <c r="BK68" s="101"/>
      <c r="BL68" s="26">
        <f>SUM(BL42,BL43,BL50,BL60,BL63,BL64,BL67)</f>
        <v>0</v>
      </c>
      <c r="BM68" s="26">
        <f>SUM(BM42,BM43,BM50,BM60,BM63,BM64,BM67)</f>
        <v>0</v>
      </c>
      <c r="BN68" s="101"/>
      <c r="BO68" s="26">
        <f>SUM(BO42,BO43,BO50,BO60,BO63,BO64,BO67)</f>
        <v>0</v>
      </c>
      <c r="BP68" s="26">
        <f>SUM(BP42,BP43,BP50,BP60,BP63,BP64,BP67)</f>
        <v>0</v>
      </c>
      <c r="BQ68" s="101"/>
      <c r="BR68" s="28">
        <f>SUM(BR42,BR43,BR50,BR60,BR63,BR64,BR67)</f>
        <v>0</v>
      </c>
      <c r="BS68" s="26">
        <f>SUM(BS42,BS43,BS50,BS60,BS63,BS64,BS67)</f>
        <v>0</v>
      </c>
      <c r="BT68" s="101"/>
      <c r="BU68" s="28">
        <f>SUM(BU42,BU43,BU50,BU60,BU63,BU64,BU67)</f>
        <v>0</v>
      </c>
      <c r="BV68" s="26">
        <f>SUM(BV42,BV43,BV50,BV60,BV63,BV64,BV67)</f>
        <v>0</v>
      </c>
      <c r="BW68" s="101"/>
      <c r="BX68" s="28">
        <f>SUM(BX42,BX43,BX50,BX60,BX63,BX64,BX67)</f>
        <v>0</v>
      </c>
      <c r="BY68" s="26">
        <f>SUM(BY42,BY43,BY50,BY60,BY63,BY64,BY67)</f>
        <v>0</v>
      </c>
      <c r="BZ68" s="101"/>
      <c r="CA68" s="28">
        <f>SUM(CA42,CA43,CA50,CA60,CA63,CA64,CA67)</f>
        <v>0</v>
      </c>
      <c r="CB68" s="26">
        <f>SUM(CB42,CB43,CB50,CB60,CB63,CB64,CB67)</f>
        <v>0</v>
      </c>
      <c r="CC68" s="101"/>
      <c r="CD68" s="28">
        <f t="shared" si="954"/>
        <v>0</v>
      </c>
      <c r="CE68" s="26">
        <f t="shared" si="955"/>
        <v>0</v>
      </c>
      <c r="CF68" s="101"/>
      <c r="CG68" s="28">
        <f>SUM(CG42,CG43,CG50,CG60,CG63,CG64,CG67)</f>
        <v>0</v>
      </c>
      <c r="CH68" s="26">
        <f>SUM(CH42,CH43,CH50,CH60,CH63,CH64,CH67)</f>
        <v>0</v>
      </c>
      <c r="CI68" s="101"/>
      <c r="CJ68" s="28">
        <f>SUM(CJ42,CJ43,CJ50,CJ60,CJ63,CJ64,CJ67)</f>
        <v>0</v>
      </c>
      <c r="CK68" s="26">
        <f>SUM(CK42,CK43,CK50,CK60,CK63,CK64,CK67)</f>
        <v>0</v>
      </c>
      <c r="CL68" s="101"/>
      <c r="CM68" s="28">
        <f>SUM(CM42,CM43,CM50,CM60,CM63,CM64,CM67)</f>
        <v>0</v>
      </c>
      <c r="CN68" s="26">
        <f>SUM(CN42,CN43,CN50,CN60,CN63,CN64,CN67)</f>
        <v>0</v>
      </c>
      <c r="CO68" s="101"/>
      <c r="CP68" s="28">
        <f>SUM(CP42,CP43,CP50,CP60,CP63,CP64,CP67)</f>
        <v>0</v>
      </c>
      <c r="CQ68" s="26">
        <f>SUM(CQ42,CQ43,CQ50,CQ60,CQ63,CQ64,CQ67)</f>
        <v>0</v>
      </c>
      <c r="CR68" s="101"/>
      <c r="CS68" s="28">
        <f>SUM(CS42,CS43,CS50,CS60,CS63,CS64,CS67)</f>
        <v>0</v>
      </c>
      <c r="CT68" s="26">
        <f>SUM(CT42,CT43,CT50,CT60,CT63,CT64,CT67)</f>
        <v>0</v>
      </c>
      <c r="CU68" s="101"/>
      <c r="CV68" s="28">
        <f t="shared" si="40"/>
        <v>0</v>
      </c>
      <c r="CW68" s="26">
        <f t="shared" si="41"/>
        <v>0</v>
      </c>
      <c r="CX68" s="101"/>
      <c r="CY68" s="28">
        <f>SUM(CY42,CY43,CY50,CY60,CY63,CY64,CY67)</f>
        <v>0</v>
      </c>
      <c r="CZ68" s="26">
        <f>SUM(CZ42,CZ43,CZ50,CZ60,CZ63,CZ64,CZ67)</f>
        <v>0</v>
      </c>
      <c r="DA68" s="101"/>
      <c r="DB68" s="28">
        <f>SUM(DB42,DB43,DB50,DB60,DB63,DB64,DB67)</f>
        <v>0</v>
      </c>
      <c r="DC68" s="26">
        <f>SUM(DC42,DC43,DC50,DC60,DC63,DC64,DC67)</f>
        <v>0</v>
      </c>
      <c r="DD68" s="101"/>
      <c r="DE68" s="26">
        <f>SUM(DE42,DE43,DE50,DE60,DE63,DE64,DE67)</f>
        <v>17361</v>
      </c>
      <c r="DF68" s="26">
        <f>SUM(DF42,DF43,DF50,DF60,DF63,DF64,DF67)</f>
        <v>21453</v>
      </c>
      <c r="DG68" s="101">
        <f t="shared" si="115"/>
        <v>1.2357007084845344</v>
      </c>
      <c r="DH68" s="28">
        <f>SUM(DH42,DH43,DH50,DH60,DH63,DH64,DH67)</f>
        <v>0</v>
      </c>
      <c r="DI68" s="26">
        <f>SUM(DI42,DI43,DI50,DI60,DI63,DI64,DI67)</f>
        <v>0</v>
      </c>
      <c r="DJ68" s="101"/>
      <c r="DK68" s="26">
        <f>SUM(DK42,DK43,DK50,DK60,DK63,DK64,DK67)</f>
        <v>60193</v>
      </c>
      <c r="DL68" s="26">
        <f>SUM(DL42,DL43,DL50,DL60,DL63,DL64,DL67)</f>
        <v>80426</v>
      </c>
      <c r="DM68" s="101">
        <f t="shared" ref="DM68" si="1520">DL68/DK68</f>
        <v>1.3361354310301863</v>
      </c>
      <c r="DN68" s="28">
        <f>SUM(DN42,DN43,DN50,DN60,DN63,DN64,DN67)</f>
        <v>0</v>
      </c>
      <c r="DO68" s="26">
        <f>SUM(DO42,DO43,DO50,DO60,DO63,DO64,DO67)</f>
        <v>0</v>
      </c>
      <c r="DP68" s="101"/>
      <c r="DQ68" s="28">
        <f>SUM(DQ42,DQ43,DQ50,DQ60,DQ63,DQ64,DQ67)</f>
        <v>0</v>
      </c>
      <c r="DR68" s="26">
        <f>SUM(DR42,DR43,DR50,DR60,DR63,DR64,DR67)</f>
        <v>0</v>
      </c>
      <c r="DS68" s="101"/>
      <c r="DT68" s="28">
        <f t="shared" si="42"/>
        <v>77554</v>
      </c>
      <c r="DU68" s="26">
        <f t="shared" si="43"/>
        <v>101879</v>
      </c>
      <c r="DV68" s="101">
        <f t="shared" si="118"/>
        <v>1.3136524228279651</v>
      </c>
      <c r="DW68" s="28">
        <f>SUM(DW42,DW43,DW50,DW60,DW63,DW64,DW67)</f>
        <v>0</v>
      </c>
      <c r="DX68" s="26">
        <f>SUM(DX42,DX43,DX50,DX60,DX63,DX64,DX67)</f>
        <v>0</v>
      </c>
      <c r="DY68" s="101"/>
      <c r="DZ68" s="26">
        <f>SUM(DZ42,DZ43,DZ50,DZ60,DZ63,DZ64,DZ67)</f>
        <v>238906</v>
      </c>
      <c r="EA68" s="26">
        <f>SUM(EA42,EA43,EA50,EA60,EA63,EA64,EA67)</f>
        <v>109791</v>
      </c>
      <c r="EB68" s="101">
        <f t="shared" si="44"/>
        <v>0.45955731542949946</v>
      </c>
      <c r="EC68" s="26">
        <f>SUM(EC42,EC43,EC50,EC60,EC63,EC64,EC67)</f>
        <v>0</v>
      </c>
      <c r="ED68" s="26">
        <f>SUM(ED42,ED43,ED50,ED60,ED63,ED64,ED67)</f>
        <v>0</v>
      </c>
      <c r="EE68" s="101"/>
      <c r="EF68" s="26">
        <f t="shared" si="956"/>
        <v>238906</v>
      </c>
      <c r="EG68" s="26">
        <f t="shared" si="957"/>
        <v>109791</v>
      </c>
      <c r="EH68" s="101">
        <f t="shared" si="46"/>
        <v>0.45955731542949946</v>
      </c>
      <c r="EI68" s="28">
        <f>SUM(EI42,EI43,EI50,EI60,EI63,EI64,EI67)</f>
        <v>0</v>
      </c>
      <c r="EJ68" s="26">
        <f>SUM(EJ42,EJ43,EJ50,EJ60,EJ63,EJ64,EJ67)</f>
        <v>0</v>
      </c>
      <c r="EK68" s="101"/>
      <c r="EL68" s="28">
        <f>SUM(EL42,EL43,EL50,EL60,EL63,EL64,EL67)</f>
        <v>0</v>
      </c>
      <c r="EM68" s="26">
        <f>SUM(EM42,EM43,EM50,EM60,EM63,EM64,EM67)</f>
        <v>0</v>
      </c>
      <c r="EN68" s="101"/>
      <c r="EO68" s="28">
        <f>SUM(EO42,EO43,EO50,EO60,EO63,EO64,EO67)</f>
        <v>0</v>
      </c>
      <c r="EP68" s="26">
        <f>SUM(EP42,EP43,EP50,EP60,EP63,EP64,EP67)</f>
        <v>0</v>
      </c>
      <c r="EQ68" s="101"/>
      <c r="ER68" s="28">
        <f>SUM(ER42,ER43,ER50,ER60,ER63,ER64,ER67)</f>
        <v>0</v>
      </c>
      <c r="ES68" s="26">
        <f>SUM(ES42,ES43,ES50,ES60,ES63,ES64,ES67)</f>
        <v>0</v>
      </c>
      <c r="ET68" s="101"/>
      <c r="EU68" s="26">
        <f>SUM(EU42,EU43,EU50,EU60,EU63,EU64,EU67)</f>
        <v>0</v>
      </c>
      <c r="EV68" s="26">
        <f>SUM(EV42,EV43,EV50,EV60,EV63,EV64,EV67)</f>
        <v>0</v>
      </c>
      <c r="EW68" s="101"/>
      <c r="EX68" s="28">
        <f t="shared" si="958"/>
        <v>0</v>
      </c>
      <c r="EY68" s="26">
        <f t="shared" si="959"/>
        <v>0</v>
      </c>
      <c r="EZ68" s="101"/>
      <c r="FA68" s="26">
        <f>SUM(FA42,FA43,FA50,FA60,FA63,FA64,FA67)</f>
        <v>0</v>
      </c>
      <c r="FB68" s="26">
        <f>SUM(FB42,FB43,FB50,FB60,FB63,FB64,FB67)</f>
        <v>0</v>
      </c>
      <c r="FC68" s="101"/>
      <c r="FD68" s="26">
        <f>SUM(FD42,FD43,FD50,FD60,FD63,FD64,FD67)</f>
        <v>0</v>
      </c>
      <c r="FE68" s="26">
        <f>SUM(FE42,FE43,FE50,FE60,FE63,FE64,FE67)</f>
        <v>0</v>
      </c>
      <c r="FF68" s="101"/>
      <c r="FG68" s="26">
        <f>SUM(FG42,FG43,FG50,FG60,FG63,FG64,FG67)</f>
        <v>8509</v>
      </c>
      <c r="FH68" s="26">
        <f>SUM(FH42,FH43,FH50,FH60,FH63,FH64,FH67)</f>
        <v>8509</v>
      </c>
      <c r="FI68" s="101">
        <f t="shared" si="49"/>
        <v>1</v>
      </c>
      <c r="FJ68" s="26">
        <f>SUM(FJ42,FJ43,FJ50,FJ60,FJ63,FJ64,FJ67)</f>
        <v>0</v>
      </c>
      <c r="FK68" s="26">
        <f>SUM(FK42,FK43,FK50,FK60,FK63,FK64,FK67)</f>
        <v>0</v>
      </c>
      <c r="FL68" s="101"/>
      <c r="FM68" s="28">
        <f t="shared" si="960"/>
        <v>8509</v>
      </c>
      <c r="FN68" s="26">
        <f t="shared" si="961"/>
        <v>8509</v>
      </c>
      <c r="FO68" s="101">
        <f t="shared" si="52"/>
        <v>1</v>
      </c>
      <c r="FP68" s="26">
        <f>SUM(FP42,FP43,FP50,FP60,FP63,FP64,FP67)</f>
        <v>0</v>
      </c>
      <c r="FQ68" s="26">
        <f>SUM(FQ42,FQ43,FQ50,FQ60,FQ63,FQ64,FQ67)</f>
        <v>0</v>
      </c>
      <c r="FR68" s="101"/>
      <c r="FS68" s="28">
        <f t="shared" si="962"/>
        <v>0</v>
      </c>
      <c r="FT68" s="26">
        <f t="shared" si="54"/>
        <v>0</v>
      </c>
      <c r="FU68" s="101"/>
      <c r="FV68" s="28">
        <f>SUM(FV42,FV43,FV50,FV60,FV63,FV64,FV67)</f>
        <v>0</v>
      </c>
      <c r="FW68" s="26">
        <f>SUM(FW42,FW43,FW50,FW60,FW63,FW64,FW67)</f>
        <v>0</v>
      </c>
      <c r="FX68" s="101"/>
      <c r="FY68" s="28">
        <f t="shared" si="963"/>
        <v>0</v>
      </c>
      <c r="FZ68" s="26">
        <f t="shared" si="964"/>
        <v>0</v>
      </c>
      <c r="GA68" s="101"/>
      <c r="GB68" s="28">
        <f t="shared" si="965"/>
        <v>324969</v>
      </c>
      <c r="GC68" s="26">
        <f t="shared" si="966"/>
        <v>220179</v>
      </c>
      <c r="GD68" s="101">
        <f t="shared" si="58"/>
        <v>0.67753847290049207</v>
      </c>
      <c r="GE68" s="26">
        <f>SUM(GE42,GE43,GE50,GE60,GE63,GE64,GE67)</f>
        <v>0</v>
      </c>
      <c r="GF68" s="26">
        <f>SUM(GF42,GF43,GF50,GF60,GF63,GF64,GF67)</f>
        <v>0</v>
      </c>
      <c r="GG68" s="101"/>
      <c r="GH68" s="26">
        <f>SUM(GH42,GH43,GH50,GH60,GH63,GH64,GH67)</f>
        <v>0</v>
      </c>
      <c r="GI68" s="26">
        <f>SUM(GI42,GI43,GI50,GI60,GI63,GI64,GI67)</f>
        <v>0</v>
      </c>
      <c r="GJ68" s="101"/>
      <c r="GK68" s="26">
        <f>SUM(GK42,GK43,GK50,GK60,GK63,GK64,GK67)</f>
        <v>0</v>
      </c>
      <c r="GL68" s="26">
        <f>SUM(GL42,GL43,GL50,GL60,GL63,GL64,GL67)</f>
        <v>0</v>
      </c>
      <c r="GM68" s="101"/>
      <c r="GN68" s="26">
        <f>SUM(GN42,GN43,GN50,GN60,GN63,GN64,GN67)</f>
        <v>0</v>
      </c>
      <c r="GO68" s="26">
        <f>SUM(GO42,GO43,GO50,GO60,GO63,GO64,GO67)</f>
        <v>0</v>
      </c>
      <c r="GP68" s="101"/>
      <c r="GQ68" s="26">
        <f>SUM(GQ42,GQ43,GQ50,GQ60,GQ63,GQ64,GQ67)</f>
        <v>0</v>
      </c>
      <c r="GR68" s="26">
        <f>SUM(GR42,GR43,GR50,GR60,GR63,GR64,GR67)</f>
        <v>0</v>
      </c>
      <c r="GS68" s="101"/>
      <c r="GT68" s="28">
        <f>SUM(GT42,GT43,GT50,GT60,GT63,GT64,GT67)</f>
        <v>0</v>
      </c>
      <c r="GU68" s="26">
        <f>SUM(GU42,GU43,GU50,GU60,GU63,GU64,GU67)</f>
        <v>0</v>
      </c>
      <c r="GV68" s="101"/>
      <c r="GW68" s="28">
        <f>SUM(GW42,GW43,GW50,GW60,GW63,GW64,GW67)</f>
        <v>0</v>
      </c>
      <c r="GX68" s="26">
        <f>SUM(GX42,GX43,GX50,GX60,GX63,GX64,GX67)</f>
        <v>0</v>
      </c>
      <c r="GY68" s="101"/>
      <c r="GZ68" s="26">
        <f>SUM(GZ42,GZ43,GZ50,GZ60,GZ63,GZ64,GZ67)</f>
        <v>0</v>
      </c>
      <c r="HA68" s="26">
        <f>SUM(HA42,HA43,HA50,HA60,HA63,HA64,HA67)</f>
        <v>0</v>
      </c>
      <c r="HB68" s="101"/>
      <c r="HC68" s="28">
        <f t="shared" si="967"/>
        <v>0</v>
      </c>
      <c r="HD68" s="26">
        <f t="shared" si="968"/>
        <v>0</v>
      </c>
      <c r="HE68" s="101"/>
      <c r="HF68" s="28">
        <f>SUM(HF42,HF43,HF50,HF60,HF63,HF64,HF67)</f>
        <v>0</v>
      </c>
      <c r="HG68" s="26">
        <f>SUM(HG42,HG43,HG50,HG60,HG63,HG64,HG67)</f>
        <v>0</v>
      </c>
      <c r="HH68" s="101"/>
      <c r="HI68" s="28">
        <f t="shared" si="63"/>
        <v>0</v>
      </c>
      <c r="HJ68" s="26">
        <f t="shared" si="64"/>
        <v>0</v>
      </c>
      <c r="HK68" s="101"/>
      <c r="HL68" s="28">
        <f>SUM(HL42,HL43,HL50,HL60,HL63,HL64,HL67)</f>
        <v>0</v>
      </c>
      <c r="HM68" s="26">
        <f>SUM(HM42,HM43,HM50,HM60,HM63,HM64,HM67)</f>
        <v>0</v>
      </c>
      <c r="HN68" s="101"/>
      <c r="HO68" s="26">
        <f>SUM(HO42,HO43,HO50,HO60,HO63,HO64,HO67)</f>
        <v>0</v>
      </c>
      <c r="HP68" s="26">
        <f>SUM(HP42,HP43,HP50,HP60,HP63,HP64,HP67)</f>
        <v>0</v>
      </c>
      <c r="HQ68" s="101"/>
      <c r="HR68" s="28">
        <f t="shared" si="65"/>
        <v>0</v>
      </c>
      <c r="HS68" s="26">
        <f t="shared" si="66"/>
        <v>0</v>
      </c>
      <c r="HT68" s="101"/>
      <c r="HU68" s="28">
        <f>SUM(HU42,HU43,HU50,HU60,HU63,HU64,HU67)</f>
        <v>0</v>
      </c>
      <c r="HV68" s="26">
        <f>SUM(HV42,HV43,HV50,HV60,HV63,HV64,HV67)</f>
        <v>0</v>
      </c>
      <c r="HW68" s="101"/>
      <c r="HX68" s="26">
        <f>SUM(HX42,HX43,HX50,HX60,HX63,HX64,HX67)</f>
        <v>0</v>
      </c>
      <c r="HY68" s="26">
        <f>SUM(HY42,HY43,HY50,HY60,HY63,HY64,HY67)</f>
        <v>0</v>
      </c>
      <c r="HZ68" s="101"/>
      <c r="IA68" s="28">
        <f t="shared" si="67"/>
        <v>0</v>
      </c>
      <c r="IB68" s="26">
        <f t="shared" si="68"/>
        <v>0</v>
      </c>
      <c r="IC68" s="101"/>
      <c r="ID68" s="26">
        <f>SUM(ID42,ID43,ID50,ID60,ID63,ID64,ID67)</f>
        <v>0</v>
      </c>
      <c r="IE68" s="26">
        <f>SUM(IE42,IE43,IE50,IE60,IE63,IE64,IE67)</f>
        <v>0</v>
      </c>
      <c r="IF68" s="101"/>
      <c r="IG68" s="26">
        <f>SUM(IG42,IG43,IG50,IG60,IG63,IG64,IG67)</f>
        <v>0</v>
      </c>
      <c r="IH68" s="26">
        <f>SUM(IH42,IH43,IH50,IH60,IH63,IH64,IH67)</f>
        <v>0</v>
      </c>
      <c r="II68" s="101"/>
      <c r="IJ68" s="28">
        <f t="shared" si="69"/>
        <v>0</v>
      </c>
      <c r="IK68" s="26">
        <f t="shared" si="70"/>
        <v>0</v>
      </c>
      <c r="IL68" s="101"/>
      <c r="IM68" s="26">
        <f>SUM(IM42,IM43,IM50,IM60,IM63,IM64,IM67)</f>
        <v>325174</v>
      </c>
      <c r="IN68" s="26">
        <f>SUM(IN42,IN43,IN50,IN60,IN63,IN64,IN67)</f>
        <v>14011</v>
      </c>
      <c r="IO68" s="101">
        <f t="shared" ref="IO68" si="1521">IN68/IM68</f>
        <v>4.3087700738681442E-2</v>
      </c>
      <c r="IP68" s="28">
        <f t="shared" si="969"/>
        <v>325174</v>
      </c>
      <c r="IQ68" s="26">
        <f t="shared" si="970"/>
        <v>14011</v>
      </c>
      <c r="IR68" s="101">
        <f t="shared" ref="IR68" si="1522">IQ68/IP68</f>
        <v>4.3087700738681442E-2</v>
      </c>
      <c r="IS68" s="26">
        <f>SUM(IS42,IS43,IS50,IS60,IS63,IS64,IS67)</f>
        <v>0</v>
      </c>
      <c r="IT68" s="26">
        <f>SUM(IT42,IT43,IT50,IT60,IT63,IT64,IT67)</f>
        <v>0</v>
      </c>
      <c r="IU68" s="101"/>
      <c r="IV68" s="26">
        <f t="shared" si="73"/>
        <v>0</v>
      </c>
      <c r="IW68" s="26">
        <f t="shared" si="74"/>
        <v>0</v>
      </c>
      <c r="IX68" s="101"/>
      <c r="IY68" s="28">
        <f t="shared" si="971"/>
        <v>325174</v>
      </c>
      <c r="IZ68" s="26">
        <f t="shared" si="972"/>
        <v>14011</v>
      </c>
      <c r="JA68" s="101">
        <f t="shared" si="75"/>
        <v>4.3087700738681442E-2</v>
      </c>
      <c r="JB68" s="28">
        <f>SUM(JB42,JB43,JB50,JB60,JB63,JB64,JB67)</f>
        <v>0</v>
      </c>
      <c r="JC68" s="26">
        <f>SUM(JC42,JC43,JC50,JC60,JC63,JC64,JC67)</f>
        <v>0</v>
      </c>
      <c r="JD68" s="101"/>
      <c r="JE68" s="26">
        <f>SUM(JE42,JE43,JE50,JE60,JE63,JE64,JE67)</f>
        <v>0</v>
      </c>
      <c r="JF68" s="26">
        <f>SUM(JF42,JF43,JF50,JF60,JF63,JF64,JF67)</f>
        <v>0</v>
      </c>
      <c r="JG68" s="101"/>
      <c r="JH68" s="28">
        <f>SUM(JH42,JH43,JH50,JH60,JH63,JH64,JH67)</f>
        <v>0</v>
      </c>
      <c r="JI68" s="26">
        <f>SUM(JI42,JI43,JI50,JI60,JI63,JI64,JI67)</f>
        <v>0</v>
      </c>
      <c r="JJ68" s="101"/>
      <c r="JK68" s="28">
        <f t="shared" si="76"/>
        <v>0</v>
      </c>
      <c r="JL68" s="26">
        <f t="shared" si="77"/>
        <v>0</v>
      </c>
      <c r="JM68" s="101"/>
      <c r="JN68" s="28">
        <f>SUM(JN42,JN43,JN50,JN60,JN63,JN64,JN67)</f>
        <v>0</v>
      </c>
      <c r="JO68" s="26">
        <f>SUM(JO42,JO43,JO50,JO60,JO63,JO64,JO67)</f>
        <v>0</v>
      </c>
      <c r="JP68" s="101"/>
      <c r="JQ68" s="28">
        <f>SUM(JQ42,JQ43,JQ50,JQ60,JQ63,JQ64,JQ67)</f>
        <v>0</v>
      </c>
      <c r="JR68" s="26">
        <f>SUM(JR42,JR43,JR50,JR60,JR63,JR64,JR67)</f>
        <v>0</v>
      </c>
      <c r="JS68" s="101"/>
      <c r="JT68" s="28">
        <f>SUM(JT42,JT43,JT50,JT60,JT63,JT64,JT67)</f>
        <v>0</v>
      </c>
      <c r="JU68" s="26">
        <f>SUM(JU42,JU43,JU50,JU60,JU63,JU64,JU67)</f>
        <v>0</v>
      </c>
      <c r="JV68" s="101"/>
      <c r="JW68" s="28">
        <f>SUM(JW42,JW43,JW50,JW60,JW63,JW64,JW67)</f>
        <v>0</v>
      </c>
      <c r="JX68" s="26">
        <f>SUM(JX42,JX43,JX50,JX60,JX63,JX64,JX67)</f>
        <v>0</v>
      </c>
      <c r="JY68" s="101"/>
      <c r="JZ68" s="28">
        <f t="shared" si="78"/>
        <v>0</v>
      </c>
      <c r="KA68" s="26">
        <f t="shared" si="79"/>
        <v>0</v>
      </c>
      <c r="KB68" s="101"/>
      <c r="KC68" s="28">
        <f>SUM(KC42,KC43,KC50,KC60,KC63,KC64,KC67)</f>
        <v>0</v>
      </c>
      <c r="KD68" s="26">
        <f>SUM(KD42,KD43,KD50,KD60,KD63,KD64,KD67)</f>
        <v>0</v>
      </c>
      <c r="KE68" s="101"/>
      <c r="KF68" s="28">
        <f>SUM(KF42,KF43,KF50,KF60,KF63,KF64,KF67)</f>
        <v>0</v>
      </c>
      <c r="KG68" s="26">
        <f>SUM(KG42,KG43,KG50,KG60,KG63,KG64,KG67)</f>
        <v>0</v>
      </c>
      <c r="KH68" s="101"/>
      <c r="KI68" s="28">
        <f>SUM(KI42,KI43,KI50,KI60,KI63,KI64,KI67)</f>
        <v>0</v>
      </c>
      <c r="KJ68" s="26">
        <f>SUM(KJ42,KJ43,KJ50,KJ60,KJ63,KJ64,KJ67)</f>
        <v>0</v>
      </c>
      <c r="KK68" s="101"/>
      <c r="KL68" s="28">
        <f t="shared" si="973"/>
        <v>0</v>
      </c>
      <c r="KM68" s="26">
        <f t="shared" si="974"/>
        <v>0</v>
      </c>
      <c r="KN68" s="101"/>
      <c r="KO68" s="28">
        <f t="shared" si="975"/>
        <v>0</v>
      </c>
      <c r="KP68" s="26">
        <f t="shared" si="976"/>
        <v>0</v>
      </c>
      <c r="KQ68" s="101"/>
      <c r="KR68" s="26">
        <f>SUM(KR42,KR43,KR50,KR60,KR63,KR64,KR67)</f>
        <v>2604000</v>
      </c>
      <c r="KS68" s="26">
        <f>SUM(KS42,KS43,KS50,KS60,KS63,KS64,KS67)</f>
        <v>1236949</v>
      </c>
      <c r="KT68" s="101">
        <f t="shared" si="1311"/>
        <v>0.47501881720430106</v>
      </c>
      <c r="KU68" s="26">
        <f>SUM(KU42,KU43,KU50,KU60,KU63,KU64,KU67)</f>
        <v>1920138</v>
      </c>
      <c r="KV68" s="26">
        <f>SUM(KV42,KV43,KV50,KV60,KV63,KV64,KV67)</f>
        <v>2167294</v>
      </c>
      <c r="KW68" s="101">
        <f t="shared" si="977"/>
        <v>1.1287178317391771</v>
      </c>
      <c r="KX68" s="26">
        <f>SUM(KX42,KX43,KX50,KX60,KX63,KX64,KX67)</f>
        <v>108750</v>
      </c>
      <c r="KY68" s="26">
        <f>SUM(KY42,KY43,KY50,KY60,KY63,KY64,KY67)</f>
        <v>97976</v>
      </c>
      <c r="KZ68" s="101">
        <f t="shared" si="1418"/>
        <v>0.9009287356321839</v>
      </c>
      <c r="LA68" s="26">
        <f>SUM(LA42,LA43,LA50,LA60,LA63,LA64,LA67)</f>
        <v>0</v>
      </c>
      <c r="LB68" s="26">
        <f>SUM(LB42,LB43,LB50,LB60,LB63,LB64,LB67)</f>
        <v>0</v>
      </c>
      <c r="LC68" s="101"/>
      <c r="LD68" s="26">
        <f>SUM(LD42,LD43,LD50,LD60,LD63,LD64,LD67)</f>
        <v>500</v>
      </c>
      <c r="LE68" s="26">
        <f>SUM(LE42,LE43,LE50,LE60,LE63,LE64,LE67)</f>
        <v>0</v>
      </c>
      <c r="LF68" s="101">
        <f t="shared" si="1207"/>
        <v>0</v>
      </c>
      <c r="LG68" s="28">
        <f t="shared" si="84"/>
        <v>4633388</v>
      </c>
      <c r="LH68" s="26">
        <f t="shared" si="85"/>
        <v>3502219</v>
      </c>
      <c r="LI68" s="101">
        <f t="shared" si="978"/>
        <v>0.75586568618902628</v>
      </c>
      <c r="LJ68" s="26">
        <f>SUM(LJ42,LJ43,LJ50,LJ60,LJ63,LJ64,LJ67)</f>
        <v>110000</v>
      </c>
      <c r="LK68" s="26">
        <f>SUM(LK42,LK43,LK50,LK60,LK63,LK64,LK67)</f>
        <v>0</v>
      </c>
      <c r="LL68" s="101">
        <f t="shared" si="998"/>
        <v>0</v>
      </c>
      <c r="LM68" s="26">
        <f>SUM(LM42,LM43,LM50,LM60,LM63,LM64,LM67)</f>
        <v>7698533</v>
      </c>
      <c r="LN68" s="26">
        <f>SUM(LN42,LN43,LN50,LN60,LN63,LN64,LN67)</f>
        <v>5902171</v>
      </c>
      <c r="LO68" s="101">
        <f t="shared" si="996"/>
        <v>0.76666177828944815</v>
      </c>
      <c r="LP68" s="26">
        <f>SUM(LP42,LP43,LP50,LP60,LP63,LP64,LP67)</f>
        <v>2663378</v>
      </c>
      <c r="LQ68" s="26">
        <f>SUM(LQ42,LQ43,LQ50,LQ60,LQ63,LQ64,LQ67)</f>
        <v>2787109</v>
      </c>
      <c r="LR68" s="101">
        <f t="shared" si="1204"/>
        <v>1.0464564173767299</v>
      </c>
      <c r="LS68" s="28">
        <f t="shared" si="979"/>
        <v>10471911</v>
      </c>
      <c r="LT68" s="26">
        <f t="shared" si="980"/>
        <v>8689280</v>
      </c>
      <c r="LU68" s="101">
        <f t="shared" si="997"/>
        <v>0.82977023009458351</v>
      </c>
      <c r="LV68" s="28">
        <f t="shared" si="981"/>
        <v>15105299</v>
      </c>
      <c r="LW68" s="26">
        <f t="shared" si="982"/>
        <v>12191499</v>
      </c>
      <c r="LX68" s="101">
        <f t="shared" si="983"/>
        <v>0.80710080614756452</v>
      </c>
      <c r="LY68" s="26">
        <f>SUM(LY42,LY43,LY50,LY60,LY63,LY64,LY67)</f>
        <v>0</v>
      </c>
      <c r="LZ68" s="26">
        <f>SUM(LZ42,LZ43,LZ50,LZ60,LZ63,LZ64,LZ67)</f>
        <v>0</v>
      </c>
      <c r="MA68" s="101"/>
      <c r="MB68" s="26">
        <f>SUM(MB42,MB43,MB50,MB60,MB63,MB64,MB67)</f>
        <v>0</v>
      </c>
      <c r="MC68" s="26">
        <f>SUM(MC42,MC43,MC50,MC60,MC63,MC64,MC67)</f>
        <v>0</v>
      </c>
      <c r="MD68" s="101"/>
      <c r="ME68" s="26">
        <f>SUM(ME42,ME43,ME50,ME60,ME63,ME64,ME67)</f>
        <v>20000</v>
      </c>
      <c r="MF68" s="26">
        <f>SUM(MF42,MF43,MF50,MF60,MF63,MF64,MF67)</f>
        <v>0</v>
      </c>
      <c r="MG68" s="101">
        <f t="shared" ref="MG68" si="1523">MF68/ME68</f>
        <v>0</v>
      </c>
      <c r="MH68" s="26">
        <f>SUM(MH42,MH43,MH50,MH60,MH63,MH64,MH67)</f>
        <v>275834</v>
      </c>
      <c r="MI68" s="26">
        <f>SUM(MI42,MI43,MI50,MI60,MI63,MI64,MI67)</f>
        <v>0</v>
      </c>
      <c r="MJ68" s="101">
        <f t="shared" ref="MJ68" si="1524">MI68/MH68</f>
        <v>0</v>
      </c>
      <c r="MK68" s="28">
        <f t="shared" si="985"/>
        <v>295834</v>
      </c>
      <c r="ML68" s="26">
        <f t="shared" si="986"/>
        <v>0</v>
      </c>
      <c r="MM68" s="101">
        <f>ML68/MK68</f>
        <v>0</v>
      </c>
      <c r="MN68" s="26">
        <f>SUM(MN42,MN43,MN50,MN60,MN63,MN64,MN67)</f>
        <v>39000</v>
      </c>
      <c r="MO68" s="26">
        <f>SUM(MO42,MO43,MO50,MO60,MO63,MO64,MO67)</f>
        <v>39000</v>
      </c>
      <c r="MP68" s="101">
        <f t="shared" si="126"/>
        <v>1</v>
      </c>
      <c r="MQ68" s="26">
        <f>SUM(MQ42,MQ43,MQ50,MQ60,MQ63,MQ64,MQ67)</f>
        <v>25000</v>
      </c>
      <c r="MR68" s="26">
        <f>SUM(MR42,MR43,MR50,MR60,MR63,MR64,MR67)</f>
        <v>25000</v>
      </c>
      <c r="MS68" s="102">
        <f>MR68/MQ68</f>
        <v>1</v>
      </c>
      <c r="MT68" s="28">
        <f t="shared" si="988"/>
        <v>64000</v>
      </c>
      <c r="MU68" s="26">
        <f t="shared" si="989"/>
        <v>64000</v>
      </c>
      <c r="MV68" s="101">
        <f t="shared" si="127"/>
        <v>1</v>
      </c>
      <c r="MW68" s="28">
        <f t="shared" si="990"/>
        <v>359834</v>
      </c>
      <c r="MX68" s="26">
        <f t="shared" si="991"/>
        <v>64000</v>
      </c>
      <c r="MY68" s="101">
        <f t="shared" si="128"/>
        <v>0.17785979090358331</v>
      </c>
      <c r="MZ68" s="28">
        <f t="shared" si="992"/>
        <v>16115276</v>
      </c>
      <c r="NA68" s="26">
        <f t="shared" si="993"/>
        <v>12489689</v>
      </c>
      <c r="NB68" s="101">
        <f t="shared" si="95"/>
        <v>0.77502172472876041</v>
      </c>
      <c r="NC68" s="28">
        <f t="shared" si="994"/>
        <v>16989896</v>
      </c>
      <c r="ND68" s="26">
        <f t="shared" si="995"/>
        <v>13236712</v>
      </c>
      <c r="NE68" s="101">
        <f t="shared" si="96"/>
        <v>0.77909317396645628</v>
      </c>
    </row>
    <row r="69" spans="1:372" s="127" customFormat="1" x14ac:dyDescent="0.25">
      <c r="A69" s="108">
        <v>59</v>
      </c>
      <c r="B69" s="109" t="s">
        <v>306</v>
      </c>
      <c r="C69" s="110" t="s">
        <v>307</v>
      </c>
      <c r="D69" s="123"/>
      <c r="E69" s="123"/>
      <c r="F69" s="124"/>
      <c r="G69" s="123"/>
      <c r="H69" s="123"/>
      <c r="I69" s="124"/>
      <c r="J69" s="123"/>
      <c r="K69" s="123"/>
      <c r="L69" s="124"/>
      <c r="M69" s="123"/>
      <c r="N69" s="123"/>
      <c r="O69" s="124"/>
      <c r="P69" s="123"/>
      <c r="Q69" s="123"/>
      <c r="R69" s="124"/>
      <c r="S69" s="123"/>
      <c r="T69" s="123"/>
      <c r="U69" s="124"/>
      <c r="V69" s="123"/>
      <c r="W69" s="123"/>
      <c r="X69" s="124"/>
      <c r="Y69" s="123"/>
      <c r="Z69" s="123"/>
      <c r="AA69" s="124"/>
      <c r="AB69" s="125"/>
      <c r="AC69" s="123"/>
      <c r="AD69" s="124"/>
      <c r="AE69" s="123"/>
      <c r="AF69" s="123"/>
      <c r="AG69" s="124"/>
      <c r="AH69" s="125"/>
      <c r="AI69" s="123"/>
      <c r="AJ69" s="124"/>
      <c r="AK69" s="123"/>
      <c r="AL69" s="123"/>
      <c r="AM69" s="124"/>
      <c r="AN69" s="123"/>
      <c r="AO69" s="123"/>
      <c r="AP69" s="124"/>
      <c r="AQ69" s="123"/>
      <c r="AR69" s="123"/>
      <c r="AS69" s="124"/>
      <c r="AT69" s="123"/>
      <c r="AU69" s="123"/>
      <c r="AV69" s="124"/>
      <c r="AW69" s="123"/>
      <c r="AX69" s="123"/>
      <c r="AY69" s="124"/>
      <c r="AZ69" s="123">
        <f t="shared" si="952"/>
        <v>0</v>
      </c>
      <c r="BA69" s="123">
        <f t="shared" si="953"/>
        <v>0</v>
      </c>
      <c r="BB69" s="124"/>
      <c r="BC69" s="123"/>
      <c r="BD69" s="123"/>
      <c r="BE69" s="124"/>
      <c r="BF69" s="123"/>
      <c r="BG69" s="123"/>
      <c r="BH69" s="124"/>
      <c r="BI69" s="123"/>
      <c r="BJ69" s="123"/>
      <c r="BK69" s="124"/>
      <c r="BL69" s="123"/>
      <c r="BM69" s="123"/>
      <c r="BN69" s="124"/>
      <c r="BO69" s="123"/>
      <c r="BP69" s="123"/>
      <c r="BQ69" s="124"/>
      <c r="BR69" s="125"/>
      <c r="BS69" s="123"/>
      <c r="BT69" s="124"/>
      <c r="BU69" s="125"/>
      <c r="BV69" s="123"/>
      <c r="BW69" s="124"/>
      <c r="BX69" s="125"/>
      <c r="BY69" s="123"/>
      <c r="BZ69" s="124"/>
      <c r="CA69" s="125"/>
      <c r="CB69" s="123"/>
      <c r="CC69" s="124"/>
      <c r="CD69" s="125">
        <f t="shared" si="954"/>
        <v>0</v>
      </c>
      <c r="CE69" s="123">
        <f t="shared" si="955"/>
        <v>0</v>
      </c>
      <c r="CF69" s="124"/>
      <c r="CG69" s="125"/>
      <c r="CH69" s="123"/>
      <c r="CI69" s="124"/>
      <c r="CJ69" s="125"/>
      <c r="CK69" s="123"/>
      <c r="CL69" s="124"/>
      <c r="CM69" s="125"/>
      <c r="CN69" s="123"/>
      <c r="CO69" s="124"/>
      <c r="CP69" s="125"/>
      <c r="CQ69" s="123"/>
      <c r="CR69" s="124"/>
      <c r="CS69" s="125"/>
      <c r="CT69" s="123"/>
      <c r="CU69" s="124"/>
      <c r="CV69" s="125"/>
      <c r="CW69" s="123"/>
      <c r="CX69" s="124"/>
      <c r="CY69" s="125"/>
      <c r="CZ69" s="123"/>
      <c r="DA69" s="124"/>
      <c r="DB69" s="125"/>
      <c r="DC69" s="123"/>
      <c r="DD69" s="124"/>
      <c r="DE69" s="123"/>
      <c r="DF69" s="123"/>
      <c r="DG69" s="124"/>
      <c r="DH69" s="125"/>
      <c r="DI69" s="123"/>
      <c r="DJ69" s="124"/>
      <c r="DK69" s="123"/>
      <c r="DL69" s="123"/>
      <c r="DM69" s="124"/>
      <c r="DN69" s="125"/>
      <c r="DO69" s="123"/>
      <c r="DP69" s="124"/>
      <c r="DQ69" s="125"/>
      <c r="DR69" s="123"/>
      <c r="DS69" s="124"/>
      <c r="DT69" s="125"/>
      <c r="DU69" s="123"/>
      <c r="DV69" s="124"/>
      <c r="DW69" s="125"/>
      <c r="DX69" s="123"/>
      <c r="DY69" s="124"/>
      <c r="DZ69" s="123"/>
      <c r="EA69" s="123"/>
      <c r="EB69" s="124"/>
      <c r="EC69" s="123"/>
      <c r="ED69" s="123"/>
      <c r="EE69" s="124"/>
      <c r="EF69" s="123">
        <f t="shared" si="956"/>
        <v>0</v>
      </c>
      <c r="EG69" s="123">
        <f t="shared" si="957"/>
        <v>0</v>
      </c>
      <c r="EH69" s="124"/>
      <c r="EI69" s="125"/>
      <c r="EJ69" s="123"/>
      <c r="EK69" s="124"/>
      <c r="EL69" s="125"/>
      <c r="EM69" s="123"/>
      <c r="EN69" s="124"/>
      <c r="EO69" s="125"/>
      <c r="EP69" s="123"/>
      <c r="EQ69" s="124"/>
      <c r="ER69" s="125"/>
      <c r="ES69" s="123"/>
      <c r="ET69" s="124"/>
      <c r="EU69" s="123"/>
      <c r="EV69" s="123"/>
      <c r="EW69" s="124"/>
      <c r="EX69" s="125">
        <f t="shared" si="958"/>
        <v>0</v>
      </c>
      <c r="EY69" s="123">
        <f t="shared" si="959"/>
        <v>0</v>
      </c>
      <c r="EZ69" s="124"/>
      <c r="FA69" s="123"/>
      <c r="FB69" s="123"/>
      <c r="FC69" s="124"/>
      <c r="FD69" s="123"/>
      <c r="FE69" s="123"/>
      <c r="FF69" s="124"/>
      <c r="FG69" s="123"/>
      <c r="FH69" s="123"/>
      <c r="FI69" s="124"/>
      <c r="FJ69" s="123"/>
      <c r="FK69" s="123"/>
      <c r="FL69" s="124"/>
      <c r="FM69" s="125">
        <f t="shared" si="960"/>
        <v>0</v>
      </c>
      <c r="FN69" s="123">
        <f t="shared" si="961"/>
        <v>0</v>
      </c>
      <c r="FO69" s="124"/>
      <c r="FP69" s="123"/>
      <c r="FQ69" s="123"/>
      <c r="FR69" s="124"/>
      <c r="FS69" s="125"/>
      <c r="FT69" s="123"/>
      <c r="FU69" s="124"/>
      <c r="FV69" s="125"/>
      <c r="FW69" s="123"/>
      <c r="FX69" s="124"/>
      <c r="FY69" s="125">
        <f t="shared" si="963"/>
        <v>0</v>
      </c>
      <c r="FZ69" s="123">
        <f t="shared" si="964"/>
        <v>0</v>
      </c>
      <c r="GA69" s="124"/>
      <c r="GB69" s="125"/>
      <c r="GC69" s="123"/>
      <c r="GD69" s="124"/>
      <c r="GE69" s="123"/>
      <c r="GF69" s="123"/>
      <c r="GG69" s="124"/>
      <c r="GH69" s="123"/>
      <c r="GI69" s="123"/>
      <c r="GJ69" s="124"/>
      <c r="GK69" s="123"/>
      <c r="GL69" s="123"/>
      <c r="GM69" s="124"/>
      <c r="GN69" s="123"/>
      <c r="GO69" s="123"/>
      <c r="GP69" s="124"/>
      <c r="GQ69" s="123"/>
      <c r="GR69" s="123"/>
      <c r="GS69" s="124"/>
      <c r="GT69" s="125"/>
      <c r="GU69" s="123"/>
      <c r="GV69" s="124"/>
      <c r="GW69" s="125"/>
      <c r="GX69" s="123"/>
      <c r="GY69" s="124"/>
      <c r="GZ69" s="123"/>
      <c r="HA69" s="123"/>
      <c r="HB69" s="124"/>
      <c r="HC69" s="125"/>
      <c r="HD69" s="123"/>
      <c r="HE69" s="124"/>
      <c r="HF69" s="125"/>
      <c r="HG69" s="123"/>
      <c r="HH69" s="124"/>
      <c r="HI69" s="125">
        <f t="shared" si="63"/>
        <v>0</v>
      </c>
      <c r="HJ69" s="123">
        <f t="shared" si="64"/>
        <v>0</v>
      </c>
      <c r="HK69" s="124"/>
      <c r="HL69" s="125"/>
      <c r="HM69" s="123"/>
      <c r="HN69" s="124"/>
      <c r="HO69" s="123"/>
      <c r="HP69" s="123"/>
      <c r="HQ69" s="124"/>
      <c r="HR69" s="125"/>
      <c r="HS69" s="123"/>
      <c r="HT69" s="124"/>
      <c r="HU69" s="125"/>
      <c r="HV69" s="123"/>
      <c r="HW69" s="124"/>
      <c r="HX69" s="123"/>
      <c r="HY69" s="123"/>
      <c r="HZ69" s="124"/>
      <c r="IA69" s="125"/>
      <c r="IB69" s="123"/>
      <c r="IC69" s="124"/>
      <c r="ID69" s="123"/>
      <c r="IE69" s="123"/>
      <c r="IF69" s="124"/>
      <c r="IG69" s="123"/>
      <c r="IH69" s="123"/>
      <c r="II69" s="124"/>
      <c r="IJ69" s="125">
        <f t="shared" si="69"/>
        <v>0</v>
      </c>
      <c r="IK69" s="123">
        <f t="shared" si="70"/>
        <v>0</v>
      </c>
      <c r="IL69" s="124"/>
      <c r="IM69" s="111"/>
      <c r="IN69" s="111">
        <v>5500000</v>
      </c>
      <c r="IO69" s="124"/>
      <c r="IP69" s="113">
        <f t="shared" si="969"/>
        <v>0</v>
      </c>
      <c r="IQ69" s="111">
        <f t="shared" si="970"/>
        <v>5500000</v>
      </c>
      <c r="IR69" s="124"/>
      <c r="IS69" s="123"/>
      <c r="IT69" s="123"/>
      <c r="IU69" s="124"/>
      <c r="IV69" s="123">
        <f t="shared" si="73"/>
        <v>0</v>
      </c>
      <c r="IW69" s="123">
        <f t="shared" si="74"/>
        <v>0</v>
      </c>
      <c r="IX69" s="124"/>
      <c r="IY69" s="113">
        <f t="shared" si="971"/>
        <v>0</v>
      </c>
      <c r="IZ69" s="111">
        <f t="shared" si="972"/>
        <v>5500000</v>
      </c>
      <c r="JA69" s="124"/>
      <c r="JB69" s="125"/>
      <c r="JC69" s="123"/>
      <c r="JD69" s="124"/>
      <c r="JE69" s="123"/>
      <c r="JF69" s="123"/>
      <c r="JG69" s="124"/>
      <c r="JH69" s="125"/>
      <c r="JI69" s="123"/>
      <c r="JJ69" s="124"/>
      <c r="JK69" s="125"/>
      <c r="JL69" s="123"/>
      <c r="JM69" s="124"/>
      <c r="JN69" s="125"/>
      <c r="JO69" s="123"/>
      <c r="JP69" s="124"/>
      <c r="JQ69" s="125"/>
      <c r="JR69" s="123"/>
      <c r="JS69" s="124"/>
      <c r="JT69" s="125"/>
      <c r="JU69" s="123"/>
      <c r="JV69" s="124"/>
      <c r="JW69" s="125"/>
      <c r="JX69" s="123"/>
      <c r="JY69" s="124"/>
      <c r="JZ69" s="125">
        <f t="shared" si="78"/>
        <v>0</v>
      </c>
      <c r="KA69" s="123">
        <f t="shared" si="79"/>
        <v>0</v>
      </c>
      <c r="KB69" s="124"/>
      <c r="KC69" s="125"/>
      <c r="KD69" s="123"/>
      <c r="KE69" s="124"/>
      <c r="KF69" s="125"/>
      <c r="KG69" s="123"/>
      <c r="KH69" s="124"/>
      <c r="KI69" s="125"/>
      <c r="KJ69" s="123"/>
      <c r="KK69" s="124"/>
      <c r="KL69" s="125">
        <f t="shared" si="973"/>
        <v>0</v>
      </c>
      <c r="KM69" s="123">
        <f t="shared" si="974"/>
        <v>0</v>
      </c>
      <c r="KN69" s="124"/>
      <c r="KO69" s="125">
        <f t="shared" si="975"/>
        <v>0</v>
      </c>
      <c r="KP69" s="123">
        <f t="shared" si="976"/>
        <v>0</v>
      </c>
      <c r="KQ69" s="124"/>
      <c r="KR69" s="123"/>
      <c r="KS69" s="123"/>
      <c r="KT69" s="124"/>
      <c r="KU69" s="123"/>
      <c r="KV69" s="123"/>
      <c r="KW69" s="124"/>
      <c r="KX69" s="123"/>
      <c r="KY69" s="123"/>
      <c r="KZ69" s="124"/>
      <c r="LA69" s="123"/>
      <c r="LB69" s="123"/>
      <c r="LC69" s="124"/>
      <c r="LD69" s="123"/>
      <c r="LE69" s="123"/>
      <c r="LF69" s="124"/>
      <c r="LG69" s="125">
        <f t="shared" si="84"/>
        <v>0</v>
      </c>
      <c r="LH69" s="123">
        <f t="shared" si="85"/>
        <v>0</v>
      </c>
      <c r="LI69" s="124"/>
      <c r="LJ69" s="123"/>
      <c r="LK69" s="123"/>
      <c r="LL69" s="124"/>
      <c r="LM69" s="123"/>
      <c r="LN69" s="123"/>
      <c r="LO69" s="124"/>
      <c r="LP69" s="123"/>
      <c r="LQ69" s="123"/>
      <c r="LR69" s="124"/>
      <c r="LS69" s="125">
        <f t="shared" si="979"/>
        <v>0</v>
      </c>
      <c r="LT69" s="123">
        <f t="shared" si="980"/>
        <v>0</v>
      </c>
      <c r="LU69" s="124"/>
      <c r="LV69" s="125"/>
      <c r="LW69" s="123"/>
      <c r="LX69" s="124"/>
      <c r="LY69" s="123"/>
      <c r="LZ69" s="123"/>
      <c r="MA69" s="124"/>
      <c r="MB69" s="123"/>
      <c r="MC69" s="123"/>
      <c r="MD69" s="124"/>
      <c r="ME69" s="123"/>
      <c r="MF69" s="123"/>
      <c r="MG69" s="124"/>
      <c r="MH69" s="123"/>
      <c r="MI69" s="123"/>
      <c r="MJ69" s="124"/>
      <c r="MK69" s="125">
        <f t="shared" si="985"/>
        <v>0</v>
      </c>
      <c r="ML69" s="123">
        <f t="shared" si="986"/>
        <v>0</v>
      </c>
      <c r="MM69" s="124"/>
      <c r="MN69" s="123"/>
      <c r="MO69" s="123"/>
      <c r="MP69" s="124"/>
      <c r="MQ69" s="123"/>
      <c r="MR69" s="123"/>
      <c r="MS69" s="126"/>
      <c r="MT69" s="125">
        <f t="shared" si="988"/>
        <v>0</v>
      </c>
      <c r="MU69" s="123">
        <f t="shared" si="989"/>
        <v>0</v>
      </c>
      <c r="MV69" s="124"/>
      <c r="MW69" s="125">
        <f t="shared" si="990"/>
        <v>0</v>
      </c>
      <c r="MX69" s="123">
        <f t="shared" si="991"/>
        <v>0</v>
      </c>
      <c r="MY69" s="124"/>
      <c r="MZ69" s="113">
        <f t="shared" si="992"/>
        <v>0</v>
      </c>
      <c r="NA69" s="111">
        <f t="shared" si="993"/>
        <v>5500000</v>
      </c>
      <c r="NB69" s="124"/>
      <c r="NC69" s="113">
        <f t="shared" si="994"/>
        <v>0</v>
      </c>
      <c r="ND69" s="111">
        <f t="shared" si="995"/>
        <v>5500000</v>
      </c>
      <c r="NE69" s="124"/>
      <c r="NH69" s="127">
        <f>ND75-ND40</f>
        <v>0</v>
      </c>
    </row>
    <row r="70" spans="1:372" s="53" customFormat="1" x14ac:dyDescent="0.25">
      <c r="A70" s="44">
        <v>60</v>
      </c>
      <c r="B70" s="45" t="s">
        <v>242</v>
      </c>
      <c r="C70" s="94" t="s">
        <v>197</v>
      </c>
      <c r="D70" s="47"/>
      <c r="E70" s="47"/>
      <c r="F70" s="95"/>
      <c r="G70" s="47"/>
      <c r="H70" s="47"/>
      <c r="I70" s="95"/>
      <c r="J70" s="47"/>
      <c r="K70" s="47"/>
      <c r="L70" s="95"/>
      <c r="M70" s="47"/>
      <c r="N70" s="47"/>
      <c r="O70" s="95"/>
      <c r="P70" s="47"/>
      <c r="Q70" s="47"/>
      <c r="R70" s="95"/>
      <c r="S70" s="47"/>
      <c r="T70" s="47"/>
      <c r="U70" s="95"/>
      <c r="V70" s="47"/>
      <c r="W70" s="47"/>
      <c r="X70" s="95"/>
      <c r="Y70" s="47"/>
      <c r="Z70" s="47"/>
      <c r="AA70" s="95"/>
      <c r="AB70" s="49">
        <f t="shared" si="26"/>
        <v>0</v>
      </c>
      <c r="AC70" s="47">
        <f t="shared" si="27"/>
        <v>0</v>
      </c>
      <c r="AD70" s="95"/>
      <c r="AE70" s="47"/>
      <c r="AF70" s="47"/>
      <c r="AG70" s="95"/>
      <c r="AH70" s="49">
        <f t="shared" si="30"/>
        <v>0</v>
      </c>
      <c r="AI70" s="47">
        <f t="shared" si="31"/>
        <v>0</v>
      </c>
      <c r="AJ70" s="95"/>
      <c r="AK70" s="47"/>
      <c r="AL70" s="47"/>
      <c r="AM70" s="95"/>
      <c r="AN70" s="47"/>
      <c r="AO70" s="47"/>
      <c r="AP70" s="95"/>
      <c r="AQ70" s="47"/>
      <c r="AR70" s="47"/>
      <c r="AS70" s="95"/>
      <c r="AT70" s="47"/>
      <c r="AU70" s="47"/>
      <c r="AV70" s="95"/>
      <c r="AW70" s="47"/>
      <c r="AX70" s="47"/>
      <c r="AY70" s="95"/>
      <c r="AZ70" s="47">
        <f t="shared" si="952"/>
        <v>0</v>
      </c>
      <c r="BA70" s="47">
        <f t="shared" si="953"/>
        <v>0</v>
      </c>
      <c r="BB70" s="95"/>
      <c r="BC70" s="47"/>
      <c r="BD70" s="47"/>
      <c r="BE70" s="95"/>
      <c r="BF70" s="47"/>
      <c r="BG70" s="47"/>
      <c r="BH70" s="95"/>
      <c r="BI70" s="47"/>
      <c r="BJ70" s="47"/>
      <c r="BK70" s="95"/>
      <c r="BL70" s="47"/>
      <c r="BM70" s="47"/>
      <c r="BN70" s="95"/>
      <c r="BO70" s="47"/>
      <c r="BP70" s="47"/>
      <c r="BQ70" s="95"/>
      <c r="BR70" s="49"/>
      <c r="BS70" s="47"/>
      <c r="BT70" s="95"/>
      <c r="BU70" s="49"/>
      <c r="BV70" s="47"/>
      <c r="BW70" s="95"/>
      <c r="BX70" s="49"/>
      <c r="BY70" s="47"/>
      <c r="BZ70" s="95"/>
      <c r="CA70" s="49"/>
      <c r="CB70" s="47"/>
      <c r="CC70" s="95"/>
      <c r="CD70" s="49">
        <f t="shared" si="954"/>
        <v>0</v>
      </c>
      <c r="CE70" s="47">
        <f t="shared" si="955"/>
        <v>0</v>
      </c>
      <c r="CF70" s="95"/>
      <c r="CG70" s="49"/>
      <c r="CH70" s="47"/>
      <c r="CI70" s="95"/>
      <c r="CJ70" s="49"/>
      <c r="CK70" s="47"/>
      <c r="CL70" s="95"/>
      <c r="CM70" s="49"/>
      <c r="CN70" s="47"/>
      <c r="CO70" s="95"/>
      <c r="CP70" s="49"/>
      <c r="CQ70" s="47"/>
      <c r="CR70" s="95"/>
      <c r="CS70" s="49"/>
      <c r="CT70" s="47"/>
      <c r="CU70" s="95"/>
      <c r="CV70" s="49">
        <f t="shared" si="40"/>
        <v>0</v>
      </c>
      <c r="CW70" s="47">
        <f t="shared" si="41"/>
        <v>0</v>
      </c>
      <c r="CX70" s="95"/>
      <c r="CY70" s="49"/>
      <c r="CZ70" s="47"/>
      <c r="DA70" s="95"/>
      <c r="DB70" s="49"/>
      <c r="DC70" s="47"/>
      <c r="DD70" s="95"/>
      <c r="DE70" s="47"/>
      <c r="DF70" s="47"/>
      <c r="DG70" s="95"/>
      <c r="DH70" s="49"/>
      <c r="DI70" s="47"/>
      <c r="DJ70" s="95"/>
      <c r="DK70" s="47"/>
      <c r="DL70" s="47"/>
      <c r="DM70" s="95"/>
      <c r="DN70" s="49"/>
      <c r="DO70" s="47"/>
      <c r="DP70" s="95"/>
      <c r="DQ70" s="49"/>
      <c r="DR70" s="47"/>
      <c r="DS70" s="95"/>
      <c r="DT70" s="49">
        <f t="shared" si="42"/>
        <v>0</v>
      </c>
      <c r="DU70" s="47">
        <f t="shared" si="43"/>
        <v>0</v>
      </c>
      <c r="DV70" s="95"/>
      <c r="DW70" s="49"/>
      <c r="DX70" s="47"/>
      <c r="DY70" s="95"/>
      <c r="DZ70" s="47"/>
      <c r="EA70" s="47"/>
      <c r="EB70" s="95"/>
      <c r="EC70" s="47"/>
      <c r="ED70" s="47"/>
      <c r="EE70" s="95"/>
      <c r="EF70" s="47">
        <f t="shared" si="956"/>
        <v>0</v>
      </c>
      <c r="EG70" s="47">
        <f t="shared" si="957"/>
        <v>0</v>
      </c>
      <c r="EH70" s="95"/>
      <c r="EI70" s="49"/>
      <c r="EJ70" s="47"/>
      <c r="EK70" s="95"/>
      <c r="EL70" s="49"/>
      <c r="EM70" s="47"/>
      <c r="EN70" s="95"/>
      <c r="EO70" s="49"/>
      <c r="EP70" s="47"/>
      <c r="EQ70" s="95"/>
      <c r="ER70" s="49"/>
      <c r="ES70" s="47"/>
      <c r="ET70" s="95"/>
      <c r="EU70" s="47"/>
      <c r="EV70" s="47"/>
      <c r="EW70" s="95"/>
      <c r="EX70" s="49">
        <f t="shared" si="958"/>
        <v>0</v>
      </c>
      <c r="EY70" s="47">
        <f t="shared" si="959"/>
        <v>0</v>
      </c>
      <c r="EZ70" s="95"/>
      <c r="FA70" s="47"/>
      <c r="FB70" s="47"/>
      <c r="FC70" s="95"/>
      <c r="FD70" s="47"/>
      <c r="FE70" s="47"/>
      <c r="FF70" s="95"/>
      <c r="FG70" s="47"/>
      <c r="FH70" s="47"/>
      <c r="FI70" s="95"/>
      <c r="FJ70" s="47"/>
      <c r="FK70" s="47"/>
      <c r="FL70" s="95"/>
      <c r="FM70" s="49">
        <f t="shared" si="960"/>
        <v>0</v>
      </c>
      <c r="FN70" s="47">
        <f t="shared" si="961"/>
        <v>0</v>
      </c>
      <c r="FO70" s="95"/>
      <c r="FP70" s="47"/>
      <c r="FQ70" s="47"/>
      <c r="FR70" s="95"/>
      <c r="FS70" s="49">
        <f t="shared" si="962"/>
        <v>0</v>
      </c>
      <c r="FT70" s="47">
        <f t="shared" si="54"/>
        <v>0</v>
      </c>
      <c r="FU70" s="95"/>
      <c r="FV70" s="49"/>
      <c r="FW70" s="47"/>
      <c r="FX70" s="95"/>
      <c r="FY70" s="49">
        <f t="shared" si="963"/>
        <v>0</v>
      </c>
      <c r="FZ70" s="47">
        <f t="shared" si="964"/>
        <v>0</v>
      </c>
      <c r="GA70" s="95"/>
      <c r="GB70" s="49">
        <f t="shared" ref="GB70:GC72" si="1525">SUM(CD70,CV70,DT70,EF70,EX70,FM70,FS70,FY70)</f>
        <v>0</v>
      </c>
      <c r="GC70" s="47">
        <f t="shared" si="1525"/>
        <v>0</v>
      </c>
      <c r="GD70" s="95"/>
      <c r="GE70" s="47"/>
      <c r="GF70" s="47"/>
      <c r="GG70" s="95"/>
      <c r="GH70" s="47"/>
      <c r="GI70" s="47"/>
      <c r="GJ70" s="95"/>
      <c r="GK70" s="47"/>
      <c r="GL70" s="47"/>
      <c r="GM70" s="95"/>
      <c r="GN70" s="47"/>
      <c r="GO70" s="47"/>
      <c r="GP70" s="95"/>
      <c r="GQ70" s="47"/>
      <c r="GR70" s="47"/>
      <c r="GS70" s="95"/>
      <c r="GT70" s="49"/>
      <c r="GU70" s="47"/>
      <c r="GV70" s="95"/>
      <c r="GW70" s="49"/>
      <c r="GX70" s="47"/>
      <c r="GY70" s="95"/>
      <c r="GZ70" s="47"/>
      <c r="HA70" s="47"/>
      <c r="HB70" s="95"/>
      <c r="HC70" s="49">
        <f t="shared" si="967"/>
        <v>0</v>
      </c>
      <c r="HD70" s="47">
        <f t="shared" si="968"/>
        <v>0</v>
      </c>
      <c r="HE70" s="95"/>
      <c r="HF70" s="49"/>
      <c r="HG70" s="47"/>
      <c r="HH70" s="95"/>
      <c r="HI70" s="49">
        <f t="shared" si="63"/>
        <v>0</v>
      </c>
      <c r="HJ70" s="47">
        <f t="shared" si="64"/>
        <v>0</v>
      </c>
      <c r="HK70" s="95"/>
      <c r="HL70" s="49"/>
      <c r="HM70" s="47"/>
      <c r="HN70" s="95"/>
      <c r="HO70" s="47"/>
      <c r="HP70" s="47"/>
      <c r="HQ70" s="95"/>
      <c r="HR70" s="49">
        <f t="shared" si="65"/>
        <v>0</v>
      </c>
      <c r="HS70" s="47">
        <f t="shared" si="66"/>
        <v>0</v>
      </c>
      <c r="HT70" s="95"/>
      <c r="HU70" s="49"/>
      <c r="HV70" s="47"/>
      <c r="HW70" s="95"/>
      <c r="HX70" s="47"/>
      <c r="HY70" s="47"/>
      <c r="HZ70" s="95"/>
      <c r="IA70" s="49">
        <f t="shared" si="67"/>
        <v>0</v>
      </c>
      <c r="IB70" s="47">
        <f t="shared" si="68"/>
        <v>0</v>
      </c>
      <c r="IC70" s="95"/>
      <c r="ID70" s="47"/>
      <c r="IE70" s="47"/>
      <c r="IF70" s="95"/>
      <c r="IG70" s="47"/>
      <c r="IH70" s="47"/>
      <c r="II70" s="95"/>
      <c r="IJ70" s="49">
        <f t="shared" si="69"/>
        <v>0</v>
      </c>
      <c r="IK70" s="47">
        <f t="shared" si="70"/>
        <v>0</v>
      </c>
      <c r="IL70" s="95"/>
      <c r="IM70" s="47"/>
      <c r="IN70" s="47"/>
      <c r="IO70" s="95"/>
      <c r="IP70" s="49">
        <f t="shared" si="969"/>
        <v>0</v>
      </c>
      <c r="IQ70" s="47">
        <f t="shared" si="970"/>
        <v>0</v>
      </c>
      <c r="IR70" s="95"/>
      <c r="IS70" s="47"/>
      <c r="IT70" s="47"/>
      <c r="IU70" s="95"/>
      <c r="IV70" s="47">
        <f t="shared" si="73"/>
        <v>0</v>
      </c>
      <c r="IW70" s="47">
        <f t="shared" si="74"/>
        <v>0</v>
      </c>
      <c r="IX70" s="95"/>
      <c r="IY70" s="49">
        <f t="shared" si="971"/>
        <v>0</v>
      </c>
      <c r="IZ70" s="47">
        <f t="shared" si="972"/>
        <v>0</v>
      </c>
      <c r="JA70" s="95"/>
      <c r="JB70" s="49"/>
      <c r="JC70" s="47"/>
      <c r="JD70" s="95"/>
      <c r="JE70" s="47"/>
      <c r="JF70" s="47"/>
      <c r="JG70" s="95"/>
      <c r="JH70" s="49"/>
      <c r="JI70" s="47"/>
      <c r="JJ70" s="95"/>
      <c r="JK70" s="49">
        <f t="shared" si="76"/>
        <v>0</v>
      </c>
      <c r="JL70" s="47">
        <f t="shared" si="77"/>
        <v>0</v>
      </c>
      <c r="JM70" s="95"/>
      <c r="JN70" s="49"/>
      <c r="JO70" s="47"/>
      <c r="JP70" s="95"/>
      <c r="JQ70" s="49"/>
      <c r="JR70" s="47"/>
      <c r="JS70" s="95"/>
      <c r="JT70" s="49"/>
      <c r="JU70" s="47"/>
      <c r="JV70" s="95"/>
      <c r="JW70" s="49"/>
      <c r="JX70" s="47"/>
      <c r="JY70" s="95"/>
      <c r="JZ70" s="49">
        <f t="shared" si="78"/>
        <v>0</v>
      </c>
      <c r="KA70" s="47">
        <f t="shared" si="79"/>
        <v>0</v>
      </c>
      <c r="KB70" s="95"/>
      <c r="KC70" s="49"/>
      <c r="KD70" s="47"/>
      <c r="KE70" s="95"/>
      <c r="KF70" s="49"/>
      <c r="KG70" s="47"/>
      <c r="KH70" s="95"/>
      <c r="KI70" s="49"/>
      <c r="KJ70" s="47"/>
      <c r="KK70" s="95"/>
      <c r="KL70" s="49">
        <f t="shared" si="973"/>
        <v>0</v>
      </c>
      <c r="KM70" s="47">
        <f t="shared" si="974"/>
        <v>0</v>
      </c>
      <c r="KN70" s="95"/>
      <c r="KO70" s="49">
        <f t="shared" si="975"/>
        <v>0</v>
      </c>
      <c r="KP70" s="47">
        <f t="shared" si="976"/>
        <v>0</v>
      </c>
      <c r="KQ70" s="95"/>
      <c r="KR70" s="47"/>
      <c r="KS70" s="47"/>
      <c r="KT70" s="95"/>
      <c r="KU70" s="47"/>
      <c r="KV70" s="47"/>
      <c r="KW70" s="95"/>
      <c r="KX70" s="47"/>
      <c r="KY70" s="47"/>
      <c r="KZ70" s="95"/>
      <c r="LA70" s="47">
        <v>2104642</v>
      </c>
      <c r="LB70" s="47">
        <v>2712263</v>
      </c>
      <c r="LC70" s="95">
        <f t="shared" ref="LC70:LC75" si="1526">LB70/LA70</f>
        <v>1.2887051574567077</v>
      </c>
      <c r="LD70" s="47"/>
      <c r="LE70" s="47"/>
      <c r="LF70" s="95"/>
      <c r="LG70" s="49">
        <f t="shared" si="84"/>
        <v>2104642</v>
      </c>
      <c r="LH70" s="47">
        <f t="shared" si="85"/>
        <v>2712263</v>
      </c>
      <c r="LI70" s="95">
        <f t="shared" si="978"/>
        <v>1.2887051574567077</v>
      </c>
      <c r="LJ70" s="47"/>
      <c r="LK70" s="47"/>
      <c r="LL70" s="95"/>
      <c r="LM70" s="47"/>
      <c r="LN70" s="47"/>
      <c r="LO70" s="95"/>
      <c r="LP70" s="47"/>
      <c r="LQ70" s="47"/>
      <c r="LR70" s="95"/>
      <c r="LS70" s="49">
        <f t="shared" si="979"/>
        <v>0</v>
      </c>
      <c r="LT70" s="47">
        <f t="shared" si="980"/>
        <v>0</v>
      </c>
      <c r="LU70" s="95"/>
      <c r="LV70" s="49">
        <f t="shared" ref="LV70:LW72" si="1527">SUM(LG70,LS70)</f>
        <v>2104642</v>
      </c>
      <c r="LW70" s="47">
        <f t="shared" si="1527"/>
        <v>2712263</v>
      </c>
      <c r="LX70" s="95">
        <f t="shared" si="983"/>
        <v>1.2887051574567077</v>
      </c>
      <c r="LY70" s="47"/>
      <c r="LZ70" s="47"/>
      <c r="MA70" s="95"/>
      <c r="MB70" s="47"/>
      <c r="MC70" s="47"/>
      <c r="MD70" s="95"/>
      <c r="ME70" s="47"/>
      <c r="MF70" s="47"/>
      <c r="MG70" s="95"/>
      <c r="MH70" s="47"/>
      <c r="MI70" s="47"/>
      <c r="MJ70" s="95"/>
      <c r="MK70" s="49">
        <f t="shared" si="985"/>
        <v>0</v>
      </c>
      <c r="ML70" s="47">
        <f t="shared" si="986"/>
        <v>0</v>
      </c>
      <c r="MM70" s="95"/>
      <c r="MN70" s="47"/>
      <c r="MO70" s="47"/>
      <c r="MP70" s="95"/>
      <c r="MQ70" s="47"/>
      <c r="MR70" s="47"/>
      <c r="MS70" s="96"/>
      <c r="MT70" s="49">
        <f t="shared" si="988"/>
        <v>0</v>
      </c>
      <c r="MU70" s="47">
        <f t="shared" si="989"/>
        <v>0</v>
      </c>
      <c r="MV70" s="95"/>
      <c r="MW70" s="49">
        <f t="shared" si="990"/>
        <v>0</v>
      </c>
      <c r="MX70" s="47">
        <f t="shared" si="991"/>
        <v>0</v>
      </c>
      <c r="MY70" s="95"/>
      <c r="MZ70" s="49">
        <f t="shared" si="992"/>
        <v>2104642</v>
      </c>
      <c r="NA70" s="47">
        <f t="shared" si="993"/>
        <v>2712263</v>
      </c>
      <c r="NB70" s="95">
        <f t="shared" si="95"/>
        <v>1.2887051574567077</v>
      </c>
      <c r="NC70" s="49">
        <f t="shared" si="994"/>
        <v>2104642</v>
      </c>
      <c r="ND70" s="47">
        <f t="shared" si="995"/>
        <v>2712263</v>
      </c>
      <c r="NE70" s="95">
        <f t="shared" si="96"/>
        <v>1.2887051574567077</v>
      </c>
    </row>
    <row r="71" spans="1:372" s="53" customFormat="1" x14ac:dyDescent="0.25">
      <c r="A71" s="44">
        <v>61</v>
      </c>
      <c r="B71" s="45" t="s">
        <v>243</v>
      </c>
      <c r="C71" s="94" t="s">
        <v>198</v>
      </c>
      <c r="D71" s="47">
        <v>1907548</v>
      </c>
      <c r="E71" s="47">
        <v>1949493</v>
      </c>
      <c r="F71" s="95">
        <f t="shared" si="18"/>
        <v>1.0219889617456546</v>
      </c>
      <c r="G71" s="47">
        <f>239634+3262</f>
        <v>242896</v>
      </c>
      <c r="H71" s="47">
        <v>225839</v>
      </c>
      <c r="I71" s="95">
        <f t="shared" si="19"/>
        <v>0.92977652987286741</v>
      </c>
      <c r="J71" s="47">
        <f>190497+2190</f>
        <v>192687</v>
      </c>
      <c r="K71" s="47">
        <v>187289</v>
      </c>
      <c r="L71" s="95">
        <f t="shared" si="20"/>
        <v>0.97198565549310545</v>
      </c>
      <c r="M71" s="47">
        <f>119471+1301</f>
        <v>120772</v>
      </c>
      <c r="N71" s="47">
        <v>123209</v>
      </c>
      <c r="O71" s="95">
        <f t="shared" si="21"/>
        <v>1.0201785181995826</v>
      </c>
      <c r="P71" s="47">
        <f>145767+1052</f>
        <v>146819</v>
      </c>
      <c r="Q71" s="47">
        <v>146081</v>
      </c>
      <c r="R71" s="95">
        <f t="shared" si="22"/>
        <v>0.99497340262500089</v>
      </c>
      <c r="S71" s="47">
        <f>202240+998</f>
        <v>203238</v>
      </c>
      <c r="T71" s="47">
        <v>220241</v>
      </c>
      <c r="U71" s="95">
        <f t="shared" si="23"/>
        <v>1.0836605359234002</v>
      </c>
      <c r="V71" s="47">
        <f>159769+2103</f>
        <v>161872</v>
      </c>
      <c r="W71" s="47">
        <v>152831</v>
      </c>
      <c r="X71" s="95">
        <f t="shared" si="24"/>
        <v>0.94414722743896407</v>
      </c>
      <c r="Y71" s="47">
        <f>256470+3818</f>
        <v>260288</v>
      </c>
      <c r="Z71" s="47">
        <v>238898</v>
      </c>
      <c r="AA71" s="95">
        <f t="shared" si="25"/>
        <v>0.91782179739365621</v>
      </c>
      <c r="AB71" s="49">
        <f t="shared" si="26"/>
        <v>1328572</v>
      </c>
      <c r="AC71" s="47">
        <f t="shared" si="27"/>
        <v>1294388</v>
      </c>
      <c r="AD71" s="95">
        <f t="shared" si="28"/>
        <v>0.97427011859349733</v>
      </c>
      <c r="AE71" s="47">
        <v>452085</v>
      </c>
      <c r="AF71" s="47">
        <v>507701</v>
      </c>
      <c r="AG71" s="95">
        <f t="shared" si="29"/>
        <v>1.1230211132862182</v>
      </c>
      <c r="AH71" s="49">
        <f t="shared" si="30"/>
        <v>3688205</v>
      </c>
      <c r="AI71" s="47">
        <f t="shared" si="31"/>
        <v>3751582</v>
      </c>
      <c r="AJ71" s="95">
        <f t="shared" si="32"/>
        <v>1.0171836977608348</v>
      </c>
      <c r="AK71" s="47">
        <f>2451442-61841+5000+31936+14760</f>
        <v>2441297</v>
      </c>
      <c r="AL71" s="47">
        <f>2237666-15000-10000</f>
        <v>2212666</v>
      </c>
      <c r="AM71" s="95">
        <f t="shared" si="33"/>
        <v>0.90634855161006633</v>
      </c>
      <c r="AN71" s="47"/>
      <c r="AO71" s="47"/>
      <c r="AP71" s="95"/>
      <c r="AQ71" s="47"/>
      <c r="AR71" s="47"/>
      <c r="AS71" s="95"/>
      <c r="AT71" s="47"/>
      <c r="AU71" s="47"/>
      <c r="AV71" s="95"/>
      <c r="AW71" s="47"/>
      <c r="AX71" s="47"/>
      <c r="AY71" s="95"/>
      <c r="AZ71" s="47">
        <f t="shared" si="952"/>
        <v>2441297</v>
      </c>
      <c r="BA71" s="47">
        <f t="shared" si="953"/>
        <v>2212666</v>
      </c>
      <c r="BB71" s="95">
        <f t="shared" si="35"/>
        <v>0.90634855161006633</v>
      </c>
      <c r="BC71" s="47"/>
      <c r="BD71" s="47"/>
      <c r="BE71" s="95"/>
      <c r="BF71" s="47"/>
      <c r="BG71" s="47"/>
      <c r="BH71" s="95"/>
      <c r="BI71" s="47"/>
      <c r="BJ71" s="47"/>
      <c r="BK71" s="95"/>
      <c r="BL71" s="47"/>
      <c r="BM71" s="47"/>
      <c r="BN71" s="95"/>
      <c r="BO71" s="47"/>
      <c r="BP71" s="47"/>
      <c r="BQ71" s="95"/>
      <c r="BR71" s="49"/>
      <c r="BS71" s="47"/>
      <c r="BT71" s="95"/>
      <c r="BU71" s="49"/>
      <c r="BV71" s="47"/>
      <c r="BW71" s="95"/>
      <c r="BX71" s="49"/>
      <c r="BY71" s="47"/>
      <c r="BZ71" s="95"/>
      <c r="CA71" s="49"/>
      <c r="CB71" s="47"/>
      <c r="CC71" s="95"/>
      <c r="CD71" s="49">
        <f t="shared" si="954"/>
        <v>0</v>
      </c>
      <c r="CE71" s="47">
        <f t="shared" si="955"/>
        <v>0</v>
      </c>
      <c r="CF71" s="95"/>
      <c r="CG71" s="49"/>
      <c r="CH71" s="47"/>
      <c r="CI71" s="95"/>
      <c r="CJ71" s="49"/>
      <c r="CK71" s="47"/>
      <c r="CL71" s="95"/>
      <c r="CM71" s="49"/>
      <c r="CN71" s="47"/>
      <c r="CO71" s="95"/>
      <c r="CP71" s="49"/>
      <c r="CQ71" s="47"/>
      <c r="CR71" s="95"/>
      <c r="CS71" s="49"/>
      <c r="CT71" s="47"/>
      <c r="CU71" s="95"/>
      <c r="CV71" s="49">
        <f t="shared" si="40"/>
        <v>0</v>
      </c>
      <c r="CW71" s="47">
        <f t="shared" si="41"/>
        <v>0</v>
      </c>
      <c r="CX71" s="95"/>
      <c r="CY71" s="49"/>
      <c r="CZ71" s="47"/>
      <c r="DA71" s="95"/>
      <c r="DB71" s="49"/>
      <c r="DC71" s="47"/>
      <c r="DD71" s="95"/>
      <c r="DE71" s="47"/>
      <c r="DF71" s="47"/>
      <c r="DG71" s="95"/>
      <c r="DH71" s="49"/>
      <c r="DI71" s="47"/>
      <c r="DJ71" s="95"/>
      <c r="DK71" s="47"/>
      <c r="DL71" s="47"/>
      <c r="DM71" s="95"/>
      <c r="DN71" s="49"/>
      <c r="DO71" s="47"/>
      <c r="DP71" s="95"/>
      <c r="DQ71" s="49"/>
      <c r="DR71" s="47"/>
      <c r="DS71" s="95"/>
      <c r="DT71" s="49">
        <f t="shared" si="42"/>
        <v>0</v>
      </c>
      <c r="DU71" s="47">
        <f t="shared" si="43"/>
        <v>0</v>
      </c>
      <c r="DV71" s="95"/>
      <c r="DW71" s="49"/>
      <c r="DX71" s="47"/>
      <c r="DY71" s="95"/>
      <c r="DZ71" s="47"/>
      <c r="EA71" s="47"/>
      <c r="EB71" s="95"/>
      <c r="EC71" s="47"/>
      <c r="ED71" s="47"/>
      <c r="EE71" s="95"/>
      <c r="EF71" s="47">
        <f t="shared" si="956"/>
        <v>0</v>
      </c>
      <c r="EG71" s="47">
        <f t="shared" si="957"/>
        <v>0</v>
      </c>
      <c r="EH71" s="95"/>
      <c r="EI71" s="49"/>
      <c r="EJ71" s="47"/>
      <c r="EK71" s="95"/>
      <c r="EL71" s="49"/>
      <c r="EM71" s="47"/>
      <c r="EN71" s="95"/>
      <c r="EO71" s="49"/>
      <c r="EP71" s="47"/>
      <c r="EQ71" s="95"/>
      <c r="ER71" s="49"/>
      <c r="ES71" s="47"/>
      <c r="ET71" s="95"/>
      <c r="EU71" s="47"/>
      <c r="EV71" s="47"/>
      <c r="EW71" s="95"/>
      <c r="EX71" s="49">
        <f t="shared" si="958"/>
        <v>0</v>
      </c>
      <c r="EY71" s="47">
        <f t="shared" si="959"/>
        <v>0</v>
      </c>
      <c r="EZ71" s="95"/>
      <c r="FA71" s="47"/>
      <c r="FB71" s="47"/>
      <c r="FC71" s="95"/>
      <c r="FD71" s="47"/>
      <c r="FE71" s="47"/>
      <c r="FF71" s="95"/>
      <c r="FG71" s="47"/>
      <c r="FH71" s="47"/>
      <c r="FI71" s="95"/>
      <c r="FJ71" s="47"/>
      <c r="FK71" s="47"/>
      <c r="FL71" s="95"/>
      <c r="FM71" s="49">
        <f t="shared" si="960"/>
        <v>0</v>
      </c>
      <c r="FN71" s="47">
        <f t="shared" si="961"/>
        <v>0</v>
      </c>
      <c r="FO71" s="95"/>
      <c r="FP71" s="47"/>
      <c r="FQ71" s="47"/>
      <c r="FR71" s="95"/>
      <c r="FS71" s="49">
        <f t="shared" si="962"/>
        <v>0</v>
      </c>
      <c r="FT71" s="47">
        <f t="shared" si="54"/>
        <v>0</v>
      </c>
      <c r="FU71" s="95"/>
      <c r="FV71" s="49"/>
      <c r="FW71" s="47"/>
      <c r="FX71" s="95"/>
      <c r="FY71" s="49">
        <f t="shared" si="963"/>
        <v>0</v>
      </c>
      <c r="FZ71" s="47">
        <f t="shared" si="964"/>
        <v>0</v>
      </c>
      <c r="GA71" s="95"/>
      <c r="GB71" s="49">
        <f t="shared" si="1525"/>
        <v>0</v>
      </c>
      <c r="GC71" s="47">
        <f t="shared" si="1525"/>
        <v>0</v>
      </c>
      <c r="GD71" s="95"/>
      <c r="GE71" s="47"/>
      <c r="GF71" s="47"/>
      <c r="GG71" s="95"/>
      <c r="GH71" s="47"/>
      <c r="GI71" s="47"/>
      <c r="GJ71" s="95"/>
      <c r="GK71" s="47"/>
      <c r="GL71" s="47"/>
      <c r="GM71" s="95"/>
      <c r="GN71" s="47"/>
      <c r="GO71" s="47"/>
      <c r="GP71" s="95"/>
      <c r="GQ71" s="47"/>
      <c r="GR71" s="47"/>
      <c r="GS71" s="95"/>
      <c r="GT71" s="49"/>
      <c r="GU71" s="47"/>
      <c r="GV71" s="95"/>
      <c r="GW71" s="49"/>
      <c r="GX71" s="47"/>
      <c r="GY71" s="95"/>
      <c r="GZ71" s="47"/>
      <c r="HA71" s="47"/>
      <c r="HB71" s="95"/>
      <c r="HC71" s="49">
        <f t="shared" si="967"/>
        <v>0</v>
      </c>
      <c r="HD71" s="47">
        <f t="shared" si="968"/>
        <v>0</v>
      </c>
      <c r="HE71" s="95"/>
      <c r="HF71" s="49"/>
      <c r="HG71" s="47"/>
      <c r="HH71" s="95"/>
      <c r="HI71" s="49">
        <f t="shared" si="63"/>
        <v>0</v>
      </c>
      <c r="HJ71" s="47">
        <f t="shared" si="64"/>
        <v>0</v>
      </c>
      <c r="HK71" s="95"/>
      <c r="HL71" s="49"/>
      <c r="HM71" s="47"/>
      <c r="HN71" s="95"/>
      <c r="HO71" s="47"/>
      <c r="HP71" s="47"/>
      <c r="HQ71" s="95"/>
      <c r="HR71" s="49">
        <f t="shared" si="65"/>
        <v>0</v>
      </c>
      <c r="HS71" s="47">
        <f t="shared" si="66"/>
        <v>0</v>
      </c>
      <c r="HT71" s="95"/>
      <c r="HU71" s="49"/>
      <c r="HV71" s="47"/>
      <c r="HW71" s="95"/>
      <c r="HX71" s="47"/>
      <c r="HY71" s="47"/>
      <c r="HZ71" s="95"/>
      <c r="IA71" s="49">
        <f t="shared" si="67"/>
        <v>0</v>
      </c>
      <c r="IB71" s="47">
        <f t="shared" si="68"/>
        <v>0</v>
      </c>
      <c r="IC71" s="95"/>
      <c r="ID71" s="47"/>
      <c r="IE71" s="47"/>
      <c r="IF71" s="95"/>
      <c r="IG71" s="47"/>
      <c r="IH71" s="47"/>
      <c r="II71" s="95"/>
      <c r="IJ71" s="49">
        <f t="shared" si="69"/>
        <v>0</v>
      </c>
      <c r="IK71" s="47">
        <f t="shared" si="70"/>
        <v>0</v>
      </c>
      <c r="IL71" s="95"/>
      <c r="IM71" s="47"/>
      <c r="IN71" s="47"/>
      <c r="IO71" s="95"/>
      <c r="IP71" s="49">
        <f t="shared" si="969"/>
        <v>0</v>
      </c>
      <c r="IQ71" s="47">
        <f t="shared" si="970"/>
        <v>0</v>
      </c>
      <c r="IR71" s="95"/>
      <c r="IS71" s="47"/>
      <c r="IT71" s="47"/>
      <c r="IU71" s="95"/>
      <c r="IV71" s="47">
        <f t="shared" si="73"/>
        <v>0</v>
      </c>
      <c r="IW71" s="47">
        <f t="shared" si="74"/>
        <v>0</v>
      </c>
      <c r="IX71" s="95"/>
      <c r="IY71" s="49">
        <f t="shared" si="971"/>
        <v>0</v>
      </c>
      <c r="IZ71" s="47">
        <f t="shared" si="972"/>
        <v>0</v>
      </c>
      <c r="JA71" s="95"/>
      <c r="JB71" s="49"/>
      <c r="JC71" s="47"/>
      <c r="JD71" s="95"/>
      <c r="JE71" s="47"/>
      <c r="JF71" s="47"/>
      <c r="JG71" s="95"/>
      <c r="JH71" s="49"/>
      <c r="JI71" s="47"/>
      <c r="JJ71" s="95"/>
      <c r="JK71" s="49">
        <f t="shared" si="76"/>
        <v>0</v>
      </c>
      <c r="JL71" s="47">
        <f t="shared" si="77"/>
        <v>0</v>
      </c>
      <c r="JM71" s="95"/>
      <c r="JN71" s="49"/>
      <c r="JO71" s="47"/>
      <c r="JP71" s="95"/>
      <c r="JQ71" s="49"/>
      <c r="JR71" s="47"/>
      <c r="JS71" s="95"/>
      <c r="JT71" s="49"/>
      <c r="JU71" s="47"/>
      <c r="JV71" s="95"/>
      <c r="JW71" s="49"/>
      <c r="JX71" s="47"/>
      <c r="JY71" s="95"/>
      <c r="JZ71" s="49">
        <f t="shared" si="78"/>
        <v>0</v>
      </c>
      <c r="KA71" s="47">
        <f t="shared" si="79"/>
        <v>0</v>
      </c>
      <c r="KB71" s="95"/>
      <c r="KC71" s="49"/>
      <c r="KD71" s="47"/>
      <c r="KE71" s="95"/>
      <c r="KF71" s="49"/>
      <c r="KG71" s="47"/>
      <c r="KH71" s="95"/>
      <c r="KI71" s="49"/>
      <c r="KJ71" s="47"/>
      <c r="KK71" s="95"/>
      <c r="KL71" s="49">
        <f t="shared" si="973"/>
        <v>0</v>
      </c>
      <c r="KM71" s="47">
        <f t="shared" si="974"/>
        <v>0</v>
      </c>
      <c r="KN71" s="95"/>
      <c r="KO71" s="49">
        <f t="shared" si="975"/>
        <v>0</v>
      </c>
      <c r="KP71" s="47">
        <f t="shared" si="976"/>
        <v>0</v>
      </c>
      <c r="KQ71" s="95"/>
      <c r="KR71" s="47"/>
      <c r="KS71" s="47"/>
      <c r="KT71" s="95"/>
      <c r="KU71" s="47"/>
      <c r="KV71" s="47"/>
      <c r="KW71" s="95"/>
      <c r="KX71" s="47"/>
      <c r="KY71" s="47"/>
      <c r="KZ71" s="95"/>
      <c r="LA71" s="47"/>
      <c r="LB71" s="47"/>
      <c r="LC71" s="95"/>
      <c r="LD71" s="47"/>
      <c r="LE71" s="47"/>
      <c r="LF71" s="95"/>
      <c r="LG71" s="49">
        <f t="shared" si="84"/>
        <v>0</v>
      </c>
      <c r="LH71" s="47">
        <f t="shared" si="85"/>
        <v>0</v>
      </c>
      <c r="LI71" s="95"/>
      <c r="LJ71" s="47"/>
      <c r="LK71" s="47"/>
      <c r="LL71" s="95"/>
      <c r="LM71" s="47"/>
      <c r="LN71" s="47"/>
      <c r="LO71" s="95"/>
      <c r="LP71" s="47"/>
      <c r="LQ71" s="47"/>
      <c r="LR71" s="95"/>
      <c r="LS71" s="49">
        <f t="shared" si="979"/>
        <v>0</v>
      </c>
      <c r="LT71" s="47">
        <f t="shared" si="980"/>
        <v>0</v>
      </c>
      <c r="LU71" s="95"/>
      <c r="LV71" s="49">
        <f t="shared" si="1527"/>
        <v>0</v>
      </c>
      <c r="LW71" s="47">
        <f t="shared" si="1527"/>
        <v>0</v>
      </c>
      <c r="LX71" s="95"/>
      <c r="LY71" s="47"/>
      <c r="LZ71" s="47"/>
      <c r="MA71" s="95"/>
      <c r="MB71" s="47"/>
      <c r="MC71" s="47"/>
      <c r="MD71" s="95"/>
      <c r="ME71" s="47"/>
      <c r="MF71" s="47"/>
      <c r="MG71" s="95"/>
      <c r="MH71" s="47"/>
      <c r="MI71" s="47"/>
      <c r="MJ71" s="95"/>
      <c r="MK71" s="49">
        <f t="shared" si="985"/>
        <v>0</v>
      </c>
      <c r="ML71" s="47">
        <f t="shared" si="986"/>
        <v>0</v>
      </c>
      <c r="MM71" s="95"/>
      <c r="MN71" s="47"/>
      <c r="MO71" s="47"/>
      <c r="MP71" s="95"/>
      <c r="MQ71" s="47"/>
      <c r="MR71" s="47"/>
      <c r="MS71" s="96"/>
      <c r="MT71" s="49">
        <f t="shared" si="988"/>
        <v>0</v>
      </c>
      <c r="MU71" s="47">
        <f t="shared" si="989"/>
        <v>0</v>
      </c>
      <c r="MV71" s="95"/>
      <c r="MW71" s="49">
        <f t="shared" si="990"/>
        <v>0</v>
      </c>
      <c r="MX71" s="47">
        <f t="shared" si="991"/>
        <v>0</v>
      </c>
      <c r="MY71" s="95"/>
      <c r="MZ71" s="49">
        <f t="shared" si="992"/>
        <v>0</v>
      </c>
      <c r="NA71" s="47">
        <f t="shared" si="993"/>
        <v>0</v>
      </c>
      <c r="NB71" s="95"/>
      <c r="NC71" s="49">
        <f t="shared" si="994"/>
        <v>6129502</v>
      </c>
      <c r="ND71" s="47">
        <f t="shared" si="995"/>
        <v>5964248</v>
      </c>
      <c r="NE71" s="95">
        <f t="shared" si="96"/>
        <v>0.97303957156715182</v>
      </c>
    </row>
    <row r="72" spans="1:372" s="53" customFormat="1" x14ac:dyDescent="0.25">
      <c r="A72" s="44">
        <v>62</v>
      </c>
      <c r="B72" s="45" t="s">
        <v>244</v>
      </c>
      <c r="C72" s="94" t="s">
        <v>277</v>
      </c>
      <c r="D72" s="47"/>
      <c r="E72" s="47"/>
      <c r="F72" s="95"/>
      <c r="G72" s="47"/>
      <c r="H72" s="47"/>
      <c r="I72" s="95"/>
      <c r="J72" s="47"/>
      <c r="K72" s="47"/>
      <c r="L72" s="95"/>
      <c r="M72" s="47"/>
      <c r="N72" s="47"/>
      <c r="O72" s="95"/>
      <c r="P72" s="47"/>
      <c r="Q72" s="47"/>
      <c r="R72" s="95"/>
      <c r="S72" s="47"/>
      <c r="T72" s="47"/>
      <c r="U72" s="95"/>
      <c r="V72" s="47"/>
      <c r="W72" s="47"/>
      <c r="X72" s="95"/>
      <c r="Y72" s="47"/>
      <c r="Z72" s="47"/>
      <c r="AA72" s="95"/>
      <c r="AB72" s="49">
        <f t="shared" si="26"/>
        <v>0</v>
      </c>
      <c r="AC72" s="47">
        <f t="shared" si="27"/>
        <v>0</v>
      </c>
      <c r="AD72" s="95"/>
      <c r="AE72" s="47"/>
      <c r="AF72" s="47"/>
      <c r="AG72" s="95"/>
      <c r="AH72" s="49">
        <f t="shared" si="30"/>
        <v>0</v>
      </c>
      <c r="AI72" s="47">
        <f t="shared" si="31"/>
        <v>0</v>
      </c>
      <c r="AJ72" s="95"/>
      <c r="AK72" s="47"/>
      <c r="AL72" s="47"/>
      <c r="AM72" s="95"/>
      <c r="AN72" s="47"/>
      <c r="AO72" s="47"/>
      <c r="AP72" s="95"/>
      <c r="AQ72" s="47"/>
      <c r="AR72" s="47"/>
      <c r="AS72" s="95"/>
      <c r="AT72" s="47"/>
      <c r="AU72" s="47"/>
      <c r="AV72" s="95"/>
      <c r="AW72" s="47"/>
      <c r="AX72" s="47"/>
      <c r="AY72" s="95"/>
      <c r="AZ72" s="47">
        <f t="shared" si="952"/>
        <v>0</v>
      </c>
      <c r="BA72" s="47">
        <f t="shared" si="953"/>
        <v>0</v>
      </c>
      <c r="BB72" s="95"/>
      <c r="BC72" s="47"/>
      <c r="BD72" s="47"/>
      <c r="BE72" s="95"/>
      <c r="BF72" s="47"/>
      <c r="BG72" s="47"/>
      <c r="BH72" s="95"/>
      <c r="BI72" s="47"/>
      <c r="BJ72" s="47"/>
      <c r="BK72" s="95"/>
      <c r="BL72" s="47"/>
      <c r="BM72" s="47"/>
      <c r="BN72" s="95"/>
      <c r="BO72" s="47"/>
      <c r="BP72" s="47"/>
      <c r="BQ72" s="95"/>
      <c r="BR72" s="49"/>
      <c r="BS72" s="47"/>
      <c r="BT72" s="95"/>
      <c r="BU72" s="49"/>
      <c r="BV72" s="47"/>
      <c r="BW72" s="95"/>
      <c r="BX72" s="49"/>
      <c r="BY72" s="47"/>
      <c r="BZ72" s="95"/>
      <c r="CA72" s="49"/>
      <c r="CB72" s="47"/>
      <c r="CC72" s="95"/>
      <c r="CD72" s="49">
        <f t="shared" si="954"/>
        <v>0</v>
      </c>
      <c r="CE72" s="47">
        <f t="shared" si="955"/>
        <v>0</v>
      </c>
      <c r="CF72" s="95"/>
      <c r="CG72" s="49"/>
      <c r="CH72" s="47"/>
      <c r="CI72" s="95"/>
      <c r="CJ72" s="49"/>
      <c r="CK72" s="47"/>
      <c r="CL72" s="95"/>
      <c r="CM72" s="49"/>
      <c r="CN72" s="47"/>
      <c r="CO72" s="95"/>
      <c r="CP72" s="49"/>
      <c r="CQ72" s="47"/>
      <c r="CR72" s="95"/>
      <c r="CS72" s="49"/>
      <c r="CT72" s="47"/>
      <c r="CU72" s="95"/>
      <c r="CV72" s="49">
        <f t="shared" si="40"/>
        <v>0</v>
      </c>
      <c r="CW72" s="47">
        <f t="shared" si="41"/>
        <v>0</v>
      </c>
      <c r="CX72" s="95"/>
      <c r="CY72" s="49"/>
      <c r="CZ72" s="47"/>
      <c r="DA72" s="95"/>
      <c r="DB72" s="49"/>
      <c r="DC72" s="47"/>
      <c r="DD72" s="95"/>
      <c r="DE72" s="47"/>
      <c r="DF72" s="47"/>
      <c r="DG72" s="95"/>
      <c r="DH72" s="49"/>
      <c r="DI72" s="47"/>
      <c r="DJ72" s="95"/>
      <c r="DK72" s="47"/>
      <c r="DL72" s="47"/>
      <c r="DM72" s="95"/>
      <c r="DN72" s="49"/>
      <c r="DO72" s="47"/>
      <c r="DP72" s="95"/>
      <c r="DQ72" s="49"/>
      <c r="DR72" s="47"/>
      <c r="DS72" s="95"/>
      <c r="DT72" s="49">
        <f t="shared" si="42"/>
        <v>0</v>
      </c>
      <c r="DU72" s="47">
        <f t="shared" si="43"/>
        <v>0</v>
      </c>
      <c r="DV72" s="95"/>
      <c r="DW72" s="49"/>
      <c r="DX72" s="47"/>
      <c r="DY72" s="95"/>
      <c r="DZ72" s="47"/>
      <c r="EA72" s="47"/>
      <c r="EB72" s="95"/>
      <c r="EC72" s="47"/>
      <c r="ED72" s="47"/>
      <c r="EE72" s="95"/>
      <c r="EF72" s="47">
        <f t="shared" si="956"/>
        <v>0</v>
      </c>
      <c r="EG72" s="47">
        <f t="shared" si="957"/>
        <v>0</v>
      </c>
      <c r="EH72" s="95"/>
      <c r="EI72" s="49"/>
      <c r="EJ72" s="47"/>
      <c r="EK72" s="95"/>
      <c r="EL72" s="49"/>
      <c r="EM72" s="47"/>
      <c r="EN72" s="95"/>
      <c r="EO72" s="49"/>
      <c r="EP72" s="47"/>
      <c r="EQ72" s="95"/>
      <c r="ER72" s="49"/>
      <c r="ES72" s="47"/>
      <c r="ET72" s="95"/>
      <c r="EU72" s="47"/>
      <c r="EV72" s="47"/>
      <c r="EW72" s="95"/>
      <c r="EX72" s="49">
        <f t="shared" si="958"/>
        <v>0</v>
      </c>
      <c r="EY72" s="47">
        <f t="shared" si="959"/>
        <v>0</v>
      </c>
      <c r="EZ72" s="95"/>
      <c r="FA72" s="47"/>
      <c r="FB72" s="47"/>
      <c r="FC72" s="95"/>
      <c r="FD72" s="47"/>
      <c r="FE72" s="47"/>
      <c r="FF72" s="95"/>
      <c r="FG72" s="47"/>
      <c r="FH72" s="47"/>
      <c r="FI72" s="95"/>
      <c r="FJ72" s="47"/>
      <c r="FK72" s="47"/>
      <c r="FL72" s="95"/>
      <c r="FM72" s="49">
        <f t="shared" si="960"/>
        <v>0</v>
      </c>
      <c r="FN72" s="47">
        <f t="shared" si="961"/>
        <v>0</v>
      </c>
      <c r="FO72" s="95"/>
      <c r="FP72" s="47"/>
      <c r="FQ72" s="47"/>
      <c r="FR72" s="95"/>
      <c r="FS72" s="49">
        <f t="shared" si="962"/>
        <v>0</v>
      </c>
      <c r="FT72" s="47">
        <f t="shared" si="54"/>
        <v>0</v>
      </c>
      <c r="FU72" s="95"/>
      <c r="FV72" s="49"/>
      <c r="FW72" s="47"/>
      <c r="FX72" s="95"/>
      <c r="FY72" s="49">
        <f t="shared" si="963"/>
        <v>0</v>
      </c>
      <c r="FZ72" s="47">
        <f t="shared" si="964"/>
        <v>0</v>
      </c>
      <c r="GA72" s="95"/>
      <c r="GB72" s="49">
        <f t="shared" si="1525"/>
        <v>0</v>
      </c>
      <c r="GC72" s="47">
        <f t="shared" si="1525"/>
        <v>0</v>
      </c>
      <c r="GD72" s="95"/>
      <c r="GE72" s="47"/>
      <c r="GF72" s="47"/>
      <c r="GG72" s="95"/>
      <c r="GH72" s="47"/>
      <c r="GI72" s="47"/>
      <c r="GJ72" s="95"/>
      <c r="GK72" s="47"/>
      <c r="GL72" s="47"/>
      <c r="GM72" s="95"/>
      <c r="GN72" s="47"/>
      <c r="GO72" s="47"/>
      <c r="GP72" s="95"/>
      <c r="GQ72" s="47"/>
      <c r="GR72" s="47"/>
      <c r="GS72" s="95"/>
      <c r="GT72" s="49"/>
      <c r="GU72" s="47"/>
      <c r="GV72" s="95"/>
      <c r="GW72" s="49"/>
      <c r="GX72" s="47"/>
      <c r="GY72" s="95"/>
      <c r="GZ72" s="47"/>
      <c r="HA72" s="47"/>
      <c r="HB72" s="95"/>
      <c r="HC72" s="49">
        <f t="shared" si="967"/>
        <v>0</v>
      </c>
      <c r="HD72" s="47">
        <f t="shared" si="968"/>
        <v>0</v>
      </c>
      <c r="HE72" s="95"/>
      <c r="HF72" s="49"/>
      <c r="HG72" s="47"/>
      <c r="HH72" s="95"/>
      <c r="HI72" s="49">
        <f t="shared" si="63"/>
        <v>0</v>
      </c>
      <c r="HJ72" s="47">
        <f t="shared" si="64"/>
        <v>0</v>
      </c>
      <c r="HK72" s="95"/>
      <c r="HL72" s="49"/>
      <c r="HM72" s="47"/>
      <c r="HN72" s="95"/>
      <c r="HO72" s="47"/>
      <c r="HP72" s="47"/>
      <c r="HQ72" s="95"/>
      <c r="HR72" s="49">
        <f t="shared" si="65"/>
        <v>0</v>
      </c>
      <c r="HS72" s="47">
        <f t="shared" si="66"/>
        <v>0</v>
      </c>
      <c r="HT72" s="95"/>
      <c r="HU72" s="49"/>
      <c r="HV72" s="47"/>
      <c r="HW72" s="95"/>
      <c r="HX72" s="47"/>
      <c r="HY72" s="47"/>
      <c r="HZ72" s="95"/>
      <c r="IA72" s="49">
        <f t="shared" si="67"/>
        <v>0</v>
      </c>
      <c r="IB72" s="47">
        <f t="shared" si="68"/>
        <v>0</v>
      </c>
      <c r="IC72" s="95"/>
      <c r="ID72" s="47"/>
      <c r="IE72" s="47"/>
      <c r="IF72" s="95"/>
      <c r="IG72" s="47"/>
      <c r="IH72" s="47"/>
      <c r="II72" s="95"/>
      <c r="IJ72" s="49">
        <f t="shared" si="69"/>
        <v>0</v>
      </c>
      <c r="IK72" s="47">
        <f t="shared" si="70"/>
        <v>0</v>
      </c>
      <c r="IL72" s="95"/>
      <c r="IM72" s="47">
        <v>5000000</v>
      </c>
      <c r="IN72" s="47">
        <v>1000000</v>
      </c>
      <c r="IO72" s="95">
        <f t="shared" ref="IO72" si="1528">IN72/IM72</f>
        <v>0.2</v>
      </c>
      <c r="IP72" s="49">
        <f t="shared" si="969"/>
        <v>5000000</v>
      </c>
      <c r="IQ72" s="47">
        <f t="shared" si="970"/>
        <v>1000000</v>
      </c>
      <c r="IR72" s="95">
        <f t="shared" ref="IR72:IR75" si="1529">IQ72/IP72</f>
        <v>0.2</v>
      </c>
      <c r="IS72" s="47"/>
      <c r="IT72" s="47"/>
      <c r="IU72" s="95"/>
      <c r="IV72" s="47">
        <f t="shared" si="73"/>
        <v>0</v>
      </c>
      <c r="IW72" s="47">
        <f t="shared" si="74"/>
        <v>0</v>
      </c>
      <c r="IX72" s="95"/>
      <c r="IY72" s="49">
        <f t="shared" si="971"/>
        <v>5000000</v>
      </c>
      <c r="IZ72" s="47">
        <f t="shared" si="972"/>
        <v>1000000</v>
      </c>
      <c r="JA72" s="95">
        <f t="shared" si="75"/>
        <v>0.2</v>
      </c>
      <c r="JB72" s="49"/>
      <c r="JC72" s="47"/>
      <c r="JD72" s="95"/>
      <c r="JE72" s="47"/>
      <c r="JF72" s="47"/>
      <c r="JG72" s="95"/>
      <c r="JH72" s="49"/>
      <c r="JI72" s="47"/>
      <c r="JJ72" s="95"/>
      <c r="JK72" s="49">
        <f t="shared" si="76"/>
        <v>0</v>
      </c>
      <c r="JL72" s="47">
        <f t="shared" si="77"/>
        <v>0</v>
      </c>
      <c r="JM72" s="95"/>
      <c r="JN72" s="49"/>
      <c r="JO72" s="47"/>
      <c r="JP72" s="95"/>
      <c r="JQ72" s="49"/>
      <c r="JR72" s="47"/>
      <c r="JS72" s="95"/>
      <c r="JT72" s="49"/>
      <c r="JU72" s="47"/>
      <c r="JV72" s="95"/>
      <c r="JW72" s="49"/>
      <c r="JX72" s="47"/>
      <c r="JY72" s="95"/>
      <c r="JZ72" s="49">
        <f t="shared" si="78"/>
        <v>0</v>
      </c>
      <c r="KA72" s="47">
        <f t="shared" si="79"/>
        <v>0</v>
      </c>
      <c r="KB72" s="95"/>
      <c r="KC72" s="49"/>
      <c r="KD72" s="47"/>
      <c r="KE72" s="95"/>
      <c r="KF72" s="49"/>
      <c r="KG72" s="47"/>
      <c r="KH72" s="95"/>
      <c r="KI72" s="49"/>
      <c r="KJ72" s="47"/>
      <c r="KK72" s="95"/>
      <c r="KL72" s="49">
        <f t="shared" si="973"/>
        <v>0</v>
      </c>
      <c r="KM72" s="47">
        <f t="shared" si="974"/>
        <v>0</v>
      </c>
      <c r="KN72" s="95"/>
      <c r="KO72" s="49">
        <f t="shared" si="975"/>
        <v>0</v>
      </c>
      <c r="KP72" s="47">
        <f t="shared" si="976"/>
        <v>0</v>
      </c>
      <c r="KQ72" s="95"/>
      <c r="KR72" s="47"/>
      <c r="KS72" s="47"/>
      <c r="KT72" s="95"/>
      <c r="KU72" s="47"/>
      <c r="KV72" s="47"/>
      <c r="KW72" s="95"/>
      <c r="KX72" s="47"/>
      <c r="KY72" s="47"/>
      <c r="KZ72" s="95"/>
      <c r="LA72" s="47"/>
      <c r="LB72" s="47"/>
      <c r="LC72" s="95"/>
      <c r="LD72" s="47"/>
      <c r="LE72" s="47"/>
      <c r="LF72" s="95"/>
      <c r="LG72" s="49">
        <f t="shared" si="84"/>
        <v>0</v>
      </c>
      <c r="LH72" s="47">
        <f t="shared" si="85"/>
        <v>0</v>
      </c>
      <c r="LI72" s="95"/>
      <c r="LJ72" s="47"/>
      <c r="LK72" s="47"/>
      <c r="LL72" s="95"/>
      <c r="LM72" s="47"/>
      <c r="LN72" s="47"/>
      <c r="LO72" s="95"/>
      <c r="LP72" s="47"/>
      <c r="LQ72" s="47"/>
      <c r="LR72" s="95"/>
      <c r="LS72" s="49">
        <f t="shared" si="979"/>
        <v>0</v>
      </c>
      <c r="LT72" s="47">
        <f t="shared" si="980"/>
        <v>0</v>
      </c>
      <c r="LU72" s="95"/>
      <c r="LV72" s="49">
        <f t="shared" si="1527"/>
        <v>0</v>
      </c>
      <c r="LW72" s="47">
        <f t="shared" si="1527"/>
        <v>0</v>
      </c>
      <c r="LX72" s="95"/>
      <c r="LY72" s="47"/>
      <c r="LZ72" s="47"/>
      <c r="MA72" s="95"/>
      <c r="MB72" s="47"/>
      <c r="MC72" s="47"/>
      <c r="MD72" s="95"/>
      <c r="ME72" s="47"/>
      <c r="MF72" s="47"/>
      <c r="MG72" s="95"/>
      <c r="MH72" s="47"/>
      <c r="MI72" s="47"/>
      <c r="MJ72" s="95"/>
      <c r="MK72" s="49">
        <f t="shared" si="985"/>
        <v>0</v>
      </c>
      <c r="ML72" s="47">
        <f t="shared" si="986"/>
        <v>0</v>
      </c>
      <c r="MM72" s="95"/>
      <c r="MN72" s="47"/>
      <c r="MO72" s="47"/>
      <c r="MP72" s="95"/>
      <c r="MQ72" s="47"/>
      <c r="MR72" s="47"/>
      <c r="MS72" s="96"/>
      <c r="MT72" s="49">
        <f t="shared" si="988"/>
        <v>0</v>
      </c>
      <c r="MU72" s="47">
        <f t="shared" si="989"/>
        <v>0</v>
      </c>
      <c r="MV72" s="95"/>
      <c r="MW72" s="49">
        <f t="shared" si="990"/>
        <v>0</v>
      </c>
      <c r="MX72" s="47">
        <f t="shared" si="991"/>
        <v>0</v>
      </c>
      <c r="MY72" s="95"/>
      <c r="MZ72" s="49">
        <f t="shared" si="992"/>
        <v>5000000</v>
      </c>
      <c r="NA72" s="47">
        <f t="shared" si="993"/>
        <v>1000000</v>
      </c>
      <c r="NB72" s="95">
        <f t="shared" si="95"/>
        <v>0.2</v>
      </c>
      <c r="NC72" s="49">
        <f t="shared" si="994"/>
        <v>5000000</v>
      </c>
      <c r="ND72" s="47">
        <f t="shared" si="995"/>
        <v>1000000</v>
      </c>
      <c r="NE72" s="95">
        <f t="shared" si="96"/>
        <v>0.2</v>
      </c>
    </row>
    <row r="73" spans="1:372" s="3" customFormat="1" ht="16.5" thickBot="1" x14ac:dyDescent="0.3">
      <c r="A73" s="108">
        <v>63</v>
      </c>
      <c r="B73" s="109" t="s">
        <v>326</v>
      </c>
      <c r="C73" s="128" t="s">
        <v>327</v>
      </c>
      <c r="D73" s="111"/>
      <c r="E73" s="111"/>
      <c r="F73" s="112"/>
      <c r="G73" s="111"/>
      <c r="H73" s="111"/>
      <c r="I73" s="112"/>
      <c r="J73" s="111"/>
      <c r="K73" s="111"/>
      <c r="L73" s="112"/>
      <c r="M73" s="111"/>
      <c r="N73" s="111"/>
      <c r="O73" s="112"/>
      <c r="P73" s="111"/>
      <c r="Q73" s="111"/>
      <c r="R73" s="112"/>
      <c r="S73" s="111"/>
      <c r="T73" s="111"/>
      <c r="U73" s="112"/>
      <c r="V73" s="111"/>
      <c r="W73" s="111"/>
      <c r="X73" s="112"/>
      <c r="Y73" s="111"/>
      <c r="Z73" s="111"/>
      <c r="AA73" s="112"/>
      <c r="AB73" s="113"/>
      <c r="AC73" s="111"/>
      <c r="AD73" s="112"/>
      <c r="AE73" s="111"/>
      <c r="AF73" s="111"/>
      <c r="AG73" s="112"/>
      <c r="AH73" s="113"/>
      <c r="AI73" s="111"/>
      <c r="AJ73" s="112"/>
      <c r="AK73" s="111"/>
      <c r="AL73" s="111"/>
      <c r="AM73" s="112"/>
      <c r="AN73" s="111"/>
      <c r="AO73" s="111"/>
      <c r="AP73" s="112"/>
      <c r="AQ73" s="111"/>
      <c r="AR73" s="111"/>
      <c r="AS73" s="112"/>
      <c r="AT73" s="111"/>
      <c r="AU73" s="111"/>
      <c r="AV73" s="112"/>
      <c r="AW73" s="111"/>
      <c r="AX73" s="111"/>
      <c r="AY73" s="112"/>
      <c r="AZ73" s="111">
        <f t="shared" si="952"/>
        <v>0</v>
      </c>
      <c r="BA73" s="111">
        <f t="shared" si="953"/>
        <v>0</v>
      </c>
      <c r="BB73" s="112"/>
      <c r="BC73" s="111"/>
      <c r="BD73" s="111"/>
      <c r="BE73" s="112"/>
      <c r="BF73" s="111"/>
      <c r="BG73" s="111"/>
      <c r="BH73" s="112"/>
      <c r="BI73" s="111"/>
      <c r="BJ73" s="111"/>
      <c r="BK73" s="112"/>
      <c r="BL73" s="111"/>
      <c r="BM73" s="111"/>
      <c r="BN73" s="112"/>
      <c r="BO73" s="111"/>
      <c r="BP73" s="111"/>
      <c r="BQ73" s="112"/>
      <c r="BR73" s="113"/>
      <c r="BS73" s="111"/>
      <c r="BT73" s="112"/>
      <c r="BU73" s="113"/>
      <c r="BV73" s="111"/>
      <c r="BW73" s="112"/>
      <c r="BX73" s="113"/>
      <c r="BY73" s="111"/>
      <c r="BZ73" s="112"/>
      <c r="CA73" s="113"/>
      <c r="CB73" s="111"/>
      <c r="CC73" s="112"/>
      <c r="CD73" s="113"/>
      <c r="CE73" s="111"/>
      <c r="CF73" s="112"/>
      <c r="CG73" s="113"/>
      <c r="CH73" s="111"/>
      <c r="CI73" s="112"/>
      <c r="CJ73" s="113"/>
      <c r="CK73" s="111"/>
      <c r="CL73" s="112"/>
      <c r="CM73" s="113"/>
      <c r="CN73" s="111"/>
      <c r="CO73" s="112"/>
      <c r="CP73" s="113"/>
      <c r="CQ73" s="111"/>
      <c r="CR73" s="112"/>
      <c r="CS73" s="113"/>
      <c r="CT73" s="111"/>
      <c r="CU73" s="112"/>
      <c r="CV73" s="113"/>
      <c r="CW73" s="111"/>
      <c r="CX73" s="112"/>
      <c r="CY73" s="113"/>
      <c r="CZ73" s="111"/>
      <c r="DA73" s="112"/>
      <c r="DB73" s="113"/>
      <c r="DC73" s="111"/>
      <c r="DD73" s="112"/>
      <c r="DE73" s="111"/>
      <c r="DF73" s="111"/>
      <c r="DG73" s="112"/>
      <c r="DH73" s="113"/>
      <c r="DI73" s="111"/>
      <c r="DJ73" s="112"/>
      <c r="DK73" s="111"/>
      <c r="DL73" s="111"/>
      <c r="DM73" s="112"/>
      <c r="DN73" s="113"/>
      <c r="DO73" s="111"/>
      <c r="DP73" s="112"/>
      <c r="DQ73" s="113"/>
      <c r="DR73" s="111"/>
      <c r="DS73" s="112"/>
      <c r="DT73" s="113"/>
      <c r="DU73" s="111"/>
      <c r="DV73" s="112"/>
      <c r="DW73" s="113"/>
      <c r="DX73" s="111"/>
      <c r="DY73" s="112"/>
      <c r="DZ73" s="111"/>
      <c r="EA73" s="111"/>
      <c r="EB73" s="112"/>
      <c r="EC73" s="111"/>
      <c r="ED73" s="111"/>
      <c r="EE73" s="112"/>
      <c r="EF73" s="111">
        <f t="shared" si="956"/>
        <v>0</v>
      </c>
      <c r="EG73" s="111">
        <f t="shared" si="957"/>
        <v>0</v>
      </c>
      <c r="EH73" s="112"/>
      <c r="EI73" s="113"/>
      <c r="EJ73" s="111"/>
      <c r="EK73" s="112"/>
      <c r="EL73" s="113"/>
      <c r="EM73" s="111"/>
      <c r="EN73" s="112"/>
      <c r="EO73" s="113"/>
      <c r="EP73" s="111"/>
      <c r="EQ73" s="112"/>
      <c r="ER73" s="113"/>
      <c r="ES73" s="111"/>
      <c r="ET73" s="112"/>
      <c r="EU73" s="111"/>
      <c r="EV73" s="111"/>
      <c r="EW73" s="112"/>
      <c r="EX73" s="113"/>
      <c r="EY73" s="111"/>
      <c r="EZ73" s="112"/>
      <c r="FA73" s="111"/>
      <c r="FB73" s="111"/>
      <c r="FC73" s="112"/>
      <c r="FD73" s="111"/>
      <c r="FE73" s="111"/>
      <c r="FF73" s="112"/>
      <c r="FG73" s="111"/>
      <c r="FH73" s="111"/>
      <c r="FI73" s="112"/>
      <c r="FJ73" s="111"/>
      <c r="FK73" s="111"/>
      <c r="FL73" s="112"/>
      <c r="FM73" s="113"/>
      <c r="FN73" s="111"/>
      <c r="FO73" s="112"/>
      <c r="FP73" s="111"/>
      <c r="FQ73" s="111"/>
      <c r="FR73" s="112"/>
      <c r="FS73" s="113"/>
      <c r="FT73" s="111"/>
      <c r="FU73" s="112"/>
      <c r="FV73" s="113"/>
      <c r="FW73" s="111"/>
      <c r="FX73" s="112"/>
      <c r="FY73" s="113"/>
      <c r="FZ73" s="111"/>
      <c r="GA73" s="112"/>
      <c r="GB73" s="113"/>
      <c r="GC73" s="111"/>
      <c r="GD73" s="112"/>
      <c r="GE73" s="111"/>
      <c r="GF73" s="111"/>
      <c r="GG73" s="112"/>
      <c r="GH73" s="111"/>
      <c r="GI73" s="111"/>
      <c r="GJ73" s="112"/>
      <c r="GK73" s="111"/>
      <c r="GL73" s="111"/>
      <c r="GM73" s="112"/>
      <c r="GN73" s="111"/>
      <c r="GO73" s="111"/>
      <c r="GP73" s="112"/>
      <c r="GQ73" s="111"/>
      <c r="GR73" s="111"/>
      <c r="GS73" s="112"/>
      <c r="GT73" s="113"/>
      <c r="GU73" s="111"/>
      <c r="GV73" s="112"/>
      <c r="GW73" s="113"/>
      <c r="GX73" s="111"/>
      <c r="GY73" s="112"/>
      <c r="GZ73" s="111"/>
      <c r="HA73" s="111"/>
      <c r="HB73" s="112"/>
      <c r="HC73" s="113"/>
      <c r="HD73" s="111"/>
      <c r="HE73" s="112"/>
      <c r="HF73" s="113"/>
      <c r="HG73" s="111"/>
      <c r="HH73" s="112"/>
      <c r="HI73" s="113"/>
      <c r="HJ73" s="111"/>
      <c r="HK73" s="112"/>
      <c r="HL73" s="113"/>
      <c r="HM73" s="111"/>
      <c r="HN73" s="112"/>
      <c r="HO73" s="111"/>
      <c r="HP73" s="111"/>
      <c r="HQ73" s="112"/>
      <c r="HR73" s="113"/>
      <c r="HS73" s="111"/>
      <c r="HT73" s="112"/>
      <c r="HU73" s="113"/>
      <c r="HV73" s="111"/>
      <c r="HW73" s="112"/>
      <c r="HX73" s="111"/>
      <c r="HY73" s="111"/>
      <c r="HZ73" s="112"/>
      <c r="IA73" s="113"/>
      <c r="IB73" s="111"/>
      <c r="IC73" s="112"/>
      <c r="ID73" s="111"/>
      <c r="IE73" s="111"/>
      <c r="IF73" s="112"/>
      <c r="IG73" s="111"/>
      <c r="IH73" s="111"/>
      <c r="II73" s="112"/>
      <c r="IJ73" s="113"/>
      <c r="IK73" s="111"/>
      <c r="IL73" s="112"/>
      <c r="IM73" s="111"/>
      <c r="IN73" s="111"/>
      <c r="IO73" s="112"/>
      <c r="IP73" s="49">
        <f t="shared" si="969"/>
        <v>0</v>
      </c>
      <c r="IQ73" s="47">
        <f t="shared" si="970"/>
        <v>0</v>
      </c>
      <c r="IR73" s="112"/>
      <c r="IS73" s="111"/>
      <c r="IT73" s="111"/>
      <c r="IU73" s="112"/>
      <c r="IV73" s="111">
        <f t="shared" si="73"/>
        <v>0</v>
      </c>
      <c r="IW73" s="111">
        <f t="shared" si="74"/>
        <v>0</v>
      </c>
      <c r="IX73" s="112"/>
      <c r="IY73" s="113">
        <f t="shared" si="971"/>
        <v>0</v>
      </c>
      <c r="IZ73" s="111">
        <f t="shared" si="972"/>
        <v>0</v>
      </c>
      <c r="JA73" s="112"/>
      <c r="JB73" s="113"/>
      <c r="JC73" s="111"/>
      <c r="JD73" s="112"/>
      <c r="JE73" s="111"/>
      <c r="JF73" s="111"/>
      <c r="JG73" s="112"/>
      <c r="JH73" s="113"/>
      <c r="JI73" s="111"/>
      <c r="JJ73" s="112"/>
      <c r="JK73" s="113"/>
      <c r="JL73" s="111"/>
      <c r="JM73" s="112"/>
      <c r="JN73" s="113"/>
      <c r="JO73" s="111"/>
      <c r="JP73" s="112"/>
      <c r="JQ73" s="113"/>
      <c r="JR73" s="111"/>
      <c r="JS73" s="112"/>
      <c r="JT73" s="113"/>
      <c r="JU73" s="111"/>
      <c r="JV73" s="112"/>
      <c r="JW73" s="113"/>
      <c r="JX73" s="111"/>
      <c r="JY73" s="112"/>
      <c r="JZ73" s="113"/>
      <c r="KA73" s="111"/>
      <c r="KB73" s="112"/>
      <c r="KC73" s="113"/>
      <c r="KD73" s="111"/>
      <c r="KE73" s="112"/>
      <c r="KF73" s="113"/>
      <c r="KG73" s="111"/>
      <c r="KH73" s="112"/>
      <c r="KI73" s="113"/>
      <c r="KJ73" s="111"/>
      <c r="KK73" s="112"/>
      <c r="KL73" s="113">
        <f t="shared" si="973"/>
        <v>0</v>
      </c>
      <c r="KM73" s="111">
        <f t="shared" si="974"/>
        <v>0</v>
      </c>
      <c r="KN73" s="112"/>
      <c r="KO73" s="113"/>
      <c r="KP73" s="111"/>
      <c r="KQ73" s="112"/>
      <c r="KR73" s="111"/>
      <c r="KS73" s="111"/>
      <c r="KT73" s="112"/>
      <c r="KU73" s="111"/>
      <c r="KV73" s="111"/>
      <c r="KW73" s="112"/>
      <c r="KX73" s="111"/>
      <c r="KY73" s="111"/>
      <c r="KZ73" s="112"/>
      <c r="LA73" s="111"/>
      <c r="LB73" s="111"/>
      <c r="LC73" s="112"/>
      <c r="LD73" s="111"/>
      <c r="LE73" s="111"/>
      <c r="LF73" s="112"/>
      <c r="LG73" s="113"/>
      <c r="LH73" s="111"/>
      <c r="LI73" s="112"/>
      <c r="LJ73" s="111"/>
      <c r="LK73" s="111"/>
      <c r="LL73" s="112"/>
      <c r="LM73" s="111"/>
      <c r="LN73" s="111"/>
      <c r="LO73" s="112"/>
      <c r="LP73" s="111"/>
      <c r="LQ73" s="111"/>
      <c r="LR73" s="112"/>
      <c r="LS73" s="113">
        <f t="shared" si="979"/>
        <v>0</v>
      </c>
      <c r="LT73" s="111">
        <f t="shared" si="980"/>
        <v>0</v>
      </c>
      <c r="LU73" s="112"/>
      <c r="LV73" s="113"/>
      <c r="LW73" s="111"/>
      <c r="LX73" s="112"/>
      <c r="LY73" s="111"/>
      <c r="LZ73" s="111"/>
      <c r="MA73" s="112"/>
      <c r="MB73" s="111"/>
      <c r="MC73" s="111"/>
      <c r="MD73" s="112"/>
      <c r="ME73" s="111"/>
      <c r="MF73" s="111"/>
      <c r="MG73" s="112"/>
      <c r="MH73" s="111"/>
      <c r="MI73" s="111"/>
      <c r="MJ73" s="112"/>
      <c r="MK73" s="113">
        <f t="shared" si="985"/>
        <v>0</v>
      </c>
      <c r="ML73" s="111">
        <f t="shared" si="986"/>
        <v>0</v>
      </c>
      <c r="MM73" s="112"/>
      <c r="MN73" s="111"/>
      <c r="MO73" s="111"/>
      <c r="MP73" s="112"/>
      <c r="MQ73" s="111"/>
      <c r="MR73" s="111"/>
      <c r="MS73" s="114"/>
      <c r="MT73" s="113">
        <f t="shared" si="988"/>
        <v>0</v>
      </c>
      <c r="MU73" s="111">
        <f t="shared" si="989"/>
        <v>0</v>
      </c>
      <c r="MV73" s="112"/>
      <c r="MW73" s="113">
        <f t="shared" si="990"/>
        <v>0</v>
      </c>
      <c r="MX73" s="111">
        <f t="shared" si="991"/>
        <v>0</v>
      </c>
      <c r="MY73" s="112"/>
      <c r="MZ73" s="113">
        <f t="shared" si="992"/>
        <v>0</v>
      </c>
      <c r="NA73" s="111">
        <f t="shared" si="993"/>
        <v>0</v>
      </c>
      <c r="NB73" s="112"/>
      <c r="NC73" s="113">
        <f t="shared" si="994"/>
        <v>0</v>
      </c>
      <c r="ND73" s="111">
        <f t="shared" si="995"/>
        <v>0</v>
      </c>
      <c r="NE73" s="112"/>
    </row>
    <row r="74" spans="1:372" s="132" customFormat="1" ht="16.5" thickBot="1" x14ac:dyDescent="0.3">
      <c r="A74" s="67">
        <v>64</v>
      </c>
      <c r="B74" s="68" t="s">
        <v>245</v>
      </c>
      <c r="C74" s="129" t="s">
        <v>349</v>
      </c>
      <c r="D74" s="70">
        <f t="shared" ref="D74" si="1530">SUM(D70:D72)</f>
        <v>1907548</v>
      </c>
      <c r="E74" s="70">
        <f t="shared" ref="E74" si="1531">SUM(E70:E72)</f>
        <v>1949493</v>
      </c>
      <c r="F74" s="130">
        <f t="shared" si="18"/>
        <v>1.0219889617456546</v>
      </c>
      <c r="G74" s="70">
        <f t="shared" ref="G74" si="1532">SUM(G70:G72)</f>
        <v>242896</v>
      </c>
      <c r="H74" s="70">
        <f t="shared" ref="H74:AU74" si="1533">SUM(H70:H72)</f>
        <v>225839</v>
      </c>
      <c r="I74" s="130">
        <f t="shared" si="19"/>
        <v>0.92977652987286741</v>
      </c>
      <c r="J74" s="70">
        <f t="shared" ref="J74" si="1534">SUM(J70:J72)</f>
        <v>192687</v>
      </c>
      <c r="K74" s="70">
        <f t="shared" si="1533"/>
        <v>187289</v>
      </c>
      <c r="L74" s="130">
        <f t="shared" si="20"/>
        <v>0.97198565549310545</v>
      </c>
      <c r="M74" s="70">
        <f t="shared" ref="M74" si="1535">SUM(M70:M72)</f>
        <v>120772</v>
      </c>
      <c r="N74" s="70">
        <f t="shared" si="1533"/>
        <v>123209</v>
      </c>
      <c r="O74" s="130">
        <f t="shared" si="21"/>
        <v>1.0201785181995826</v>
      </c>
      <c r="P74" s="70">
        <f t="shared" ref="P74" si="1536">SUM(P70:P72)</f>
        <v>146819</v>
      </c>
      <c r="Q74" s="70">
        <f t="shared" si="1533"/>
        <v>146081</v>
      </c>
      <c r="R74" s="130">
        <f t="shared" si="22"/>
        <v>0.99497340262500089</v>
      </c>
      <c r="S74" s="70">
        <f t="shared" ref="S74" si="1537">SUM(S70:S72)</f>
        <v>203238</v>
      </c>
      <c r="T74" s="70">
        <f t="shared" si="1533"/>
        <v>220241</v>
      </c>
      <c r="U74" s="130">
        <f t="shared" si="23"/>
        <v>1.0836605359234002</v>
      </c>
      <c r="V74" s="70">
        <f t="shared" ref="V74" si="1538">SUM(V70:V72)</f>
        <v>161872</v>
      </c>
      <c r="W74" s="70">
        <f t="shared" si="1533"/>
        <v>152831</v>
      </c>
      <c r="X74" s="130">
        <f t="shared" si="24"/>
        <v>0.94414722743896407</v>
      </c>
      <c r="Y74" s="70">
        <f t="shared" ref="Y74" si="1539">SUM(Y70:Y72)</f>
        <v>260288</v>
      </c>
      <c r="Z74" s="70">
        <f t="shared" si="1533"/>
        <v>238898</v>
      </c>
      <c r="AA74" s="130">
        <f t="shared" si="25"/>
        <v>0.91782179739365621</v>
      </c>
      <c r="AB74" s="72">
        <f t="shared" si="26"/>
        <v>1328572</v>
      </c>
      <c r="AC74" s="70">
        <f t="shared" si="27"/>
        <v>1294388</v>
      </c>
      <c r="AD74" s="130">
        <f t="shared" si="28"/>
        <v>0.97427011859349733</v>
      </c>
      <c r="AE74" s="70">
        <f t="shared" ref="AE74" si="1540">SUM(AE70:AE72)</f>
        <v>452085</v>
      </c>
      <c r="AF74" s="70">
        <f t="shared" si="1533"/>
        <v>507701</v>
      </c>
      <c r="AG74" s="130">
        <f t="shared" si="29"/>
        <v>1.1230211132862182</v>
      </c>
      <c r="AH74" s="72">
        <f t="shared" si="30"/>
        <v>3688205</v>
      </c>
      <c r="AI74" s="70">
        <f t="shared" si="31"/>
        <v>3751582</v>
      </c>
      <c r="AJ74" s="130">
        <f t="shared" si="32"/>
        <v>1.0171836977608348</v>
      </c>
      <c r="AK74" s="70">
        <f t="shared" ref="AK74" si="1541">SUM(AK70:AK72)</f>
        <v>2441297</v>
      </c>
      <c r="AL74" s="70">
        <f t="shared" si="1533"/>
        <v>2212666</v>
      </c>
      <c r="AM74" s="130">
        <f t="shared" si="33"/>
        <v>0.90634855161006633</v>
      </c>
      <c r="AN74" s="70">
        <f t="shared" ref="AN74" si="1542">SUM(AN70:AN72)</f>
        <v>0</v>
      </c>
      <c r="AO74" s="70">
        <f t="shared" si="1533"/>
        <v>0</v>
      </c>
      <c r="AP74" s="130"/>
      <c r="AQ74" s="70">
        <f t="shared" ref="AQ74" si="1543">SUM(AQ70:AQ72)</f>
        <v>0</v>
      </c>
      <c r="AR74" s="70">
        <f t="shared" si="1533"/>
        <v>0</v>
      </c>
      <c r="AS74" s="130"/>
      <c r="AT74" s="70">
        <f t="shared" ref="AT74" si="1544">SUM(AT70:AT72)</f>
        <v>0</v>
      </c>
      <c r="AU74" s="70">
        <f t="shared" si="1533"/>
        <v>0</v>
      </c>
      <c r="AV74" s="130"/>
      <c r="AW74" s="70">
        <f t="shared" ref="AW74" si="1545">SUM(AW70:AW72)</f>
        <v>0</v>
      </c>
      <c r="AX74" s="70">
        <f t="shared" ref="AX74:DI74" si="1546">SUM(AX70:AX72)</f>
        <v>0</v>
      </c>
      <c r="AY74" s="130"/>
      <c r="AZ74" s="70">
        <f t="shared" si="952"/>
        <v>2441297</v>
      </c>
      <c r="BA74" s="70">
        <f t="shared" si="953"/>
        <v>2212666</v>
      </c>
      <c r="BB74" s="130">
        <f t="shared" si="35"/>
        <v>0.90634855161006633</v>
      </c>
      <c r="BC74" s="70">
        <f t="shared" ref="BC74" si="1547">SUM(BC70:BC72)</f>
        <v>0</v>
      </c>
      <c r="BD74" s="70">
        <f t="shared" si="1546"/>
        <v>0</v>
      </c>
      <c r="BE74" s="130"/>
      <c r="BF74" s="70">
        <f t="shared" ref="BF74" si="1548">SUM(BF70:BF72)</f>
        <v>0</v>
      </c>
      <c r="BG74" s="70">
        <f t="shared" si="1546"/>
        <v>0</v>
      </c>
      <c r="BH74" s="130"/>
      <c r="BI74" s="70">
        <f t="shared" ref="BI74" si="1549">SUM(BI70:BI72)</f>
        <v>0</v>
      </c>
      <c r="BJ74" s="70">
        <f t="shared" si="1546"/>
        <v>0</v>
      </c>
      <c r="BK74" s="130"/>
      <c r="BL74" s="70">
        <f t="shared" ref="BL74" si="1550">SUM(BL70:BL72)</f>
        <v>0</v>
      </c>
      <c r="BM74" s="70">
        <f t="shared" si="1546"/>
        <v>0</v>
      </c>
      <c r="BN74" s="130"/>
      <c r="BO74" s="70">
        <f t="shared" ref="BO74" si="1551">SUM(BO70:BO72)</f>
        <v>0</v>
      </c>
      <c r="BP74" s="70">
        <f t="shared" si="1546"/>
        <v>0</v>
      </c>
      <c r="BQ74" s="130"/>
      <c r="BR74" s="72">
        <f t="shared" ref="BR74" si="1552">SUM(BR70:BR72)</f>
        <v>0</v>
      </c>
      <c r="BS74" s="70">
        <f t="shared" si="1546"/>
        <v>0</v>
      </c>
      <c r="BT74" s="130"/>
      <c r="BU74" s="72">
        <f t="shared" ref="BU74" si="1553">SUM(BU70:BU72)</f>
        <v>0</v>
      </c>
      <c r="BV74" s="70">
        <f t="shared" si="1546"/>
        <v>0</v>
      </c>
      <c r="BW74" s="130"/>
      <c r="BX74" s="72">
        <f t="shared" ref="BX74" si="1554">SUM(BX70:BX72)</f>
        <v>0</v>
      </c>
      <c r="BY74" s="70">
        <f t="shared" ref="BY74" si="1555">SUM(BY70:BY72)</f>
        <v>0</v>
      </c>
      <c r="BZ74" s="130"/>
      <c r="CA74" s="72">
        <f t="shared" ref="CA74:CB74" si="1556">SUM(CA70:CA72)</f>
        <v>0</v>
      </c>
      <c r="CB74" s="70">
        <f t="shared" si="1556"/>
        <v>0</v>
      </c>
      <c r="CC74" s="130"/>
      <c r="CD74" s="72">
        <f t="shared" si="954"/>
        <v>0</v>
      </c>
      <c r="CE74" s="70">
        <f t="shared" si="955"/>
        <v>0</v>
      </c>
      <c r="CF74" s="130"/>
      <c r="CG74" s="72">
        <f t="shared" ref="CG74" si="1557">SUM(CG70:CG72)</f>
        <v>0</v>
      </c>
      <c r="CH74" s="70">
        <f t="shared" si="1546"/>
        <v>0</v>
      </c>
      <c r="CI74" s="130"/>
      <c r="CJ74" s="72">
        <f t="shared" ref="CJ74" si="1558">SUM(CJ70:CJ72)</f>
        <v>0</v>
      </c>
      <c r="CK74" s="70">
        <f t="shared" si="1546"/>
        <v>0</v>
      </c>
      <c r="CL74" s="130"/>
      <c r="CM74" s="72">
        <f t="shared" ref="CM74" si="1559">SUM(CM70:CM72)</f>
        <v>0</v>
      </c>
      <c r="CN74" s="70">
        <f t="shared" si="1546"/>
        <v>0</v>
      </c>
      <c r="CO74" s="130"/>
      <c r="CP74" s="72">
        <f t="shared" ref="CP74" si="1560">SUM(CP70:CP72)</f>
        <v>0</v>
      </c>
      <c r="CQ74" s="70">
        <f t="shared" si="1546"/>
        <v>0</v>
      </c>
      <c r="CR74" s="130"/>
      <c r="CS74" s="72">
        <f t="shared" ref="CS74" si="1561">SUM(CS70:CS72)</f>
        <v>0</v>
      </c>
      <c r="CT74" s="70">
        <f t="shared" si="1546"/>
        <v>0</v>
      </c>
      <c r="CU74" s="130"/>
      <c r="CV74" s="72">
        <f t="shared" si="40"/>
        <v>0</v>
      </c>
      <c r="CW74" s="70">
        <f t="shared" si="41"/>
        <v>0</v>
      </c>
      <c r="CX74" s="130"/>
      <c r="CY74" s="72">
        <f t="shared" si="1546"/>
        <v>0</v>
      </c>
      <c r="CZ74" s="70">
        <f t="shared" si="1546"/>
        <v>0</v>
      </c>
      <c r="DA74" s="130"/>
      <c r="DB74" s="72">
        <f t="shared" ref="DB74" si="1562">SUM(DB70:DB72)</f>
        <v>0</v>
      </c>
      <c r="DC74" s="70">
        <f t="shared" si="1546"/>
        <v>0</v>
      </c>
      <c r="DD74" s="130"/>
      <c r="DE74" s="70">
        <f t="shared" ref="DE74" si="1563">SUM(DE70:DE72)</f>
        <v>0</v>
      </c>
      <c r="DF74" s="70">
        <f t="shared" si="1546"/>
        <v>0</v>
      </c>
      <c r="DG74" s="130"/>
      <c r="DH74" s="72">
        <f t="shared" ref="DH74" si="1564">SUM(DH70:DH72)</f>
        <v>0</v>
      </c>
      <c r="DI74" s="70">
        <f t="shared" si="1546"/>
        <v>0</v>
      </c>
      <c r="DJ74" s="130"/>
      <c r="DK74" s="70">
        <f t="shared" ref="DK74" si="1565">SUM(DK70:DK72)</f>
        <v>0</v>
      </c>
      <c r="DL74" s="70">
        <f t="shared" ref="DL74:FQ74" si="1566">SUM(DL70:DL72)</f>
        <v>0</v>
      </c>
      <c r="DM74" s="130"/>
      <c r="DN74" s="72">
        <f t="shared" ref="DN74" si="1567">SUM(DN70:DN72)</f>
        <v>0</v>
      </c>
      <c r="DO74" s="70">
        <f t="shared" ref="DO74" si="1568">SUM(DO70:DO72)</f>
        <v>0</v>
      </c>
      <c r="DP74" s="130"/>
      <c r="DQ74" s="72">
        <f t="shared" ref="DQ74" si="1569">SUM(DQ70:DQ72)</f>
        <v>0</v>
      </c>
      <c r="DR74" s="70">
        <f t="shared" ref="DR74" si="1570">SUM(DR70:DR72)</f>
        <v>0</v>
      </c>
      <c r="DS74" s="130"/>
      <c r="DT74" s="72">
        <f t="shared" si="42"/>
        <v>0</v>
      </c>
      <c r="DU74" s="70">
        <f t="shared" si="43"/>
        <v>0</v>
      </c>
      <c r="DV74" s="130"/>
      <c r="DW74" s="72">
        <f t="shared" ref="DW74" si="1571">SUM(DW70:DW72)</f>
        <v>0</v>
      </c>
      <c r="DX74" s="70">
        <f t="shared" si="1566"/>
        <v>0</v>
      </c>
      <c r="DY74" s="130"/>
      <c r="DZ74" s="70">
        <f t="shared" ref="DZ74" si="1572">SUM(DZ70:DZ72)</f>
        <v>0</v>
      </c>
      <c r="EA74" s="70">
        <f t="shared" si="1566"/>
        <v>0</v>
      </c>
      <c r="EB74" s="130"/>
      <c r="EC74" s="70">
        <f t="shared" ref="EC74:ED74" si="1573">SUM(EC70:EC72)</f>
        <v>0</v>
      </c>
      <c r="ED74" s="70">
        <f t="shared" si="1573"/>
        <v>0</v>
      </c>
      <c r="EE74" s="130"/>
      <c r="EF74" s="70">
        <f t="shared" si="956"/>
        <v>0</v>
      </c>
      <c r="EG74" s="70">
        <f t="shared" si="957"/>
        <v>0</v>
      </c>
      <c r="EH74" s="130"/>
      <c r="EI74" s="72">
        <f t="shared" ref="EI74" si="1574">SUM(EI70:EI72)</f>
        <v>0</v>
      </c>
      <c r="EJ74" s="70">
        <f t="shared" si="1566"/>
        <v>0</v>
      </c>
      <c r="EK74" s="130"/>
      <c r="EL74" s="72">
        <f t="shared" ref="EL74" si="1575">SUM(EL70:EL72)</f>
        <v>0</v>
      </c>
      <c r="EM74" s="70">
        <f t="shared" si="1566"/>
        <v>0</v>
      </c>
      <c r="EN74" s="130"/>
      <c r="EO74" s="72">
        <f t="shared" ref="EO74" si="1576">SUM(EO70:EO72)</f>
        <v>0</v>
      </c>
      <c r="EP74" s="70">
        <f t="shared" si="1566"/>
        <v>0</v>
      </c>
      <c r="EQ74" s="130"/>
      <c r="ER74" s="72">
        <f t="shared" ref="ER74" si="1577">SUM(ER70:ER72)</f>
        <v>0</v>
      </c>
      <c r="ES74" s="70">
        <f t="shared" si="1566"/>
        <v>0</v>
      </c>
      <c r="ET74" s="130"/>
      <c r="EU74" s="70">
        <f t="shared" ref="EU74" si="1578">SUM(EU70:EU72)</f>
        <v>0</v>
      </c>
      <c r="EV74" s="70">
        <f t="shared" si="1566"/>
        <v>0</v>
      </c>
      <c r="EW74" s="130"/>
      <c r="EX74" s="72">
        <f t="shared" si="958"/>
        <v>0</v>
      </c>
      <c r="EY74" s="70">
        <f t="shared" si="959"/>
        <v>0</v>
      </c>
      <c r="EZ74" s="130"/>
      <c r="FA74" s="70">
        <f t="shared" ref="FA74:FB74" si="1579">SUM(FA70:FA72)</f>
        <v>0</v>
      </c>
      <c r="FB74" s="70">
        <f t="shared" si="1579"/>
        <v>0</v>
      </c>
      <c r="FC74" s="130"/>
      <c r="FD74" s="70">
        <f t="shared" ref="FD74" si="1580">SUM(FD70:FD72)</f>
        <v>0</v>
      </c>
      <c r="FE74" s="70">
        <f t="shared" si="1566"/>
        <v>0</v>
      </c>
      <c r="FF74" s="130"/>
      <c r="FG74" s="70">
        <f t="shared" ref="FG74" si="1581">SUM(FG70:FG72)</f>
        <v>0</v>
      </c>
      <c r="FH74" s="70">
        <f t="shared" si="1566"/>
        <v>0</v>
      </c>
      <c r="FI74" s="130"/>
      <c r="FJ74" s="70">
        <f t="shared" ref="FJ74:FK74" si="1582">SUM(FJ70:FJ72)</f>
        <v>0</v>
      </c>
      <c r="FK74" s="70">
        <f t="shared" si="1582"/>
        <v>0</v>
      </c>
      <c r="FL74" s="130"/>
      <c r="FM74" s="72">
        <f t="shared" si="960"/>
        <v>0</v>
      </c>
      <c r="FN74" s="70">
        <f t="shared" si="961"/>
        <v>0</v>
      </c>
      <c r="FO74" s="130"/>
      <c r="FP74" s="70">
        <f t="shared" ref="FP74" si="1583">SUM(FP70:FP72)</f>
        <v>0</v>
      </c>
      <c r="FQ74" s="70">
        <f t="shared" si="1566"/>
        <v>0</v>
      </c>
      <c r="FR74" s="130"/>
      <c r="FS74" s="72">
        <f t="shared" si="962"/>
        <v>0</v>
      </c>
      <c r="FT74" s="70">
        <f t="shared" si="54"/>
        <v>0</v>
      </c>
      <c r="FU74" s="130"/>
      <c r="FV74" s="72">
        <f t="shared" ref="FV74" si="1584">SUM(FV70:FV72)</f>
        <v>0</v>
      </c>
      <c r="FW74" s="70">
        <f t="shared" ref="FW74:HY74" si="1585">SUM(FW70:FW72)</f>
        <v>0</v>
      </c>
      <c r="FX74" s="130"/>
      <c r="FY74" s="72">
        <f t="shared" si="963"/>
        <v>0</v>
      </c>
      <c r="FZ74" s="70">
        <f t="shared" si="964"/>
        <v>0</v>
      </c>
      <c r="GA74" s="130"/>
      <c r="GB74" s="72">
        <f t="shared" ref="GB74:GC77" si="1586">SUM(CD74,CV74,DT74,EF74,EX74,FM74,FS74,FY74)</f>
        <v>0</v>
      </c>
      <c r="GC74" s="70">
        <f t="shared" si="1586"/>
        <v>0</v>
      </c>
      <c r="GD74" s="130"/>
      <c r="GE74" s="70">
        <f t="shared" ref="GE74" si="1587">SUM(GE70:GE72)</f>
        <v>0</v>
      </c>
      <c r="GF74" s="70">
        <f t="shared" ref="GF74" si="1588">SUM(GF70:GF72)</f>
        <v>0</v>
      </c>
      <c r="GG74" s="130"/>
      <c r="GH74" s="70">
        <f t="shared" ref="GH74" si="1589">SUM(GH70:GH72)</f>
        <v>0</v>
      </c>
      <c r="GI74" s="70">
        <f t="shared" ref="GI74" si="1590">SUM(GI70:GI72)</f>
        <v>0</v>
      </c>
      <c r="GJ74" s="130"/>
      <c r="GK74" s="70">
        <f t="shared" ref="GK74" si="1591">SUM(GK70:GK72)</f>
        <v>0</v>
      </c>
      <c r="GL74" s="70">
        <f t="shared" si="1585"/>
        <v>0</v>
      </c>
      <c r="GM74" s="130"/>
      <c r="GN74" s="70">
        <f t="shared" ref="GN74" si="1592">SUM(GN70:GN72)</f>
        <v>0</v>
      </c>
      <c r="GO74" s="70">
        <f t="shared" si="1585"/>
        <v>0</v>
      </c>
      <c r="GP74" s="130"/>
      <c r="GQ74" s="70">
        <f t="shared" ref="GQ74" si="1593">SUM(GQ70:GQ72)</f>
        <v>0</v>
      </c>
      <c r="GR74" s="70">
        <f t="shared" si="1585"/>
        <v>0</v>
      </c>
      <c r="GS74" s="130"/>
      <c r="GT74" s="72">
        <f t="shared" ref="GT74" si="1594">SUM(GT70:GT72)</f>
        <v>0</v>
      </c>
      <c r="GU74" s="70">
        <f t="shared" si="1585"/>
        <v>0</v>
      </c>
      <c r="GV74" s="130"/>
      <c r="GW74" s="72">
        <f t="shared" ref="GW74" si="1595">SUM(GW70:GW72)</f>
        <v>0</v>
      </c>
      <c r="GX74" s="70">
        <f t="shared" si="1585"/>
        <v>0</v>
      </c>
      <c r="GY74" s="130"/>
      <c r="GZ74" s="70">
        <f t="shared" ref="GZ74" si="1596">SUM(GZ70:GZ72)</f>
        <v>0</v>
      </c>
      <c r="HA74" s="70">
        <f t="shared" ref="HA74" si="1597">SUM(HA70:HA72)</f>
        <v>0</v>
      </c>
      <c r="HB74" s="130"/>
      <c r="HC74" s="72">
        <f t="shared" si="967"/>
        <v>0</v>
      </c>
      <c r="HD74" s="70">
        <f t="shared" si="968"/>
        <v>0</v>
      </c>
      <c r="HE74" s="130"/>
      <c r="HF74" s="72">
        <f t="shared" ref="HF74" si="1598">SUM(HF70:HF72)</f>
        <v>0</v>
      </c>
      <c r="HG74" s="70">
        <f t="shared" si="1585"/>
        <v>0</v>
      </c>
      <c r="HH74" s="130"/>
      <c r="HI74" s="72">
        <f t="shared" si="63"/>
        <v>0</v>
      </c>
      <c r="HJ74" s="70">
        <f t="shared" si="64"/>
        <v>0</v>
      </c>
      <c r="HK74" s="130"/>
      <c r="HL74" s="72">
        <f t="shared" ref="HL74" si="1599">SUM(HL70:HL72)</f>
        <v>0</v>
      </c>
      <c r="HM74" s="70">
        <f t="shared" si="1585"/>
        <v>0</v>
      </c>
      <c r="HN74" s="130"/>
      <c r="HO74" s="70">
        <f t="shared" ref="HO74" si="1600">SUM(HO70:HO72)</f>
        <v>0</v>
      </c>
      <c r="HP74" s="70">
        <f t="shared" si="1585"/>
        <v>0</v>
      </c>
      <c r="HQ74" s="130"/>
      <c r="HR74" s="72">
        <f t="shared" si="65"/>
        <v>0</v>
      </c>
      <c r="HS74" s="70">
        <f t="shared" si="66"/>
        <v>0</v>
      </c>
      <c r="HT74" s="130"/>
      <c r="HU74" s="72">
        <f t="shared" ref="HU74" si="1601">SUM(HU70:HU72)</f>
        <v>0</v>
      </c>
      <c r="HV74" s="70">
        <f t="shared" si="1585"/>
        <v>0</v>
      </c>
      <c r="HW74" s="130"/>
      <c r="HX74" s="70">
        <f t="shared" ref="HX74" si="1602">SUM(HX70:HX72)</f>
        <v>0</v>
      </c>
      <c r="HY74" s="70">
        <f t="shared" si="1585"/>
        <v>0</v>
      </c>
      <c r="HZ74" s="130"/>
      <c r="IA74" s="72">
        <f t="shared" si="67"/>
        <v>0</v>
      </c>
      <c r="IB74" s="70">
        <f t="shared" si="68"/>
        <v>0</v>
      </c>
      <c r="IC74" s="130"/>
      <c r="ID74" s="70">
        <f t="shared" ref="ID74" si="1603">SUM(ID70:ID72)</f>
        <v>0</v>
      </c>
      <c r="IE74" s="70">
        <f t="shared" ref="IE74:JX74" si="1604">SUM(IE70:IE72)</f>
        <v>0</v>
      </c>
      <c r="IF74" s="130"/>
      <c r="IG74" s="70">
        <f t="shared" ref="IG74" si="1605">SUM(IG70:IG72)</f>
        <v>0</v>
      </c>
      <c r="IH74" s="70">
        <f t="shared" si="1604"/>
        <v>0</v>
      </c>
      <c r="II74" s="130"/>
      <c r="IJ74" s="72">
        <f t="shared" si="69"/>
        <v>0</v>
      </c>
      <c r="IK74" s="70">
        <f t="shared" si="70"/>
        <v>0</v>
      </c>
      <c r="IL74" s="130"/>
      <c r="IM74" s="70">
        <f>SUM(IM69:IM73)</f>
        <v>5000000</v>
      </c>
      <c r="IN74" s="70">
        <f>SUM(IN69:IN73)</f>
        <v>6500000</v>
      </c>
      <c r="IO74" s="130">
        <f t="shared" ref="IO74:IO75" si="1606">IN74/IM74</f>
        <v>1.3</v>
      </c>
      <c r="IP74" s="72">
        <f t="shared" si="969"/>
        <v>5000000</v>
      </c>
      <c r="IQ74" s="70">
        <f t="shared" si="970"/>
        <v>6500000</v>
      </c>
      <c r="IR74" s="130">
        <f t="shared" si="1529"/>
        <v>1.3</v>
      </c>
      <c r="IS74" s="70">
        <f t="shared" ref="IS74" si="1607">SUM(IS70:IS72)</f>
        <v>0</v>
      </c>
      <c r="IT74" s="70">
        <f t="shared" si="1604"/>
        <v>0</v>
      </c>
      <c r="IU74" s="130"/>
      <c r="IV74" s="70">
        <f t="shared" si="73"/>
        <v>0</v>
      </c>
      <c r="IW74" s="70">
        <f t="shared" si="74"/>
        <v>0</v>
      </c>
      <c r="IX74" s="130"/>
      <c r="IY74" s="72">
        <f t="shared" si="971"/>
        <v>5000000</v>
      </c>
      <c r="IZ74" s="70">
        <f t="shared" si="972"/>
        <v>6500000</v>
      </c>
      <c r="JA74" s="130">
        <f t="shared" si="75"/>
        <v>1.3</v>
      </c>
      <c r="JB74" s="72">
        <f t="shared" si="1604"/>
        <v>0</v>
      </c>
      <c r="JC74" s="70">
        <f t="shared" si="1604"/>
        <v>0</v>
      </c>
      <c r="JD74" s="130"/>
      <c r="JE74" s="70">
        <f t="shared" ref="JE74" si="1608">SUM(JE70:JE72)</f>
        <v>0</v>
      </c>
      <c r="JF74" s="70">
        <f t="shared" si="1604"/>
        <v>0</v>
      </c>
      <c r="JG74" s="130"/>
      <c r="JH74" s="72">
        <f t="shared" ref="JH74" si="1609">SUM(JH70:JH72)</f>
        <v>0</v>
      </c>
      <c r="JI74" s="70">
        <f t="shared" si="1604"/>
        <v>0</v>
      </c>
      <c r="JJ74" s="130"/>
      <c r="JK74" s="72">
        <f t="shared" si="76"/>
        <v>0</v>
      </c>
      <c r="JL74" s="70">
        <f t="shared" si="77"/>
        <v>0</v>
      </c>
      <c r="JM74" s="130"/>
      <c r="JN74" s="72">
        <f t="shared" ref="JN74" si="1610">SUM(JN70:JN72)</f>
        <v>0</v>
      </c>
      <c r="JO74" s="70">
        <f t="shared" si="1604"/>
        <v>0</v>
      </c>
      <c r="JP74" s="130"/>
      <c r="JQ74" s="72">
        <f t="shared" ref="JQ74" si="1611">SUM(JQ70:JQ72)</f>
        <v>0</v>
      </c>
      <c r="JR74" s="70">
        <f t="shared" si="1604"/>
        <v>0</v>
      </c>
      <c r="JS74" s="130"/>
      <c r="JT74" s="72">
        <f t="shared" si="1604"/>
        <v>0</v>
      </c>
      <c r="JU74" s="70">
        <f t="shared" si="1604"/>
        <v>0</v>
      </c>
      <c r="JV74" s="130"/>
      <c r="JW74" s="72">
        <f t="shared" si="1604"/>
        <v>0</v>
      </c>
      <c r="JX74" s="70">
        <f t="shared" si="1604"/>
        <v>0</v>
      </c>
      <c r="JY74" s="130"/>
      <c r="JZ74" s="72">
        <f t="shared" si="78"/>
        <v>0</v>
      </c>
      <c r="KA74" s="70">
        <f t="shared" si="79"/>
        <v>0</v>
      </c>
      <c r="KB74" s="130"/>
      <c r="KC74" s="72">
        <f t="shared" ref="KC74:KD74" si="1612">SUM(KC70:KC72)</f>
        <v>0</v>
      </c>
      <c r="KD74" s="70">
        <f t="shared" si="1612"/>
        <v>0</v>
      </c>
      <c r="KE74" s="130"/>
      <c r="KF74" s="72">
        <f t="shared" ref="KF74:KG74" si="1613">SUM(KF70:KF72)</f>
        <v>0</v>
      </c>
      <c r="KG74" s="70">
        <f t="shared" si="1613"/>
        <v>0</v>
      </c>
      <c r="KH74" s="130"/>
      <c r="KI74" s="72">
        <f t="shared" ref="KI74:KJ74" si="1614">SUM(KI70:KI72)</f>
        <v>0</v>
      </c>
      <c r="KJ74" s="70">
        <f t="shared" si="1614"/>
        <v>0</v>
      </c>
      <c r="KK74" s="130"/>
      <c r="KL74" s="72">
        <f t="shared" si="973"/>
        <v>0</v>
      </c>
      <c r="KM74" s="70">
        <f t="shared" si="974"/>
        <v>0</v>
      </c>
      <c r="KN74" s="130"/>
      <c r="KO74" s="72">
        <f t="shared" si="975"/>
        <v>0</v>
      </c>
      <c r="KP74" s="70">
        <f t="shared" si="976"/>
        <v>0</v>
      </c>
      <c r="KQ74" s="130"/>
      <c r="KR74" s="70">
        <f t="shared" ref="KR74" si="1615">SUM(KR70:KR72)</f>
        <v>0</v>
      </c>
      <c r="KS74" s="70">
        <f t="shared" ref="KS74:LQ74" si="1616">SUM(KS70:KS72)</f>
        <v>0</v>
      </c>
      <c r="KT74" s="130"/>
      <c r="KU74" s="70">
        <f t="shared" ref="KU74" si="1617">SUM(KU70:KU72)</f>
        <v>0</v>
      </c>
      <c r="KV74" s="70">
        <f t="shared" si="1616"/>
        <v>0</v>
      </c>
      <c r="KW74" s="130"/>
      <c r="KX74" s="70">
        <f t="shared" ref="KX74" si="1618">SUM(KX70:KX72)</f>
        <v>0</v>
      </c>
      <c r="KY74" s="70">
        <f t="shared" si="1616"/>
        <v>0</v>
      </c>
      <c r="KZ74" s="130"/>
      <c r="LA74" s="70">
        <f t="shared" ref="LA74" si="1619">SUM(LA70:LA72)</f>
        <v>2104642</v>
      </c>
      <c r="LB74" s="70">
        <f t="shared" si="1616"/>
        <v>2712263</v>
      </c>
      <c r="LC74" s="130">
        <f t="shared" si="1526"/>
        <v>1.2887051574567077</v>
      </c>
      <c r="LD74" s="70">
        <f t="shared" ref="LD74" si="1620">SUM(LD70:LD72)</f>
        <v>0</v>
      </c>
      <c r="LE74" s="70">
        <f t="shared" si="1616"/>
        <v>0</v>
      </c>
      <c r="LF74" s="130"/>
      <c r="LG74" s="72">
        <f t="shared" si="84"/>
        <v>2104642</v>
      </c>
      <c r="LH74" s="70">
        <f t="shared" si="85"/>
        <v>2712263</v>
      </c>
      <c r="LI74" s="130">
        <f t="shared" si="978"/>
        <v>1.2887051574567077</v>
      </c>
      <c r="LJ74" s="70">
        <f t="shared" ref="LJ74" si="1621">SUM(LJ70:LJ72)</f>
        <v>0</v>
      </c>
      <c r="LK74" s="70">
        <f t="shared" si="1616"/>
        <v>0</v>
      </c>
      <c r="LL74" s="130"/>
      <c r="LM74" s="70">
        <f t="shared" ref="LM74" si="1622">SUM(LM70:LM72)</f>
        <v>0</v>
      </c>
      <c r="LN74" s="70">
        <f t="shared" si="1616"/>
        <v>0</v>
      </c>
      <c r="LO74" s="130"/>
      <c r="LP74" s="70">
        <f t="shared" ref="LP74" si="1623">SUM(LP70:LP72)</f>
        <v>0</v>
      </c>
      <c r="LQ74" s="70">
        <f t="shared" si="1616"/>
        <v>0</v>
      </c>
      <c r="LR74" s="130"/>
      <c r="LS74" s="72">
        <f t="shared" si="979"/>
        <v>0</v>
      </c>
      <c r="LT74" s="70">
        <f t="shared" si="980"/>
        <v>0</v>
      </c>
      <c r="LU74" s="130"/>
      <c r="LV74" s="72">
        <f t="shared" ref="LV74:LW77" si="1624">SUM(LG74,LS74)</f>
        <v>2104642</v>
      </c>
      <c r="LW74" s="70">
        <f t="shared" si="1624"/>
        <v>2712263</v>
      </c>
      <c r="LX74" s="130">
        <f t="shared" si="983"/>
        <v>1.2887051574567077</v>
      </c>
      <c r="LY74" s="70">
        <f t="shared" ref="LY74:LZ74" si="1625">SUM(LY70:LY72)</f>
        <v>0</v>
      </c>
      <c r="LZ74" s="70">
        <f t="shared" si="1625"/>
        <v>0</v>
      </c>
      <c r="MA74" s="130"/>
      <c r="MB74" s="70">
        <f t="shared" ref="MB74" si="1626">SUM(MB70:MB72)</f>
        <v>0</v>
      </c>
      <c r="MC74" s="70">
        <f t="shared" ref="MC74" si="1627">SUM(MC70:MC72)</f>
        <v>0</v>
      </c>
      <c r="MD74" s="130"/>
      <c r="ME74" s="70">
        <f t="shared" ref="ME74" si="1628">SUM(ME70:ME72)</f>
        <v>0</v>
      </c>
      <c r="MF74" s="70">
        <f t="shared" ref="MF74" si="1629">SUM(MF70:MF72)</f>
        <v>0</v>
      </c>
      <c r="MG74" s="130"/>
      <c r="MH74" s="70">
        <f t="shared" ref="MH74" si="1630">SUM(MH70:MH72)</f>
        <v>0</v>
      </c>
      <c r="MI74" s="70">
        <f t="shared" ref="MI74" si="1631">SUM(MI70:MI72)</f>
        <v>0</v>
      </c>
      <c r="MJ74" s="130"/>
      <c r="MK74" s="72">
        <f t="shared" si="985"/>
        <v>0</v>
      </c>
      <c r="ML74" s="70">
        <f t="shared" si="986"/>
        <v>0</v>
      </c>
      <c r="MM74" s="130"/>
      <c r="MN74" s="70">
        <f t="shared" ref="MN74:MO74" si="1632">SUM(MN70:MN72)</f>
        <v>0</v>
      </c>
      <c r="MO74" s="70">
        <f t="shared" si="1632"/>
        <v>0</v>
      </c>
      <c r="MP74" s="130"/>
      <c r="MQ74" s="70">
        <f t="shared" ref="MQ74:MR74" si="1633">SUM(MQ70:MQ72)</f>
        <v>0</v>
      </c>
      <c r="MR74" s="70">
        <f t="shared" si="1633"/>
        <v>0</v>
      </c>
      <c r="MS74" s="131"/>
      <c r="MT74" s="72">
        <f t="shared" si="988"/>
        <v>0</v>
      </c>
      <c r="MU74" s="70">
        <f t="shared" si="989"/>
        <v>0</v>
      </c>
      <c r="MV74" s="130"/>
      <c r="MW74" s="72">
        <f t="shared" si="990"/>
        <v>0</v>
      </c>
      <c r="MX74" s="70">
        <f t="shared" si="991"/>
        <v>0</v>
      </c>
      <c r="MY74" s="130"/>
      <c r="MZ74" s="72">
        <f t="shared" si="992"/>
        <v>7104642</v>
      </c>
      <c r="NA74" s="70">
        <f t="shared" si="993"/>
        <v>9212263</v>
      </c>
      <c r="NB74" s="130">
        <f t="shared" si="95"/>
        <v>1.2966540748991997</v>
      </c>
      <c r="NC74" s="72">
        <f t="shared" si="994"/>
        <v>13234144</v>
      </c>
      <c r="ND74" s="70">
        <f t="shared" si="995"/>
        <v>15176511</v>
      </c>
      <c r="NE74" s="130">
        <f t="shared" si="96"/>
        <v>1.1467693717100251</v>
      </c>
    </row>
    <row r="75" spans="1:372" s="136" customFormat="1" ht="17.25" thickTop="1" thickBot="1" x14ac:dyDescent="0.3">
      <c r="A75" s="76">
        <v>65</v>
      </c>
      <c r="B75" s="77"/>
      <c r="C75" s="133" t="s">
        <v>350</v>
      </c>
      <c r="D75" s="79">
        <f t="shared" ref="D75" si="1634">SUM(D68,D74)</f>
        <v>2673479</v>
      </c>
      <c r="E75" s="79">
        <f t="shared" ref="E75" si="1635">SUM(E68,E74)</f>
        <v>2610344</v>
      </c>
      <c r="F75" s="134">
        <f t="shared" si="18"/>
        <v>0.97638470322751736</v>
      </c>
      <c r="G75" s="79">
        <f t="shared" ref="G75" si="1636">SUM(G68,G74)</f>
        <v>243883</v>
      </c>
      <c r="H75" s="79">
        <f t="shared" ref="H75:AU75" si="1637">SUM(H68,H74)</f>
        <v>226271</v>
      </c>
      <c r="I75" s="134">
        <f t="shared" si="19"/>
        <v>0.92778504446804411</v>
      </c>
      <c r="J75" s="79">
        <f t="shared" ref="J75" si="1638">SUM(J68,J74)</f>
        <v>194970</v>
      </c>
      <c r="K75" s="79">
        <f t="shared" si="1637"/>
        <v>188893</v>
      </c>
      <c r="L75" s="134">
        <f t="shared" si="20"/>
        <v>0.96883110222085445</v>
      </c>
      <c r="M75" s="79">
        <f t="shared" ref="M75" si="1639">SUM(M68,M74)</f>
        <v>123055</v>
      </c>
      <c r="N75" s="79">
        <f t="shared" si="1637"/>
        <v>125863</v>
      </c>
      <c r="O75" s="134">
        <f t="shared" si="21"/>
        <v>1.0228190646458901</v>
      </c>
      <c r="P75" s="79">
        <f t="shared" ref="P75" si="1640">SUM(P68,P74)</f>
        <v>147806</v>
      </c>
      <c r="Q75" s="79">
        <f t="shared" si="1637"/>
        <v>147007</v>
      </c>
      <c r="R75" s="134">
        <f t="shared" si="22"/>
        <v>0.99459426545607077</v>
      </c>
      <c r="S75" s="79">
        <f t="shared" ref="S75" si="1641">SUM(S68,S74)</f>
        <v>209594</v>
      </c>
      <c r="T75" s="79">
        <f t="shared" si="1637"/>
        <v>226289</v>
      </c>
      <c r="U75" s="134">
        <f t="shared" si="23"/>
        <v>1.0796539977289425</v>
      </c>
      <c r="V75" s="79">
        <f t="shared" ref="V75" si="1642">SUM(V68,V74)</f>
        <v>163662</v>
      </c>
      <c r="W75" s="79">
        <f t="shared" si="1637"/>
        <v>154559</v>
      </c>
      <c r="X75" s="134">
        <f t="shared" si="24"/>
        <v>0.94437926947000528</v>
      </c>
      <c r="Y75" s="79">
        <f t="shared" ref="Y75" si="1643">SUM(Y68,Y74)</f>
        <v>262756</v>
      </c>
      <c r="Z75" s="79">
        <f t="shared" si="1637"/>
        <v>241490</v>
      </c>
      <c r="AA75" s="134">
        <f t="shared" si="25"/>
        <v>0.91906559697970736</v>
      </c>
      <c r="AB75" s="81">
        <f t="shared" si="26"/>
        <v>1345726</v>
      </c>
      <c r="AC75" s="79">
        <f t="shared" si="27"/>
        <v>1310372</v>
      </c>
      <c r="AD75" s="134">
        <f t="shared" si="28"/>
        <v>0.97372867879494041</v>
      </c>
      <c r="AE75" s="79">
        <f t="shared" ref="AE75" si="1644">SUM(AE68,AE74)</f>
        <v>518586</v>
      </c>
      <c r="AF75" s="79">
        <f t="shared" si="1637"/>
        <v>555301</v>
      </c>
      <c r="AG75" s="134">
        <f t="shared" si="29"/>
        <v>1.070798286108765</v>
      </c>
      <c r="AH75" s="81">
        <f t="shared" si="30"/>
        <v>4537791</v>
      </c>
      <c r="AI75" s="79">
        <f t="shared" si="31"/>
        <v>4476017</v>
      </c>
      <c r="AJ75" s="134">
        <f t="shared" si="32"/>
        <v>0.98638676836372585</v>
      </c>
      <c r="AK75" s="79">
        <f t="shared" ref="AK75" si="1645">SUM(AK68,AK74)</f>
        <v>2466331</v>
      </c>
      <c r="AL75" s="79">
        <f t="shared" si="1637"/>
        <v>2235254</v>
      </c>
      <c r="AM75" s="134">
        <f t="shared" si="33"/>
        <v>0.90630738534284327</v>
      </c>
      <c r="AN75" s="79">
        <f t="shared" ref="AN75" si="1646">SUM(AN68,AN74)</f>
        <v>0</v>
      </c>
      <c r="AO75" s="79">
        <f t="shared" si="1637"/>
        <v>0</v>
      </c>
      <c r="AP75" s="134"/>
      <c r="AQ75" s="79">
        <f t="shared" ref="AQ75" si="1647">SUM(AQ68,AQ74)</f>
        <v>0</v>
      </c>
      <c r="AR75" s="79">
        <f t="shared" si="1637"/>
        <v>0</v>
      </c>
      <c r="AS75" s="134"/>
      <c r="AT75" s="79">
        <f t="shared" ref="AT75" si="1648">SUM(AT68,AT74)</f>
        <v>0</v>
      </c>
      <c r="AU75" s="79">
        <f t="shared" si="1637"/>
        <v>0</v>
      </c>
      <c r="AV75" s="134"/>
      <c r="AW75" s="79">
        <f t="shared" ref="AW75" si="1649">SUM(AW68,AW74)</f>
        <v>0</v>
      </c>
      <c r="AX75" s="79">
        <f t="shared" ref="AX75:DI75" si="1650">SUM(AX68,AX74)</f>
        <v>0</v>
      </c>
      <c r="AY75" s="134"/>
      <c r="AZ75" s="79">
        <f t="shared" si="952"/>
        <v>2466331</v>
      </c>
      <c r="BA75" s="79">
        <f t="shared" si="953"/>
        <v>2235254</v>
      </c>
      <c r="BB75" s="134">
        <f t="shared" si="35"/>
        <v>0.90630738534284327</v>
      </c>
      <c r="BC75" s="79">
        <f t="shared" ref="BC75" si="1651">SUM(BC68,BC74)</f>
        <v>0</v>
      </c>
      <c r="BD75" s="79">
        <f t="shared" si="1650"/>
        <v>0</v>
      </c>
      <c r="BE75" s="134"/>
      <c r="BF75" s="79">
        <f t="shared" ref="BF75" si="1652">SUM(BF68,BF74)</f>
        <v>0</v>
      </c>
      <c r="BG75" s="79">
        <f t="shared" si="1650"/>
        <v>0</v>
      </c>
      <c r="BH75" s="134"/>
      <c r="BI75" s="79">
        <f t="shared" ref="BI75" si="1653">SUM(BI68,BI74)</f>
        <v>0</v>
      </c>
      <c r="BJ75" s="79">
        <f t="shared" si="1650"/>
        <v>0</v>
      </c>
      <c r="BK75" s="134"/>
      <c r="BL75" s="79">
        <f t="shared" ref="BL75" si="1654">SUM(BL68,BL74)</f>
        <v>0</v>
      </c>
      <c r="BM75" s="79">
        <f t="shared" si="1650"/>
        <v>0</v>
      </c>
      <c r="BN75" s="134"/>
      <c r="BO75" s="79">
        <f t="shared" ref="BO75" si="1655">SUM(BO68,BO74)</f>
        <v>0</v>
      </c>
      <c r="BP75" s="79">
        <f t="shared" si="1650"/>
        <v>0</v>
      </c>
      <c r="BQ75" s="134"/>
      <c r="BR75" s="81">
        <f t="shared" ref="BR75" si="1656">SUM(BR68,BR74)</f>
        <v>0</v>
      </c>
      <c r="BS75" s="79">
        <f t="shared" si="1650"/>
        <v>0</v>
      </c>
      <c r="BT75" s="134"/>
      <c r="BU75" s="81">
        <f t="shared" ref="BU75" si="1657">SUM(BU68,BU74)</f>
        <v>0</v>
      </c>
      <c r="BV75" s="79">
        <f t="shared" si="1650"/>
        <v>0</v>
      </c>
      <c r="BW75" s="134"/>
      <c r="BX75" s="81">
        <f t="shared" ref="BX75" si="1658">SUM(BX68,BX74)</f>
        <v>0</v>
      </c>
      <c r="BY75" s="79">
        <f t="shared" ref="BY75" si="1659">SUM(BY68,BY74)</f>
        <v>0</v>
      </c>
      <c r="BZ75" s="134"/>
      <c r="CA75" s="81">
        <f t="shared" ref="CA75:CB75" si="1660">SUM(CA68,CA74)</f>
        <v>0</v>
      </c>
      <c r="CB75" s="79">
        <f t="shared" si="1660"/>
        <v>0</v>
      </c>
      <c r="CC75" s="134"/>
      <c r="CD75" s="81">
        <f t="shared" si="954"/>
        <v>0</v>
      </c>
      <c r="CE75" s="79">
        <f t="shared" si="955"/>
        <v>0</v>
      </c>
      <c r="CF75" s="134"/>
      <c r="CG75" s="81">
        <f t="shared" ref="CG75" si="1661">SUM(CG68,CG74)</f>
        <v>0</v>
      </c>
      <c r="CH75" s="79">
        <f t="shared" si="1650"/>
        <v>0</v>
      </c>
      <c r="CI75" s="134"/>
      <c r="CJ75" s="81">
        <f t="shared" ref="CJ75" si="1662">SUM(CJ68,CJ74)</f>
        <v>0</v>
      </c>
      <c r="CK75" s="79">
        <f t="shared" si="1650"/>
        <v>0</v>
      </c>
      <c r="CL75" s="134"/>
      <c r="CM75" s="81">
        <f t="shared" ref="CM75" si="1663">SUM(CM68,CM74)</f>
        <v>0</v>
      </c>
      <c r="CN75" s="79">
        <f t="shared" si="1650"/>
        <v>0</v>
      </c>
      <c r="CO75" s="134"/>
      <c r="CP75" s="81">
        <f t="shared" ref="CP75" si="1664">SUM(CP68,CP74)</f>
        <v>0</v>
      </c>
      <c r="CQ75" s="79">
        <f t="shared" si="1650"/>
        <v>0</v>
      </c>
      <c r="CR75" s="134"/>
      <c r="CS75" s="81">
        <f t="shared" ref="CS75" si="1665">SUM(CS68,CS74)</f>
        <v>0</v>
      </c>
      <c r="CT75" s="79">
        <f t="shared" si="1650"/>
        <v>0</v>
      </c>
      <c r="CU75" s="134"/>
      <c r="CV75" s="81">
        <f t="shared" si="40"/>
        <v>0</v>
      </c>
      <c r="CW75" s="79">
        <f t="shared" si="41"/>
        <v>0</v>
      </c>
      <c r="CX75" s="134"/>
      <c r="CY75" s="81">
        <f t="shared" si="1650"/>
        <v>0</v>
      </c>
      <c r="CZ75" s="79">
        <f t="shared" si="1650"/>
        <v>0</v>
      </c>
      <c r="DA75" s="134"/>
      <c r="DB75" s="81">
        <f t="shared" ref="DB75" si="1666">SUM(DB68,DB74)</f>
        <v>0</v>
      </c>
      <c r="DC75" s="79">
        <f t="shared" si="1650"/>
        <v>0</v>
      </c>
      <c r="DD75" s="134"/>
      <c r="DE75" s="79">
        <f t="shared" ref="DE75" si="1667">SUM(DE68,DE74)</f>
        <v>17361</v>
      </c>
      <c r="DF75" s="79">
        <f t="shared" si="1650"/>
        <v>21453</v>
      </c>
      <c r="DG75" s="134">
        <f t="shared" si="115"/>
        <v>1.2357007084845344</v>
      </c>
      <c r="DH75" s="81">
        <f t="shared" ref="DH75" si="1668">SUM(DH68,DH74)</f>
        <v>0</v>
      </c>
      <c r="DI75" s="79">
        <f t="shared" si="1650"/>
        <v>0</v>
      </c>
      <c r="DJ75" s="134"/>
      <c r="DK75" s="79">
        <f t="shared" ref="DK75" si="1669">SUM(DK68,DK74)</f>
        <v>60193</v>
      </c>
      <c r="DL75" s="79">
        <f t="shared" ref="DL75:FQ75" si="1670">SUM(DL68,DL74)</f>
        <v>80426</v>
      </c>
      <c r="DM75" s="134">
        <f t="shared" ref="DM75" si="1671">DL75/DK75</f>
        <v>1.3361354310301863</v>
      </c>
      <c r="DN75" s="81">
        <f t="shared" ref="DN75" si="1672">SUM(DN68,DN74)</f>
        <v>0</v>
      </c>
      <c r="DO75" s="79">
        <f t="shared" ref="DO75" si="1673">SUM(DO68,DO74)</f>
        <v>0</v>
      </c>
      <c r="DP75" s="134"/>
      <c r="DQ75" s="81">
        <f t="shared" ref="DQ75" si="1674">SUM(DQ68,DQ74)</f>
        <v>0</v>
      </c>
      <c r="DR75" s="79">
        <f t="shared" ref="DR75" si="1675">SUM(DR68,DR74)</f>
        <v>0</v>
      </c>
      <c r="DS75" s="134"/>
      <c r="DT75" s="81">
        <f t="shared" si="42"/>
        <v>77554</v>
      </c>
      <c r="DU75" s="79">
        <f t="shared" si="43"/>
        <v>101879</v>
      </c>
      <c r="DV75" s="134">
        <f t="shared" si="118"/>
        <v>1.3136524228279651</v>
      </c>
      <c r="DW75" s="81">
        <f t="shared" ref="DW75" si="1676">SUM(DW68,DW74)</f>
        <v>0</v>
      </c>
      <c r="DX75" s="79">
        <f t="shared" si="1670"/>
        <v>0</v>
      </c>
      <c r="DY75" s="134"/>
      <c r="DZ75" s="79">
        <f t="shared" ref="DZ75" si="1677">SUM(DZ68,DZ74)</f>
        <v>238906</v>
      </c>
      <c r="EA75" s="79">
        <f t="shared" si="1670"/>
        <v>109791</v>
      </c>
      <c r="EB75" s="134">
        <f t="shared" si="44"/>
        <v>0.45955731542949946</v>
      </c>
      <c r="EC75" s="79">
        <f t="shared" ref="EC75:ED75" si="1678">SUM(EC68,EC74)</f>
        <v>0</v>
      </c>
      <c r="ED75" s="79">
        <f t="shared" si="1678"/>
        <v>0</v>
      </c>
      <c r="EE75" s="134"/>
      <c r="EF75" s="79">
        <f t="shared" si="956"/>
        <v>238906</v>
      </c>
      <c r="EG75" s="79">
        <f t="shared" si="957"/>
        <v>109791</v>
      </c>
      <c r="EH75" s="134">
        <f t="shared" si="46"/>
        <v>0.45955731542949946</v>
      </c>
      <c r="EI75" s="81">
        <f t="shared" ref="EI75" si="1679">SUM(EI68,EI74)</f>
        <v>0</v>
      </c>
      <c r="EJ75" s="79">
        <f t="shared" si="1670"/>
        <v>0</v>
      </c>
      <c r="EK75" s="134"/>
      <c r="EL75" s="81">
        <f t="shared" ref="EL75" si="1680">SUM(EL68,EL74)</f>
        <v>0</v>
      </c>
      <c r="EM75" s="79">
        <f t="shared" si="1670"/>
        <v>0</v>
      </c>
      <c r="EN75" s="134"/>
      <c r="EO75" s="81">
        <f t="shared" ref="EO75" si="1681">SUM(EO68,EO74)</f>
        <v>0</v>
      </c>
      <c r="EP75" s="79">
        <f t="shared" si="1670"/>
        <v>0</v>
      </c>
      <c r="EQ75" s="134"/>
      <c r="ER75" s="81">
        <f t="shared" ref="ER75" si="1682">SUM(ER68,ER74)</f>
        <v>0</v>
      </c>
      <c r="ES75" s="79">
        <f t="shared" si="1670"/>
        <v>0</v>
      </c>
      <c r="ET75" s="134"/>
      <c r="EU75" s="79">
        <f t="shared" ref="EU75" si="1683">SUM(EU68,EU74)</f>
        <v>0</v>
      </c>
      <c r="EV75" s="79">
        <f t="shared" si="1670"/>
        <v>0</v>
      </c>
      <c r="EW75" s="134"/>
      <c r="EX75" s="81">
        <f t="shared" si="958"/>
        <v>0</v>
      </c>
      <c r="EY75" s="79">
        <f t="shared" si="959"/>
        <v>0</v>
      </c>
      <c r="EZ75" s="134"/>
      <c r="FA75" s="79">
        <f t="shared" ref="FA75:FB75" si="1684">SUM(FA68,FA74)</f>
        <v>0</v>
      </c>
      <c r="FB75" s="79">
        <f t="shared" si="1684"/>
        <v>0</v>
      </c>
      <c r="FC75" s="134"/>
      <c r="FD75" s="79">
        <f t="shared" ref="FD75" si="1685">SUM(FD68,FD74)</f>
        <v>0</v>
      </c>
      <c r="FE75" s="79">
        <f t="shared" si="1670"/>
        <v>0</v>
      </c>
      <c r="FF75" s="134"/>
      <c r="FG75" s="79">
        <f t="shared" ref="FG75" si="1686">SUM(FG68,FG74)</f>
        <v>8509</v>
      </c>
      <c r="FH75" s="79">
        <f t="shared" si="1670"/>
        <v>8509</v>
      </c>
      <c r="FI75" s="134">
        <f t="shared" si="49"/>
        <v>1</v>
      </c>
      <c r="FJ75" s="79">
        <f t="shared" ref="FJ75:FK75" si="1687">SUM(FJ68,FJ74)</f>
        <v>0</v>
      </c>
      <c r="FK75" s="79">
        <f t="shared" si="1687"/>
        <v>0</v>
      </c>
      <c r="FL75" s="134"/>
      <c r="FM75" s="81">
        <f t="shared" si="960"/>
        <v>8509</v>
      </c>
      <c r="FN75" s="79">
        <f t="shared" si="961"/>
        <v>8509</v>
      </c>
      <c r="FO75" s="134">
        <f t="shared" si="52"/>
        <v>1</v>
      </c>
      <c r="FP75" s="79">
        <f t="shared" ref="FP75" si="1688">SUM(FP68,FP74)</f>
        <v>0</v>
      </c>
      <c r="FQ75" s="79">
        <f t="shared" si="1670"/>
        <v>0</v>
      </c>
      <c r="FR75" s="134"/>
      <c r="FS75" s="81">
        <f t="shared" si="962"/>
        <v>0</v>
      </c>
      <c r="FT75" s="79">
        <f t="shared" si="54"/>
        <v>0</v>
      </c>
      <c r="FU75" s="134"/>
      <c r="FV75" s="81">
        <f t="shared" ref="FV75" si="1689">SUM(FV68,FV74)</f>
        <v>0</v>
      </c>
      <c r="FW75" s="79">
        <f t="shared" ref="FW75:HY75" si="1690">SUM(FW68,FW74)</f>
        <v>0</v>
      </c>
      <c r="FX75" s="134"/>
      <c r="FY75" s="81">
        <f t="shared" si="963"/>
        <v>0</v>
      </c>
      <c r="FZ75" s="79">
        <f t="shared" si="964"/>
        <v>0</v>
      </c>
      <c r="GA75" s="134"/>
      <c r="GB75" s="81">
        <f t="shared" si="1586"/>
        <v>324969</v>
      </c>
      <c r="GC75" s="79">
        <f t="shared" si="1586"/>
        <v>220179</v>
      </c>
      <c r="GD75" s="134">
        <f t="shared" si="58"/>
        <v>0.67753847290049207</v>
      </c>
      <c r="GE75" s="79">
        <f t="shared" ref="GE75" si="1691">SUM(GE68,GE74)</f>
        <v>0</v>
      </c>
      <c r="GF75" s="79">
        <f t="shared" ref="GF75" si="1692">SUM(GF68,GF74)</f>
        <v>0</v>
      </c>
      <c r="GG75" s="134"/>
      <c r="GH75" s="79">
        <f t="shared" ref="GH75" si="1693">SUM(GH68,GH74)</f>
        <v>0</v>
      </c>
      <c r="GI75" s="79">
        <f t="shared" ref="GI75" si="1694">SUM(GI68,GI74)</f>
        <v>0</v>
      </c>
      <c r="GJ75" s="134"/>
      <c r="GK75" s="79">
        <f t="shared" ref="GK75" si="1695">SUM(GK68,GK74)</f>
        <v>0</v>
      </c>
      <c r="GL75" s="79">
        <f t="shared" si="1690"/>
        <v>0</v>
      </c>
      <c r="GM75" s="134"/>
      <c r="GN75" s="79">
        <f t="shared" ref="GN75" si="1696">SUM(GN68,GN74)</f>
        <v>0</v>
      </c>
      <c r="GO75" s="79">
        <f t="shared" si="1690"/>
        <v>0</v>
      </c>
      <c r="GP75" s="134"/>
      <c r="GQ75" s="79">
        <f t="shared" ref="GQ75" si="1697">SUM(GQ68,GQ74)</f>
        <v>0</v>
      </c>
      <c r="GR75" s="79">
        <f t="shared" si="1690"/>
        <v>0</v>
      </c>
      <c r="GS75" s="134"/>
      <c r="GT75" s="81">
        <f t="shared" ref="GT75" si="1698">SUM(GT68,GT74)</f>
        <v>0</v>
      </c>
      <c r="GU75" s="79">
        <f t="shared" si="1690"/>
        <v>0</v>
      </c>
      <c r="GV75" s="134"/>
      <c r="GW75" s="81">
        <f t="shared" ref="GW75" si="1699">SUM(GW68,GW74)</f>
        <v>0</v>
      </c>
      <c r="GX75" s="79">
        <f t="shared" si="1690"/>
        <v>0</v>
      </c>
      <c r="GY75" s="134"/>
      <c r="GZ75" s="79">
        <f t="shared" ref="GZ75" si="1700">SUM(GZ68,GZ74)</f>
        <v>0</v>
      </c>
      <c r="HA75" s="79">
        <f t="shared" ref="HA75" si="1701">SUM(HA68,HA74)</f>
        <v>0</v>
      </c>
      <c r="HB75" s="134"/>
      <c r="HC75" s="81">
        <f t="shared" si="967"/>
        <v>0</v>
      </c>
      <c r="HD75" s="79">
        <f t="shared" si="968"/>
        <v>0</v>
      </c>
      <c r="HE75" s="134"/>
      <c r="HF75" s="81">
        <f t="shared" ref="HF75" si="1702">SUM(HF68,HF74)</f>
        <v>0</v>
      </c>
      <c r="HG75" s="79">
        <f t="shared" si="1690"/>
        <v>0</v>
      </c>
      <c r="HH75" s="134"/>
      <c r="HI75" s="81">
        <f t="shared" si="63"/>
        <v>0</v>
      </c>
      <c r="HJ75" s="79">
        <f t="shared" si="64"/>
        <v>0</v>
      </c>
      <c r="HK75" s="134"/>
      <c r="HL75" s="81">
        <f t="shared" ref="HL75" si="1703">SUM(HL68,HL74)</f>
        <v>0</v>
      </c>
      <c r="HM75" s="79">
        <f t="shared" si="1690"/>
        <v>0</v>
      </c>
      <c r="HN75" s="134"/>
      <c r="HO75" s="79">
        <f t="shared" ref="HO75" si="1704">SUM(HO68,HO74)</f>
        <v>0</v>
      </c>
      <c r="HP75" s="79">
        <f t="shared" si="1690"/>
        <v>0</v>
      </c>
      <c r="HQ75" s="134"/>
      <c r="HR75" s="81">
        <f t="shared" si="65"/>
        <v>0</v>
      </c>
      <c r="HS75" s="79">
        <f t="shared" si="66"/>
        <v>0</v>
      </c>
      <c r="HT75" s="134"/>
      <c r="HU75" s="81">
        <f t="shared" ref="HU75" si="1705">SUM(HU68,HU74)</f>
        <v>0</v>
      </c>
      <c r="HV75" s="79">
        <f t="shared" si="1690"/>
        <v>0</v>
      </c>
      <c r="HW75" s="134"/>
      <c r="HX75" s="79">
        <f t="shared" ref="HX75" si="1706">SUM(HX68,HX74)</f>
        <v>0</v>
      </c>
      <c r="HY75" s="79">
        <f t="shared" si="1690"/>
        <v>0</v>
      </c>
      <c r="HZ75" s="134"/>
      <c r="IA75" s="81">
        <f t="shared" si="67"/>
        <v>0</v>
      </c>
      <c r="IB75" s="79">
        <f t="shared" si="68"/>
        <v>0</v>
      </c>
      <c r="IC75" s="134"/>
      <c r="ID75" s="79">
        <f t="shared" ref="ID75" si="1707">SUM(ID68,ID74)</f>
        <v>0</v>
      </c>
      <c r="IE75" s="79">
        <f t="shared" ref="IE75:JX75" si="1708">SUM(IE68,IE74)</f>
        <v>0</v>
      </c>
      <c r="IF75" s="134"/>
      <c r="IG75" s="79">
        <f t="shared" ref="IG75" si="1709">SUM(IG68,IG74)</f>
        <v>0</v>
      </c>
      <c r="IH75" s="79">
        <f t="shared" si="1708"/>
        <v>0</v>
      </c>
      <c r="II75" s="134"/>
      <c r="IJ75" s="81">
        <f t="shared" si="69"/>
        <v>0</v>
      </c>
      <c r="IK75" s="79">
        <f t="shared" si="70"/>
        <v>0</v>
      </c>
      <c r="IL75" s="134"/>
      <c r="IM75" s="79">
        <f t="shared" ref="IM75" si="1710">SUM(IM68,IM74)</f>
        <v>5325174</v>
      </c>
      <c r="IN75" s="79">
        <f t="shared" si="1708"/>
        <v>6514011</v>
      </c>
      <c r="IO75" s="134">
        <f t="shared" si="1606"/>
        <v>1.223248479767985</v>
      </c>
      <c r="IP75" s="81">
        <f t="shared" si="969"/>
        <v>5325174</v>
      </c>
      <c r="IQ75" s="79">
        <f t="shared" si="970"/>
        <v>6514011</v>
      </c>
      <c r="IR75" s="134">
        <f t="shared" si="1529"/>
        <v>1.223248479767985</v>
      </c>
      <c r="IS75" s="79">
        <f t="shared" ref="IS75" si="1711">SUM(IS68,IS74)</f>
        <v>0</v>
      </c>
      <c r="IT75" s="79">
        <f t="shared" si="1708"/>
        <v>0</v>
      </c>
      <c r="IU75" s="134"/>
      <c r="IV75" s="79">
        <f t="shared" ref="IV75:IV77" si="1712">IS75</f>
        <v>0</v>
      </c>
      <c r="IW75" s="79">
        <f t="shared" ref="IW75:IW77" si="1713">IT75</f>
        <v>0</v>
      </c>
      <c r="IX75" s="134"/>
      <c r="IY75" s="81">
        <f t="shared" si="971"/>
        <v>5325174</v>
      </c>
      <c r="IZ75" s="79">
        <f t="shared" si="972"/>
        <v>6514011</v>
      </c>
      <c r="JA75" s="134">
        <f t="shared" si="75"/>
        <v>1.223248479767985</v>
      </c>
      <c r="JB75" s="81">
        <f t="shared" si="1708"/>
        <v>0</v>
      </c>
      <c r="JC75" s="79">
        <f t="shared" si="1708"/>
        <v>0</v>
      </c>
      <c r="JD75" s="134"/>
      <c r="JE75" s="79">
        <f t="shared" ref="JE75" si="1714">SUM(JE68,JE74)</f>
        <v>0</v>
      </c>
      <c r="JF75" s="79">
        <f t="shared" si="1708"/>
        <v>0</v>
      </c>
      <c r="JG75" s="134"/>
      <c r="JH75" s="81">
        <f t="shared" ref="JH75" si="1715">SUM(JH68,JH74)</f>
        <v>0</v>
      </c>
      <c r="JI75" s="79">
        <f t="shared" si="1708"/>
        <v>0</v>
      </c>
      <c r="JJ75" s="134"/>
      <c r="JK75" s="81">
        <f t="shared" si="76"/>
        <v>0</v>
      </c>
      <c r="JL75" s="79">
        <f t="shared" si="77"/>
        <v>0</v>
      </c>
      <c r="JM75" s="134"/>
      <c r="JN75" s="81">
        <f t="shared" ref="JN75" si="1716">SUM(JN68,JN74)</f>
        <v>0</v>
      </c>
      <c r="JO75" s="79">
        <f t="shared" si="1708"/>
        <v>0</v>
      </c>
      <c r="JP75" s="134"/>
      <c r="JQ75" s="81">
        <f t="shared" ref="JQ75" si="1717">SUM(JQ68,JQ74)</f>
        <v>0</v>
      </c>
      <c r="JR75" s="79">
        <f t="shared" si="1708"/>
        <v>0</v>
      </c>
      <c r="JS75" s="134"/>
      <c r="JT75" s="81">
        <f t="shared" si="1708"/>
        <v>0</v>
      </c>
      <c r="JU75" s="79">
        <f t="shared" si="1708"/>
        <v>0</v>
      </c>
      <c r="JV75" s="134"/>
      <c r="JW75" s="81">
        <f t="shared" si="1708"/>
        <v>0</v>
      </c>
      <c r="JX75" s="79">
        <f t="shared" si="1708"/>
        <v>0</v>
      </c>
      <c r="JY75" s="134"/>
      <c r="JZ75" s="81">
        <f t="shared" si="78"/>
        <v>0</v>
      </c>
      <c r="KA75" s="79">
        <f t="shared" si="79"/>
        <v>0</v>
      </c>
      <c r="KB75" s="134"/>
      <c r="KC75" s="81">
        <f t="shared" ref="KC75:KD75" si="1718">SUM(KC68,KC74)</f>
        <v>0</v>
      </c>
      <c r="KD75" s="79">
        <f t="shared" si="1718"/>
        <v>0</v>
      </c>
      <c r="KE75" s="134"/>
      <c r="KF75" s="81">
        <f t="shared" ref="KF75:KG75" si="1719">SUM(KF68,KF74)</f>
        <v>0</v>
      </c>
      <c r="KG75" s="79">
        <f t="shared" si="1719"/>
        <v>0</v>
      </c>
      <c r="KH75" s="134"/>
      <c r="KI75" s="81">
        <f t="shared" ref="KI75:KJ75" si="1720">SUM(KI68,KI74)</f>
        <v>0</v>
      </c>
      <c r="KJ75" s="79">
        <f t="shared" si="1720"/>
        <v>0</v>
      </c>
      <c r="KK75" s="134"/>
      <c r="KL75" s="81">
        <f t="shared" si="973"/>
        <v>0</v>
      </c>
      <c r="KM75" s="79">
        <f t="shared" si="974"/>
        <v>0</v>
      </c>
      <c r="KN75" s="134"/>
      <c r="KO75" s="81">
        <f t="shared" si="975"/>
        <v>0</v>
      </c>
      <c r="KP75" s="79">
        <f t="shared" si="976"/>
        <v>0</v>
      </c>
      <c r="KQ75" s="134"/>
      <c r="KR75" s="79">
        <f t="shared" ref="KR75" si="1721">SUM(KR68,KR74)</f>
        <v>2604000</v>
      </c>
      <c r="KS75" s="79">
        <f t="shared" ref="KS75:LQ75" si="1722">SUM(KS68,KS74)</f>
        <v>1236949</v>
      </c>
      <c r="KT75" s="134">
        <f t="shared" si="1311"/>
        <v>0.47501881720430106</v>
      </c>
      <c r="KU75" s="79">
        <f t="shared" ref="KU75" si="1723">SUM(KU68,KU74)</f>
        <v>1920138</v>
      </c>
      <c r="KV75" s="79">
        <f t="shared" si="1722"/>
        <v>2167294</v>
      </c>
      <c r="KW75" s="134">
        <f t="shared" si="977"/>
        <v>1.1287178317391771</v>
      </c>
      <c r="KX75" s="79">
        <f t="shared" ref="KX75" si="1724">SUM(KX68,KX74)</f>
        <v>108750</v>
      </c>
      <c r="KY75" s="79">
        <f t="shared" si="1722"/>
        <v>97976</v>
      </c>
      <c r="KZ75" s="134">
        <f t="shared" si="1418"/>
        <v>0.9009287356321839</v>
      </c>
      <c r="LA75" s="79">
        <f t="shared" ref="LA75" si="1725">SUM(LA68,LA74)</f>
        <v>2104642</v>
      </c>
      <c r="LB75" s="79">
        <f t="shared" si="1722"/>
        <v>2712263</v>
      </c>
      <c r="LC75" s="134">
        <f t="shared" si="1526"/>
        <v>1.2887051574567077</v>
      </c>
      <c r="LD75" s="79">
        <f t="shared" ref="LD75" si="1726">SUM(LD68,LD74)</f>
        <v>500</v>
      </c>
      <c r="LE75" s="79">
        <f t="shared" si="1722"/>
        <v>0</v>
      </c>
      <c r="LF75" s="134">
        <f t="shared" si="1207"/>
        <v>0</v>
      </c>
      <c r="LG75" s="81">
        <f t="shared" si="84"/>
        <v>6738030</v>
      </c>
      <c r="LH75" s="79">
        <f t="shared" si="85"/>
        <v>6214482</v>
      </c>
      <c r="LI75" s="134">
        <f t="shared" si="978"/>
        <v>0.92229954452562546</v>
      </c>
      <c r="LJ75" s="79">
        <f t="shared" ref="LJ75" si="1727">SUM(LJ68,LJ74)</f>
        <v>110000</v>
      </c>
      <c r="LK75" s="79">
        <f t="shared" si="1722"/>
        <v>0</v>
      </c>
      <c r="LL75" s="134">
        <f t="shared" si="998"/>
        <v>0</v>
      </c>
      <c r="LM75" s="79">
        <f t="shared" ref="LM75" si="1728">SUM(LM68,LM74)</f>
        <v>7698533</v>
      </c>
      <c r="LN75" s="79">
        <f t="shared" si="1722"/>
        <v>5902171</v>
      </c>
      <c r="LO75" s="134">
        <f t="shared" si="996"/>
        <v>0.76666177828944815</v>
      </c>
      <c r="LP75" s="79">
        <f t="shared" ref="LP75" si="1729">SUM(LP68,LP74)</f>
        <v>2663378</v>
      </c>
      <c r="LQ75" s="79">
        <f t="shared" si="1722"/>
        <v>2787109</v>
      </c>
      <c r="LR75" s="134">
        <f t="shared" si="1204"/>
        <v>1.0464564173767299</v>
      </c>
      <c r="LS75" s="81">
        <f t="shared" si="979"/>
        <v>10471911</v>
      </c>
      <c r="LT75" s="79">
        <f t="shared" si="980"/>
        <v>8689280</v>
      </c>
      <c r="LU75" s="134">
        <f t="shared" si="997"/>
        <v>0.82977023009458351</v>
      </c>
      <c r="LV75" s="81">
        <f t="shared" si="1624"/>
        <v>17209941</v>
      </c>
      <c r="LW75" s="79">
        <f t="shared" si="1624"/>
        <v>14903762</v>
      </c>
      <c r="LX75" s="134">
        <f t="shared" si="983"/>
        <v>0.86599727448223096</v>
      </c>
      <c r="LY75" s="79">
        <f t="shared" ref="LY75:LZ75" si="1730">SUM(LY68,LY74)</f>
        <v>0</v>
      </c>
      <c r="LZ75" s="79">
        <f t="shared" si="1730"/>
        <v>0</v>
      </c>
      <c r="MA75" s="134"/>
      <c r="MB75" s="79">
        <f t="shared" ref="MB75" si="1731">SUM(MB68,MB74)</f>
        <v>0</v>
      </c>
      <c r="MC75" s="79">
        <f t="shared" ref="MC75" si="1732">SUM(MC68,MC74)</f>
        <v>0</v>
      </c>
      <c r="MD75" s="134"/>
      <c r="ME75" s="79">
        <f t="shared" ref="ME75" si="1733">SUM(ME68,ME74)</f>
        <v>20000</v>
      </c>
      <c r="MF75" s="79">
        <f t="shared" ref="MF75" si="1734">SUM(MF68,MF74)</f>
        <v>0</v>
      </c>
      <c r="MG75" s="134">
        <f t="shared" ref="MG75" si="1735">MF75/ME75</f>
        <v>0</v>
      </c>
      <c r="MH75" s="79">
        <f t="shared" ref="MH75" si="1736">SUM(MH68,MH74)</f>
        <v>275834</v>
      </c>
      <c r="MI75" s="79">
        <f t="shared" ref="MI75" si="1737">SUM(MI68,MI74)</f>
        <v>0</v>
      </c>
      <c r="MJ75" s="134">
        <f t="shared" ref="MJ75" si="1738">MI75/MH75</f>
        <v>0</v>
      </c>
      <c r="MK75" s="81">
        <f t="shared" si="985"/>
        <v>295834</v>
      </c>
      <c r="ML75" s="79">
        <f t="shared" si="986"/>
        <v>0</v>
      </c>
      <c r="MM75" s="134">
        <f>ML75/MK75</f>
        <v>0</v>
      </c>
      <c r="MN75" s="79">
        <f t="shared" ref="MN75:MO75" si="1739">SUM(MN68,MN74)</f>
        <v>39000</v>
      </c>
      <c r="MO75" s="79">
        <f t="shared" si="1739"/>
        <v>39000</v>
      </c>
      <c r="MP75" s="134">
        <f t="shared" si="126"/>
        <v>1</v>
      </c>
      <c r="MQ75" s="79">
        <f t="shared" ref="MQ75:MR75" si="1740">SUM(MQ68,MQ74)</f>
        <v>25000</v>
      </c>
      <c r="MR75" s="79">
        <f t="shared" si="1740"/>
        <v>25000</v>
      </c>
      <c r="MS75" s="135">
        <f>MR75/MQ75</f>
        <v>1</v>
      </c>
      <c r="MT75" s="81">
        <f t="shared" si="988"/>
        <v>64000</v>
      </c>
      <c r="MU75" s="79">
        <f t="shared" si="989"/>
        <v>64000</v>
      </c>
      <c r="MV75" s="134">
        <f t="shared" si="127"/>
        <v>1</v>
      </c>
      <c r="MW75" s="81">
        <f t="shared" si="990"/>
        <v>359834</v>
      </c>
      <c r="MX75" s="79">
        <f t="shared" si="991"/>
        <v>64000</v>
      </c>
      <c r="MY75" s="134">
        <f t="shared" si="128"/>
        <v>0.17785979090358331</v>
      </c>
      <c r="MZ75" s="81">
        <f t="shared" si="992"/>
        <v>23219918</v>
      </c>
      <c r="NA75" s="79">
        <f t="shared" si="993"/>
        <v>21701952</v>
      </c>
      <c r="NB75" s="134">
        <f t="shared" si="95"/>
        <v>0.93462655639007852</v>
      </c>
      <c r="NC75" s="81">
        <f t="shared" si="994"/>
        <v>30224040</v>
      </c>
      <c r="ND75" s="79">
        <f t="shared" si="995"/>
        <v>28413223</v>
      </c>
      <c r="NE75" s="134">
        <f t="shared" si="96"/>
        <v>0.94008686462828928</v>
      </c>
    </row>
    <row r="76" spans="1:372" s="141" customFormat="1" ht="16.5" thickTop="1" x14ac:dyDescent="0.25">
      <c r="A76" s="44">
        <v>66</v>
      </c>
      <c r="B76" s="137"/>
      <c r="C76" s="138" t="s">
        <v>249</v>
      </c>
      <c r="D76" s="139">
        <v>341</v>
      </c>
      <c r="E76" s="139">
        <v>341</v>
      </c>
      <c r="F76" s="103">
        <f t="shared" si="18"/>
        <v>1</v>
      </c>
      <c r="G76" s="139">
        <f>33+2.5</f>
        <v>35.5</v>
      </c>
      <c r="H76" s="139">
        <f>33+2.5</f>
        <v>35.5</v>
      </c>
      <c r="I76" s="103">
        <f t="shared" si="19"/>
        <v>1</v>
      </c>
      <c r="J76" s="139">
        <f>27+3</f>
        <v>30</v>
      </c>
      <c r="K76" s="139">
        <f>27+3</f>
        <v>30</v>
      </c>
      <c r="L76" s="103">
        <f t="shared" si="20"/>
        <v>1</v>
      </c>
      <c r="M76" s="139">
        <f>17+1.5</f>
        <v>18.5</v>
      </c>
      <c r="N76" s="139">
        <v>19</v>
      </c>
      <c r="O76" s="103">
        <f t="shared" si="21"/>
        <v>1.027027027027027</v>
      </c>
      <c r="P76" s="139">
        <f>20+1</f>
        <v>21</v>
      </c>
      <c r="Q76" s="139">
        <v>23</v>
      </c>
      <c r="R76" s="103">
        <f t="shared" si="22"/>
        <v>1.0952380952380953</v>
      </c>
      <c r="S76" s="139">
        <f>31+3.5</f>
        <v>34.5</v>
      </c>
      <c r="T76" s="139">
        <f>31+3.5</f>
        <v>34.5</v>
      </c>
      <c r="U76" s="103">
        <f t="shared" si="23"/>
        <v>1</v>
      </c>
      <c r="V76" s="139">
        <f>20+4</f>
        <v>24</v>
      </c>
      <c r="W76" s="139">
        <f>20+4</f>
        <v>24</v>
      </c>
      <c r="X76" s="103">
        <f t="shared" si="24"/>
        <v>1</v>
      </c>
      <c r="Y76" s="139">
        <f>35+4</f>
        <v>39</v>
      </c>
      <c r="Z76" s="139">
        <f>35+4</f>
        <v>39</v>
      </c>
      <c r="AA76" s="103">
        <f t="shared" si="25"/>
        <v>1</v>
      </c>
      <c r="AB76" s="140">
        <f t="shared" si="26"/>
        <v>202.5</v>
      </c>
      <c r="AC76" s="139">
        <f t="shared" si="27"/>
        <v>205</v>
      </c>
      <c r="AD76" s="103">
        <f t="shared" si="28"/>
        <v>1.0123456790123457</v>
      </c>
      <c r="AE76" s="139">
        <v>94</v>
      </c>
      <c r="AF76" s="139">
        <v>80</v>
      </c>
      <c r="AG76" s="103">
        <f t="shared" si="29"/>
        <v>0.85106382978723405</v>
      </c>
      <c r="AH76" s="140">
        <f t="shared" si="30"/>
        <v>637.5</v>
      </c>
      <c r="AI76" s="139">
        <f t="shared" si="31"/>
        <v>626</v>
      </c>
      <c r="AJ76" s="103">
        <f t="shared" si="32"/>
        <v>0.98196078431372547</v>
      </c>
      <c r="AK76" s="139">
        <v>210</v>
      </c>
      <c r="AL76" s="139">
        <v>190</v>
      </c>
      <c r="AM76" s="103">
        <f t="shared" si="33"/>
        <v>0.90476190476190477</v>
      </c>
      <c r="AN76" s="139"/>
      <c r="AO76" s="139"/>
      <c r="AP76" s="103"/>
      <c r="AQ76" s="139"/>
      <c r="AR76" s="139"/>
      <c r="AS76" s="103"/>
      <c r="AT76" s="139"/>
      <c r="AU76" s="139"/>
      <c r="AV76" s="103"/>
      <c r="AW76" s="139"/>
      <c r="AX76" s="139"/>
      <c r="AY76" s="103"/>
      <c r="AZ76" s="139">
        <f t="shared" si="952"/>
        <v>210</v>
      </c>
      <c r="BA76" s="139">
        <f t="shared" si="953"/>
        <v>190</v>
      </c>
      <c r="BB76" s="103">
        <f t="shared" si="35"/>
        <v>0.90476190476190477</v>
      </c>
      <c r="BC76" s="139"/>
      <c r="BD76" s="139"/>
      <c r="BE76" s="103"/>
      <c r="BF76" s="139"/>
      <c r="BG76" s="139"/>
      <c r="BH76" s="103"/>
      <c r="BI76" s="139"/>
      <c r="BJ76" s="139"/>
      <c r="BK76" s="103"/>
      <c r="BL76" s="139"/>
      <c r="BM76" s="139"/>
      <c r="BN76" s="103"/>
      <c r="BO76" s="139"/>
      <c r="BP76" s="139"/>
      <c r="BQ76" s="103"/>
      <c r="BR76" s="140"/>
      <c r="BS76" s="139"/>
      <c r="BT76" s="103"/>
      <c r="BU76" s="140"/>
      <c r="BV76" s="139"/>
      <c r="BW76" s="103"/>
      <c r="BX76" s="140"/>
      <c r="BY76" s="139"/>
      <c r="BZ76" s="103"/>
      <c r="CA76" s="140"/>
      <c r="CB76" s="139"/>
      <c r="CC76" s="103"/>
      <c r="CD76" s="140">
        <f t="shared" si="954"/>
        <v>0</v>
      </c>
      <c r="CE76" s="139">
        <f t="shared" si="955"/>
        <v>0</v>
      </c>
      <c r="CF76" s="103"/>
      <c r="CG76" s="140"/>
      <c r="CH76" s="139"/>
      <c r="CI76" s="103"/>
      <c r="CJ76" s="140"/>
      <c r="CK76" s="139"/>
      <c r="CL76" s="103"/>
      <c r="CM76" s="140"/>
      <c r="CN76" s="139"/>
      <c r="CO76" s="103"/>
      <c r="CP76" s="140"/>
      <c r="CQ76" s="139"/>
      <c r="CR76" s="103"/>
      <c r="CS76" s="140"/>
      <c r="CT76" s="139"/>
      <c r="CU76" s="103"/>
      <c r="CV76" s="140">
        <f t="shared" si="40"/>
        <v>0</v>
      </c>
      <c r="CW76" s="139">
        <f t="shared" si="41"/>
        <v>0</v>
      </c>
      <c r="CX76" s="103"/>
      <c r="CY76" s="140"/>
      <c r="CZ76" s="139"/>
      <c r="DA76" s="103"/>
      <c r="DB76" s="140"/>
      <c r="DC76" s="139"/>
      <c r="DD76" s="103"/>
      <c r="DE76" s="139"/>
      <c r="DF76" s="139"/>
      <c r="DG76" s="103"/>
      <c r="DH76" s="140"/>
      <c r="DI76" s="139"/>
      <c r="DJ76" s="103"/>
      <c r="DK76" s="139"/>
      <c r="DL76" s="139"/>
      <c r="DM76" s="103"/>
      <c r="DN76" s="140"/>
      <c r="DO76" s="139"/>
      <c r="DP76" s="103"/>
      <c r="DQ76" s="140"/>
      <c r="DR76" s="139"/>
      <c r="DS76" s="103"/>
      <c r="DT76" s="140">
        <f t="shared" si="42"/>
        <v>0</v>
      </c>
      <c r="DU76" s="139">
        <f t="shared" si="43"/>
        <v>0</v>
      </c>
      <c r="DV76" s="103"/>
      <c r="DW76" s="140"/>
      <c r="DX76" s="139"/>
      <c r="DY76" s="103"/>
      <c r="DZ76" s="139"/>
      <c r="EA76" s="139"/>
      <c r="EB76" s="103"/>
      <c r="EC76" s="139"/>
      <c r="ED76" s="139"/>
      <c r="EE76" s="103"/>
      <c r="EF76" s="139">
        <f t="shared" si="956"/>
        <v>0</v>
      </c>
      <c r="EG76" s="139">
        <f t="shared" si="957"/>
        <v>0</v>
      </c>
      <c r="EH76" s="103"/>
      <c r="EI76" s="140"/>
      <c r="EJ76" s="139"/>
      <c r="EK76" s="103"/>
      <c r="EL76" s="140"/>
      <c r="EM76" s="139"/>
      <c r="EN76" s="103"/>
      <c r="EO76" s="140"/>
      <c r="EP76" s="139"/>
      <c r="EQ76" s="103"/>
      <c r="ER76" s="140"/>
      <c r="ES76" s="139"/>
      <c r="ET76" s="103"/>
      <c r="EU76" s="139"/>
      <c r="EV76" s="139"/>
      <c r="EW76" s="103"/>
      <c r="EX76" s="140">
        <f t="shared" si="958"/>
        <v>0</v>
      </c>
      <c r="EY76" s="139">
        <f t="shared" si="959"/>
        <v>0</v>
      </c>
      <c r="EZ76" s="103"/>
      <c r="FA76" s="139"/>
      <c r="FB76" s="139"/>
      <c r="FC76" s="103"/>
      <c r="FD76" s="139"/>
      <c r="FE76" s="139"/>
      <c r="FF76" s="103"/>
      <c r="FG76" s="139"/>
      <c r="FH76" s="139"/>
      <c r="FI76" s="103"/>
      <c r="FJ76" s="139"/>
      <c r="FK76" s="139"/>
      <c r="FL76" s="103"/>
      <c r="FM76" s="140">
        <f t="shared" si="960"/>
        <v>0</v>
      </c>
      <c r="FN76" s="139">
        <f t="shared" si="961"/>
        <v>0</v>
      </c>
      <c r="FO76" s="103"/>
      <c r="FP76" s="139"/>
      <c r="FQ76" s="139"/>
      <c r="FR76" s="103"/>
      <c r="FS76" s="140">
        <f t="shared" si="962"/>
        <v>0</v>
      </c>
      <c r="FT76" s="139">
        <f t="shared" si="54"/>
        <v>0</v>
      </c>
      <c r="FU76" s="103"/>
      <c r="FV76" s="140"/>
      <c r="FW76" s="139"/>
      <c r="FX76" s="103"/>
      <c r="FY76" s="140">
        <f t="shared" si="963"/>
        <v>0</v>
      </c>
      <c r="FZ76" s="139">
        <f t="shared" si="964"/>
        <v>0</v>
      </c>
      <c r="GA76" s="103"/>
      <c r="GB76" s="140">
        <f t="shared" si="1586"/>
        <v>0</v>
      </c>
      <c r="GC76" s="139">
        <f t="shared" si="1586"/>
        <v>0</v>
      </c>
      <c r="GD76" s="103"/>
      <c r="GE76" s="139"/>
      <c r="GF76" s="139"/>
      <c r="GG76" s="103"/>
      <c r="GH76" s="139"/>
      <c r="GI76" s="139"/>
      <c r="GJ76" s="103"/>
      <c r="GK76" s="139"/>
      <c r="GL76" s="139"/>
      <c r="GM76" s="103"/>
      <c r="GN76" s="139"/>
      <c r="GO76" s="139"/>
      <c r="GP76" s="103"/>
      <c r="GQ76" s="139"/>
      <c r="GR76" s="139"/>
      <c r="GS76" s="103"/>
      <c r="GT76" s="140"/>
      <c r="GU76" s="139"/>
      <c r="GV76" s="103"/>
      <c r="GW76" s="140"/>
      <c r="GX76" s="139"/>
      <c r="GY76" s="103"/>
      <c r="GZ76" s="139"/>
      <c r="HA76" s="139"/>
      <c r="HB76" s="103"/>
      <c r="HC76" s="140">
        <f t="shared" si="967"/>
        <v>0</v>
      </c>
      <c r="HD76" s="139">
        <f t="shared" si="968"/>
        <v>0</v>
      </c>
      <c r="HE76" s="103"/>
      <c r="HF76" s="140"/>
      <c r="HG76" s="139"/>
      <c r="HH76" s="103"/>
      <c r="HI76" s="140">
        <f t="shared" si="63"/>
        <v>0</v>
      </c>
      <c r="HJ76" s="139">
        <f t="shared" si="64"/>
        <v>0</v>
      </c>
      <c r="HK76" s="103"/>
      <c r="HL76" s="140"/>
      <c r="HM76" s="139"/>
      <c r="HN76" s="103"/>
      <c r="HO76" s="139"/>
      <c r="HP76" s="139"/>
      <c r="HQ76" s="103"/>
      <c r="HR76" s="140">
        <f t="shared" si="65"/>
        <v>0</v>
      </c>
      <c r="HS76" s="139">
        <f t="shared" si="66"/>
        <v>0</v>
      </c>
      <c r="HT76" s="103"/>
      <c r="HU76" s="140"/>
      <c r="HV76" s="139"/>
      <c r="HW76" s="103"/>
      <c r="HX76" s="139"/>
      <c r="HY76" s="139"/>
      <c r="HZ76" s="103"/>
      <c r="IA76" s="140">
        <f t="shared" si="67"/>
        <v>0</v>
      </c>
      <c r="IB76" s="139">
        <f t="shared" si="68"/>
        <v>0</v>
      </c>
      <c r="IC76" s="103"/>
      <c r="ID76" s="139"/>
      <c r="IE76" s="139"/>
      <c r="IF76" s="103"/>
      <c r="IG76" s="139"/>
      <c r="IH76" s="139"/>
      <c r="II76" s="103"/>
      <c r="IJ76" s="140">
        <f t="shared" si="69"/>
        <v>0</v>
      </c>
      <c r="IK76" s="139">
        <f t="shared" si="70"/>
        <v>0</v>
      </c>
      <c r="IL76" s="103"/>
      <c r="IM76" s="139"/>
      <c r="IN76" s="139"/>
      <c r="IO76" s="103"/>
      <c r="IP76" s="140">
        <f t="shared" si="969"/>
        <v>0</v>
      </c>
      <c r="IQ76" s="139">
        <f t="shared" si="970"/>
        <v>0</v>
      </c>
      <c r="IR76" s="103"/>
      <c r="IS76" s="139"/>
      <c r="IT76" s="139"/>
      <c r="IU76" s="103"/>
      <c r="IV76" s="139">
        <f t="shared" si="1712"/>
        <v>0</v>
      </c>
      <c r="IW76" s="139">
        <f t="shared" si="1713"/>
        <v>0</v>
      </c>
      <c r="IX76" s="103"/>
      <c r="IY76" s="140">
        <f t="shared" si="971"/>
        <v>0</v>
      </c>
      <c r="IZ76" s="139">
        <f t="shared" si="972"/>
        <v>0</v>
      </c>
      <c r="JA76" s="103"/>
      <c r="JB76" s="140"/>
      <c r="JC76" s="139"/>
      <c r="JD76" s="103"/>
      <c r="JE76" s="139"/>
      <c r="JF76" s="139"/>
      <c r="JG76" s="103"/>
      <c r="JH76" s="140"/>
      <c r="JI76" s="139"/>
      <c r="JJ76" s="103"/>
      <c r="JK76" s="140">
        <f t="shared" si="76"/>
        <v>0</v>
      </c>
      <c r="JL76" s="139">
        <f t="shared" si="77"/>
        <v>0</v>
      </c>
      <c r="JM76" s="103"/>
      <c r="JN76" s="140"/>
      <c r="JO76" s="139"/>
      <c r="JP76" s="103"/>
      <c r="JQ76" s="140"/>
      <c r="JR76" s="139"/>
      <c r="JS76" s="103"/>
      <c r="JT76" s="140"/>
      <c r="JU76" s="139"/>
      <c r="JV76" s="103"/>
      <c r="JW76" s="140"/>
      <c r="JX76" s="139"/>
      <c r="JY76" s="103"/>
      <c r="JZ76" s="140">
        <f t="shared" si="78"/>
        <v>0</v>
      </c>
      <c r="KA76" s="139">
        <f t="shared" si="79"/>
        <v>0</v>
      </c>
      <c r="KB76" s="103"/>
      <c r="KC76" s="140"/>
      <c r="KD76" s="139"/>
      <c r="KE76" s="103"/>
      <c r="KF76" s="140"/>
      <c r="KG76" s="139"/>
      <c r="KH76" s="103"/>
      <c r="KI76" s="140"/>
      <c r="KJ76" s="139"/>
      <c r="KK76" s="103"/>
      <c r="KL76" s="140">
        <f t="shared" si="973"/>
        <v>0</v>
      </c>
      <c r="KM76" s="139">
        <f t="shared" si="974"/>
        <v>0</v>
      </c>
      <c r="KN76" s="103"/>
      <c r="KO76" s="140">
        <f t="shared" si="975"/>
        <v>0</v>
      </c>
      <c r="KP76" s="139">
        <f t="shared" si="976"/>
        <v>0</v>
      </c>
      <c r="KQ76" s="103"/>
      <c r="KR76" s="139"/>
      <c r="KS76" s="139"/>
      <c r="KT76" s="103"/>
      <c r="KU76" s="139"/>
      <c r="KV76" s="139"/>
      <c r="KW76" s="103"/>
      <c r="KX76" s="139"/>
      <c r="KY76" s="139"/>
      <c r="KZ76" s="103"/>
      <c r="LA76" s="139"/>
      <c r="LB76" s="139"/>
      <c r="LC76" s="103"/>
      <c r="LD76" s="139"/>
      <c r="LE76" s="139"/>
      <c r="LF76" s="103"/>
      <c r="LG76" s="140">
        <f t="shared" si="84"/>
        <v>0</v>
      </c>
      <c r="LH76" s="139">
        <f t="shared" si="85"/>
        <v>0</v>
      </c>
      <c r="LI76" s="103"/>
      <c r="LJ76" s="139"/>
      <c r="LK76" s="139"/>
      <c r="LL76" s="103"/>
      <c r="LM76" s="139"/>
      <c r="LN76" s="139"/>
      <c r="LO76" s="103"/>
      <c r="LP76" s="139"/>
      <c r="LQ76" s="139"/>
      <c r="LR76" s="103"/>
      <c r="LS76" s="140">
        <f t="shared" si="979"/>
        <v>0</v>
      </c>
      <c r="LT76" s="139">
        <f t="shared" si="980"/>
        <v>0</v>
      </c>
      <c r="LU76" s="103"/>
      <c r="LV76" s="140">
        <f t="shared" si="1624"/>
        <v>0</v>
      </c>
      <c r="LW76" s="139">
        <f t="shared" si="1624"/>
        <v>0</v>
      </c>
      <c r="LX76" s="103"/>
      <c r="LY76" s="139"/>
      <c r="LZ76" s="139"/>
      <c r="MA76" s="103"/>
      <c r="MB76" s="139"/>
      <c r="MC76" s="139"/>
      <c r="MD76" s="103"/>
      <c r="ME76" s="139"/>
      <c r="MF76" s="139"/>
      <c r="MG76" s="103"/>
      <c r="MH76" s="139"/>
      <c r="MI76" s="139"/>
      <c r="MJ76" s="103"/>
      <c r="MK76" s="140">
        <f t="shared" si="985"/>
        <v>0</v>
      </c>
      <c r="ML76" s="139">
        <f t="shared" si="986"/>
        <v>0</v>
      </c>
      <c r="MM76" s="103"/>
      <c r="MN76" s="139"/>
      <c r="MO76" s="139"/>
      <c r="MP76" s="103"/>
      <c r="MQ76" s="38"/>
      <c r="MR76" s="38"/>
      <c r="MS76" s="104"/>
      <c r="MT76" s="140">
        <f t="shared" si="988"/>
        <v>0</v>
      </c>
      <c r="MU76" s="139">
        <f t="shared" si="989"/>
        <v>0</v>
      </c>
      <c r="MV76" s="103"/>
      <c r="MW76" s="140">
        <f t="shared" si="990"/>
        <v>0</v>
      </c>
      <c r="MX76" s="139">
        <f t="shared" si="991"/>
        <v>0</v>
      </c>
      <c r="MY76" s="103"/>
      <c r="MZ76" s="140">
        <f t="shared" si="992"/>
        <v>0</v>
      </c>
      <c r="NA76" s="139">
        <f t="shared" si="993"/>
        <v>0</v>
      </c>
      <c r="NB76" s="103"/>
      <c r="NC76" s="140">
        <f t="shared" si="994"/>
        <v>847.5</v>
      </c>
      <c r="ND76" s="139">
        <f t="shared" si="995"/>
        <v>816</v>
      </c>
      <c r="NE76" s="103">
        <f t="shared" si="96"/>
        <v>0.96283185840707963</v>
      </c>
    </row>
    <row r="77" spans="1:372" s="146" customFormat="1" ht="16.5" thickBot="1" x14ac:dyDescent="0.3">
      <c r="A77" s="115">
        <v>67</v>
      </c>
      <c r="B77" s="142"/>
      <c r="C77" s="143" t="s">
        <v>250</v>
      </c>
      <c r="D77" s="144"/>
      <c r="E77" s="144"/>
      <c r="F77" s="119"/>
      <c r="G77" s="144"/>
      <c r="H77" s="144"/>
      <c r="I77" s="119"/>
      <c r="J77" s="144"/>
      <c r="K77" s="144"/>
      <c r="L77" s="119"/>
      <c r="M77" s="144"/>
      <c r="N77" s="144"/>
      <c r="O77" s="119"/>
      <c r="P77" s="144"/>
      <c r="Q77" s="144"/>
      <c r="R77" s="119"/>
      <c r="S77" s="144"/>
      <c r="T77" s="144"/>
      <c r="U77" s="119"/>
      <c r="V77" s="144"/>
      <c r="W77" s="144"/>
      <c r="X77" s="119"/>
      <c r="Y77" s="144"/>
      <c r="Z77" s="144"/>
      <c r="AA77" s="119"/>
      <c r="AB77" s="145">
        <f t="shared" si="26"/>
        <v>0</v>
      </c>
      <c r="AC77" s="144">
        <f t="shared" si="27"/>
        <v>0</v>
      </c>
      <c r="AD77" s="119"/>
      <c r="AE77" s="144"/>
      <c r="AF77" s="144"/>
      <c r="AG77" s="119"/>
      <c r="AH77" s="145">
        <f t="shared" si="30"/>
        <v>0</v>
      </c>
      <c r="AI77" s="144">
        <f t="shared" si="31"/>
        <v>0</v>
      </c>
      <c r="AJ77" s="119"/>
      <c r="AK77" s="144"/>
      <c r="AL77" s="144"/>
      <c r="AM77" s="119"/>
      <c r="AN77" s="144"/>
      <c r="AO77" s="144"/>
      <c r="AP77" s="119"/>
      <c r="AQ77" s="144"/>
      <c r="AR77" s="144"/>
      <c r="AS77" s="119"/>
      <c r="AT77" s="144"/>
      <c r="AU77" s="144"/>
      <c r="AV77" s="119"/>
      <c r="AW77" s="144"/>
      <c r="AX77" s="144"/>
      <c r="AY77" s="119"/>
      <c r="AZ77" s="144">
        <f t="shared" si="952"/>
        <v>0</v>
      </c>
      <c r="BA77" s="144">
        <f t="shared" si="953"/>
        <v>0</v>
      </c>
      <c r="BB77" s="119"/>
      <c r="BC77" s="144"/>
      <c r="BD77" s="144"/>
      <c r="BE77" s="119"/>
      <c r="BF77" s="144"/>
      <c r="BG77" s="144"/>
      <c r="BH77" s="119"/>
      <c r="BI77" s="144"/>
      <c r="BJ77" s="144"/>
      <c r="BK77" s="119"/>
      <c r="BL77" s="144"/>
      <c r="BM77" s="144"/>
      <c r="BN77" s="119"/>
      <c r="BO77" s="144"/>
      <c r="BP77" s="144"/>
      <c r="BQ77" s="119"/>
      <c r="BR77" s="145"/>
      <c r="BS77" s="144"/>
      <c r="BT77" s="119"/>
      <c r="BU77" s="145"/>
      <c r="BV77" s="144"/>
      <c r="BW77" s="119"/>
      <c r="BX77" s="145"/>
      <c r="BY77" s="144"/>
      <c r="BZ77" s="119"/>
      <c r="CA77" s="145"/>
      <c r="CB77" s="144"/>
      <c r="CC77" s="119"/>
      <c r="CD77" s="145">
        <f t="shared" si="954"/>
        <v>0</v>
      </c>
      <c r="CE77" s="144">
        <f t="shared" si="955"/>
        <v>0</v>
      </c>
      <c r="CF77" s="119"/>
      <c r="CG77" s="145"/>
      <c r="CH77" s="144"/>
      <c r="CI77" s="119"/>
      <c r="CJ77" s="145"/>
      <c r="CK77" s="144"/>
      <c r="CL77" s="119"/>
      <c r="CM77" s="145"/>
      <c r="CN77" s="144"/>
      <c r="CO77" s="119"/>
      <c r="CP77" s="145"/>
      <c r="CQ77" s="144"/>
      <c r="CR77" s="119"/>
      <c r="CS77" s="145"/>
      <c r="CT77" s="144"/>
      <c r="CU77" s="119"/>
      <c r="CV77" s="145">
        <f t="shared" si="40"/>
        <v>0</v>
      </c>
      <c r="CW77" s="144">
        <f t="shared" si="41"/>
        <v>0</v>
      </c>
      <c r="CX77" s="119"/>
      <c r="CY77" s="145"/>
      <c r="CZ77" s="144"/>
      <c r="DA77" s="119"/>
      <c r="DB77" s="145"/>
      <c r="DC77" s="144"/>
      <c r="DD77" s="119"/>
      <c r="DE77" s="144"/>
      <c r="DF77" s="144"/>
      <c r="DG77" s="119"/>
      <c r="DH77" s="145"/>
      <c r="DI77" s="144"/>
      <c r="DJ77" s="119"/>
      <c r="DK77" s="144"/>
      <c r="DL77" s="144"/>
      <c r="DM77" s="119"/>
      <c r="DN77" s="145"/>
      <c r="DO77" s="144"/>
      <c r="DP77" s="119"/>
      <c r="DQ77" s="145"/>
      <c r="DR77" s="144"/>
      <c r="DS77" s="119"/>
      <c r="DT77" s="145">
        <f t="shared" si="42"/>
        <v>0</v>
      </c>
      <c r="DU77" s="144">
        <f t="shared" si="43"/>
        <v>0</v>
      </c>
      <c r="DV77" s="119"/>
      <c r="DW77" s="145"/>
      <c r="DX77" s="144"/>
      <c r="DY77" s="119"/>
      <c r="DZ77" s="144"/>
      <c r="EA77" s="144"/>
      <c r="EB77" s="119"/>
      <c r="EC77" s="144"/>
      <c r="ED77" s="144"/>
      <c r="EE77" s="119"/>
      <c r="EF77" s="144">
        <f t="shared" si="956"/>
        <v>0</v>
      </c>
      <c r="EG77" s="144">
        <f t="shared" si="957"/>
        <v>0</v>
      </c>
      <c r="EH77" s="119"/>
      <c r="EI77" s="145"/>
      <c r="EJ77" s="144"/>
      <c r="EK77" s="119"/>
      <c r="EL77" s="145"/>
      <c r="EM77" s="144"/>
      <c r="EN77" s="119"/>
      <c r="EO77" s="145"/>
      <c r="EP77" s="144"/>
      <c r="EQ77" s="119"/>
      <c r="ER77" s="145"/>
      <c r="ES77" s="144"/>
      <c r="ET77" s="119"/>
      <c r="EU77" s="144"/>
      <c r="EV77" s="144"/>
      <c r="EW77" s="119"/>
      <c r="EX77" s="145">
        <f t="shared" si="958"/>
        <v>0</v>
      </c>
      <c r="EY77" s="144">
        <f t="shared" si="959"/>
        <v>0</v>
      </c>
      <c r="EZ77" s="119"/>
      <c r="FA77" s="144"/>
      <c r="FB77" s="144"/>
      <c r="FC77" s="119"/>
      <c r="FD77" s="144"/>
      <c r="FE77" s="144"/>
      <c r="FF77" s="119"/>
      <c r="FG77" s="144"/>
      <c r="FH77" s="144"/>
      <c r="FI77" s="119"/>
      <c r="FJ77" s="144"/>
      <c r="FK77" s="144"/>
      <c r="FL77" s="119"/>
      <c r="FM77" s="145">
        <f t="shared" si="960"/>
        <v>0</v>
      </c>
      <c r="FN77" s="144">
        <f t="shared" si="961"/>
        <v>0</v>
      </c>
      <c r="FO77" s="119"/>
      <c r="FP77" s="144"/>
      <c r="FQ77" s="144"/>
      <c r="FR77" s="119"/>
      <c r="FS77" s="145">
        <f t="shared" si="962"/>
        <v>0</v>
      </c>
      <c r="FT77" s="144">
        <f t="shared" si="54"/>
        <v>0</v>
      </c>
      <c r="FU77" s="119"/>
      <c r="FV77" s="145"/>
      <c r="FW77" s="144"/>
      <c r="FX77" s="119"/>
      <c r="FY77" s="145">
        <f t="shared" si="963"/>
        <v>0</v>
      </c>
      <c r="FZ77" s="144">
        <f t="shared" si="964"/>
        <v>0</v>
      </c>
      <c r="GA77" s="119"/>
      <c r="GB77" s="145">
        <f t="shared" si="1586"/>
        <v>0</v>
      </c>
      <c r="GC77" s="144">
        <f t="shared" si="1586"/>
        <v>0</v>
      </c>
      <c r="GD77" s="119"/>
      <c r="GE77" s="144"/>
      <c r="GF77" s="144"/>
      <c r="GG77" s="119"/>
      <c r="GH77" s="144"/>
      <c r="GI77" s="144"/>
      <c r="GJ77" s="119"/>
      <c r="GK77" s="144"/>
      <c r="GL77" s="144"/>
      <c r="GM77" s="119"/>
      <c r="GN77" s="144"/>
      <c r="GO77" s="144"/>
      <c r="GP77" s="119"/>
      <c r="GQ77" s="144"/>
      <c r="GR77" s="144"/>
      <c r="GS77" s="119"/>
      <c r="GT77" s="145"/>
      <c r="GU77" s="144"/>
      <c r="GV77" s="119"/>
      <c r="GW77" s="145"/>
      <c r="GX77" s="144"/>
      <c r="GY77" s="119"/>
      <c r="GZ77" s="144"/>
      <c r="HA77" s="144"/>
      <c r="HB77" s="119"/>
      <c r="HC77" s="145">
        <f t="shared" si="967"/>
        <v>0</v>
      </c>
      <c r="HD77" s="144">
        <f t="shared" si="968"/>
        <v>0</v>
      </c>
      <c r="HE77" s="119"/>
      <c r="HF77" s="145"/>
      <c r="HG77" s="144"/>
      <c r="HH77" s="119"/>
      <c r="HI77" s="145">
        <f t="shared" si="63"/>
        <v>0</v>
      </c>
      <c r="HJ77" s="144">
        <f t="shared" si="64"/>
        <v>0</v>
      </c>
      <c r="HK77" s="119"/>
      <c r="HL77" s="145"/>
      <c r="HM77" s="144"/>
      <c r="HN77" s="119"/>
      <c r="HO77" s="144"/>
      <c r="HP77" s="144"/>
      <c r="HQ77" s="119"/>
      <c r="HR77" s="145">
        <f t="shared" si="65"/>
        <v>0</v>
      </c>
      <c r="HS77" s="144">
        <f t="shared" si="66"/>
        <v>0</v>
      </c>
      <c r="HT77" s="119"/>
      <c r="HU77" s="145"/>
      <c r="HV77" s="144"/>
      <c r="HW77" s="119"/>
      <c r="HX77" s="144"/>
      <c r="HY77" s="144"/>
      <c r="HZ77" s="119"/>
      <c r="IA77" s="145">
        <f t="shared" si="67"/>
        <v>0</v>
      </c>
      <c r="IB77" s="144">
        <f t="shared" si="68"/>
        <v>0</v>
      </c>
      <c r="IC77" s="119"/>
      <c r="ID77" s="144"/>
      <c r="IE77" s="144"/>
      <c r="IF77" s="119"/>
      <c r="IG77" s="144"/>
      <c r="IH77" s="144"/>
      <c r="II77" s="119"/>
      <c r="IJ77" s="145">
        <f t="shared" si="69"/>
        <v>0</v>
      </c>
      <c r="IK77" s="144">
        <f t="shared" si="70"/>
        <v>0</v>
      </c>
      <c r="IL77" s="119"/>
      <c r="IM77" s="144"/>
      <c r="IN77" s="144"/>
      <c r="IO77" s="119"/>
      <c r="IP77" s="145">
        <f t="shared" si="969"/>
        <v>0</v>
      </c>
      <c r="IQ77" s="144">
        <f t="shared" si="970"/>
        <v>0</v>
      </c>
      <c r="IR77" s="119"/>
      <c r="IS77" s="144"/>
      <c r="IT77" s="144"/>
      <c r="IU77" s="119"/>
      <c r="IV77" s="144">
        <f t="shared" si="1712"/>
        <v>0</v>
      </c>
      <c r="IW77" s="144">
        <f t="shared" si="1713"/>
        <v>0</v>
      </c>
      <c r="IX77" s="119"/>
      <c r="IY77" s="145">
        <f t="shared" si="971"/>
        <v>0</v>
      </c>
      <c r="IZ77" s="144">
        <f t="shared" si="972"/>
        <v>0</v>
      </c>
      <c r="JA77" s="119"/>
      <c r="JB77" s="145"/>
      <c r="JC77" s="144"/>
      <c r="JD77" s="119"/>
      <c r="JE77" s="144"/>
      <c r="JF77" s="144"/>
      <c r="JG77" s="119"/>
      <c r="JH77" s="145"/>
      <c r="JI77" s="144"/>
      <c r="JJ77" s="119"/>
      <c r="JK77" s="145">
        <f t="shared" si="76"/>
        <v>0</v>
      </c>
      <c r="JL77" s="144">
        <f t="shared" si="77"/>
        <v>0</v>
      </c>
      <c r="JM77" s="119"/>
      <c r="JN77" s="145"/>
      <c r="JO77" s="144"/>
      <c r="JP77" s="119"/>
      <c r="JQ77" s="145"/>
      <c r="JR77" s="144"/>
      <c r="JS77" s="119"/>
      <c r="JT77" s="145"/>
      <c r="JU77" s="144"/>
      <c r="JV77" s="119"/>
      <c r="JW77" s="145"/>
      <c r="JX77" s="144"/>
      <c r="JY77" s="119"/>
      <c r="JZ77" s="145">
        <f t="shared" si="78"/>
        <v>0</v>
      </c>
      <c r="KA77" s="144">
        <f t="shared" si="79"/>
        <v>0</v>
      </c>
      <c r="KB77" s="119"/>
      <c r="KC77" s="145"/>
      <c r="KD77" s="144"/>
      <c r="KE77" s="119"/>
      <c r="KF77" s="145"/>
      <c r="KG77" s="144"/>
      <c r="KH77" s="119"/>
      <c r="KI77" s="145"/>
      <c r="KJ77" s="144"/>
      <c r="KK77" s="119"/>
      <c r="KL77" s="145">
        <f t="shared" si="973"/>
        <v>0</v>
      </c>
      <c r="KM77" s="144">
        <f t="shared" si="974"/>
        <v>0</v>
      </c>
      <c r="KN77" s="119"/>
      <c r="KO77" s="145">
        <f t="shared" si="975"/>
        <v>0</v>
      </c>
      <c r="KP77" s="144">
        <f t="shared" si="976"/>
        <v>0</v>
      </c>
      <c r="KQ77" s="119"/>
      <c r="KR77" s="144"/>
      <c r="KS77" s="144"/>
      <c r="KT77" s="119"/>
      <c r="KU77" s="144"/>
      <c r="KV77" s="144"/>
      <c r="KW77" s="119"/>
      <c r="KX77" s="144"/>
      <c r="KY77" s="144"/>
      <c r="KZ77" s="119"/>
      <c r="LA77" s="144"/>
      <c r="LB77" s="144"/>
      <c r="LC77" s="119"/>
      <c r="LD77" s="144"/>
      <c r="LE77" s="144"/>
      <c r="LF77" s="119"/>
      <c r="LG77" s="145">
        <f t="shared" si="84"/>
        <v>0</v>
      </c>
      <c r="LH77" s="144">
        <f t="shared" si="85"/>
        <v>0</v>
      </c>
      <c r="LI77" s="119"/>
      <c r="LJ77" s="144"/>
      <c r="LK77" s="144"/>
      <c r="LL77" s="119"/>
      <c r="LM77" s="144"/>
      <c r="LN77" s="144"/>
      <c r="LO77" s="119"/>
      <c r="LP77" s="144"/>
      <c r="LQ77" s="144"/>
      <c r="LR77" s="119"/>
      <c r="LS77" s="145">
        <f t="shared" si="979"/>
        <v>0</v>
      </c>
      <c r="LT77" s="144">
        <f t="shared" si="980"/>
        <v>0</v>
      </c>
      <c r="LU77" s="119"/>
      <c r="LV77" s="145">
        <f t="shared" si="1624"/>
        <v>0</v>
      </c>
      <c r="LW77" s="144">
        <f t="shared" si="1624"/>
        <v>0</v>
      </c>
      <c r="LX77" s="119"/>
      <c r="LY77" s="144"/>
      <c r="LZ77" s="144"/>
      <c r="MA77" s="119"/>
      <c r="MB77" s="144"/>
      <c r="MC77" s="144"/>
      <c r="MD77" s="119"/>
      <c r="ME77" s="144"/>
      <c r="MF77" s="144"/>
      <c r="MG77" s="119"/>
      <c r="MH77" s="144"/>
      <c r="MI77" s="144"/>
      <c r="MJ77" s="119"/>
      <c r="MK77" s="145">
        <f t="shared" si="985"/>
        <v>0</v>
      </c>
      <c r="ML77" s="144">
        <f t="shared" si="986"/>
        <v>0</v>
      </c>
      <c r="MM77" s="119"/>
      <c r="MN77" s="144"/>
      <c r="MO77" s="144"/>
      <c r="MP77" s="119"/>
      <c r="MQ77" s="118"/>
      <c r="MR77" s="118"/>
      <c r="MS77" s="121"/>
      <c r="MT77" s="145">
        <f t="shared" si="988"/>
        <v>0</v>
      </c>
      <c r="MU77" s="144">
        <f t="shared" si="989"/>
        <v>0</v>
      </c>
      <c r="MV77" s="119"/>
      <c r="MW77" s="145">
        <f t="shared" si="990"/>
        <v>0</v>
      </c>
      <c r="MX77" s="144">
        <f t="shared" si="991"/>
        <v>0</v>
      </c>
      <c r="MY77" s="119"/>
      <c r="MZ77" s="145">
        <f t="shared" si="992"/>
        <v>0</v>
      </c>
      <c r="NA77" s="144">
        <f t="shared" si="993"/>
        <v>0</v>
      </c>
      <c r="NB77" s="119"/>
      <c r="NC77" s="145">
        <f t="shared" si="994"/>
        <v>0</v>
      </c>
      <c r="ND77" s="144">
        <f t="shared" si="995"/>
        <v>0</v>
      </c>
      <c r="NE77" s="119"/>
    </row>
    <row r="78" spans="1:372" ht="16.5" thickBot="1" x14ac:dyDescent="0.3">
      <c r="A78" s="147"/>
      <c r="B78" s="147"/>
      <c r="C78" s="148"/>
      <c r="IY78" s="3"/>
      <c r="IZ78" s="3"/>
      <c r="KC78" s="150"/>
    </row>
    <row r="79" spans="1:372" x14ac:dyDescent="0.25">
      <c r="A79" s="147"/>
      <c r="B79" s="147"/>
      <c r="C79" s="148"/>
      <c r="E79" s="151">
        <f>E76-D76</f>
        <v>0</v>
      </c>
      <c r="AC79" s="151">
        <f>AC76-AB76</f>
        <v>2.5</v>
      </c>
    </row>
    <row r="80" spans="1:372" x14ac:dyDescent="0.25">
      <c r="A80" s="147"/>
      <c r="B80" s="147"/>
      <c r="C80" s="148"/>
      <c r="NG80" s="149">
        <f>ND75-ND40</f>
        <v>0</v>
      </c>
    </row>
    <row r="81" spans="1:36" x14ac:dyDescent="0.25">
      <c r="A81" s="147"/>
      <c r="B81" s="147"/>
      <c r="C81" s="148"/>
      <c r="AI81" s="149">
        <f>AI21-AH21</f>
        <v>-54934</v>
      </c>
    </row>
    <row r="82" spans="1:36" x14ac:dyDescent="0.25">
      <c r="A82" s="147"/>
      <c r="B82" s="147"/>
      <c r="C82" s="148"/>
      <c r="F82" s="149">
        <f>E60-D60</f>
        <v>-50771</v>
      </c>
    </row>
    <row r="83" spans="1:36" x14ac:dyDescent="0.25">
      <c r="A83" s="147"/>
      <c r="B83" s="147"/>
      <c r="C83" s="148"/>
    </row>
    <row r="84" spans="1:36" x14ac:dyDescent="0.25">
      <c r="A84" s="147"/>
      <c r="B84" s="147"/>
      <c r="C84" s="148"/>
    </row>
    <row r="85" spans="1:36" x14ac:dyDescent="0.25">
      <c r="A85" s="147"/>
      <c r="B85" s="147"/>
      <c r="C85" s="148"/>
      <c r="AJ85" s="149">
        <f>AI12-AH12</f>
        <v>-138105</v>
      </c>
    </row>
    <row r="86" spans="1:36" x14ac:dyDescent="0.25">
      <c r="A86" s="147"/>
      <c r="B86" s="147"/>
      <c r="C86" s="148"/>
    </row>
    <row r="87" spans="1:36" x14ac:dyDescent="0.25">
      <c r="A87" s="147"/>
      <c r="B87" s="147"/>
      <c r="C87" s="148"/>
    </row>
    <row r="88" spans="1:36" x14ac:dyDescent="0.25">
      <c r="A88" s="147"/>
      <c r="B88" s="147"/>
      <c r="C88" s="148"/>
    </row>
    <row r="89" spans="1:36" x14ac:dyDescent="0.25">
      <c r="A89" s="147"/>
      <c r="B89" s="147"/>
      <c r="C89" s="148"/>
    </row>
    <row r="90" spans="1:36" x14ac:dyDescent="0.25">
      <c r="A90" s="147"/>
      <c r="B90" s="147"/>
      <c r="C90" s="148"/>
    </row>
    <row r="91" spans="1:36" x14ac:dyDescent="0.25">
      <c r="A91" s="147"/>
      <c r="B91" s="147"/>
      <c r="C91" s="148"/>
    </row>
    <row r="92" spans="1:36" x14ac:dyDescent="0.25">
      <c r="A92" s="147"/>
      <c r="B92" s="147"/>
      <c r="C92" s="148"/>
    </row>
    <row r="93" spans="1:36" x14ac:dyDescent="0.25">
      <c r="A93" s="147"/>
      <c r="B93" s="147"/>
      <c r="C93" s="148"/>
    </row>
    <row r="94" spans="1:36" x14ac:dyDescent="0.25">
      <c r="A94" s="147"/>
      <c r="B94" s="147"/>
      <c r="C94" s="148"/>
    </row>
    <row r="95" spans="1:36" x14ac:dyDescent="0.25">
      <c r="A95" s="147"/>
      <c r="B95" s="147"/>
      <c r="C95" s="148"/>
    </row>
    <row r="96" spans="1:36" x14ac:dyDescent="0.25">
      <c r="A96" s="147"/>
      <c r="B96" s="147"/>
      <c r="C96" s="148"/>
    </row>
    <row r="97" spans="1:3" x14ac:dyDescent="0.25">
      <c r="A97" s="147"/>
      <c r="B97" s="147"/>
      <c r="C97" s="148"/>
    </row>
    <row r="98" spans="1:3" x14ac:dyDescent="0.25">
      <c r="A98" s="147"/>
      <c r="B98" s="147"/>
      <c r="C98" s="148"/>
    </row>
    <row r="99" spans="1:3" x14ac:dyDescent="0.25">
      <c r="A99" s="147"/>
      <c r="B99" s="147"/>
      <c r="C99" s="148"/>
    </row>
    <row r="100" spans="1:3" x14ac:dyDescent="0.25">
      <c r="A100" s="147"/>
      <c r="B100" s="147"/>
      <c r="C100" s="148"/>
    </row>
    <row r="101" spans="1:3" x14ac:dyDescent="0.25">
      <c r="A101" s="147"/>
      <c r="B101" s="147"/>
      <c r="C101" s="148"/>
    </row>
    <row r="102" spans="1:3" x14ac:dyDescent="0.25">
      <c r="A102" s="147"/>
      <c r="B102" s="147"/>
      <c r="C102" s="148"/>
    </row>
    <row r="103" spans="1:3" x14ac:dyDescent="0.25">
      <c r="A103" s="147"/>
      <c r="B103" s="147"/>
      <c r="C103" s="148"/>
    </row>
    <row r="104" spans="1:3" x14ac:dyDescent="0.25">
      <c r="A104" s="147"/>
      <c r="B104" s="147"/>
      <c r="C104" s="148"/>
    </row>
    <row r="105" spans="1:3" x14ac:dyDescent="0.25">
      <c r="A105" s="147"/>
      <c r="B105" s="147"/>
      <c r="C105" s="148"/>
    </row>
    <row r="106" spans="1:3" x14ac:dyDescent="0.25">
      <c r="A106" s="147"/>
      <c r="B106" s="147"/>
      <c r="C106" s="148"/>
    </row>
    <row r="107" spans="1:3" x14ac:dyDescent="0.25">
      <c r="A107" s="147"/>
      <c r="B107" s="147"/>
      <c r="C107" s="148"/>
    </row>
    <row r="108" spans="1:3" x14ac:dyDescent="0.25">
      <c r="A108" s="147"/>
      <c r="B108" s="147"/>
      <c r="C108" s="148"/>
    </row>
    <row r="109" spans="1:3" x14ac:dyDescent="0.25">
      <c r="A109" s="147"/>
      <c r="B109" s="147"/>
      <c r="C109" s="148"/>
    </row>
    <row r="110" spans="1:3" x14ac:dyDescent="0.25">
      <c r="A110" s="147"/>
      <c r="B110" s="147"/>
      <c r="C110" s="148"/>
    </row>
    <row r="111" spans="1:3" x14ac:dyDescent="0.25">
      <c r="A111" s="147"/>
      <c r="B111" s="147"/>
      <c r="C111" s="148"/>
    </row>
    <row r="112" spans="1:3" x14ac:dyDescent="0.25">
      <c r="A112" s="147"/>
      <c r="B112" s="147"/>
      <c r="C112" s="148"/>
    </row>
    <row r="113" spans="1:3" x14ac:dyDescent="0.25">
      <c r="A113" s="147"/>
      <c r="B113" s="147"/>
      <c r="C113" s="148"/>
    </row>
    <row r="114" spans="1:3" x14ac:dyDescent="0.25">
      <c r="A114" s="147"/>
      <c r="B114" s="147"/>
      <c r="C114" s="148"/>
    </row>
    <row r="115" spans="1:3" x14ac:dyDescent="0.25">
      <c r="A115" s="147"/>
      <c r="B115" s="147"/>
      <c r="C115" s="148"/>
    </row>
    <row r="116" spans="1:3" x14ac:dyDescent="0.25">
      <c r="A116" s="147"/>
      <c r="B116" s="147"/>
      <c r="C116" s="148"/>
    </row>
    <row r="117" spans="1:3" x14ac:dyDescent="0.25">
      <c r="A117" s="147"/>
      <c r="B117" s="147"/>
      <c r="C117" s="148"/>
    </row>
    <row r="118" spans="1:3" x14ac:dyDescent="0.25">
      <c r="A118" s="147"/>
      <c r="B118" s="147"/>
      <c r="C118" s="148"/>
    </row>
    <row r="119" spans="1:3" x14ac:dyDescent="0.25">
      <c r="A119" s="147"/>
      <c r="B119" s="147"/>
      <c r="C119" s="148"/>
    </row>
    <row r="120" spans="1:3" x14ac:dyDescent="0.25">
      <c r="A120" s="147"/>
      <c r="B120" s="147"/>
      <c r="C120" s="148"/>
    </row>
    <row r="121" spans="1:3" x14ac:dyDescent="0.25">
      <c r="A121" s="147"/>
      <c r="B121" s="147"/>
      <c r="C121" s="148"/>
    </row>
    <row r="122" spans="1:3" x14ac:dyDescent="0.25">
      <c r="A122" s="147"/>
      <c r="B122" s="147"/>
      <c r="C122" s="148"/>
    </row>
    <row r="123" spans="1:3" x14ac:dyDescent="0.25">
      <c r="A123" s="147"/>
      <c r="B123" s="147"/>
      <c r="C123" s="148"/>
    </row>
    <row r="124" spans="1:3" x14ac:dyDescent="0.25">
      <c r="A124" s="147"/>
      <c r="B124" s="147"/>
      <c r="C124" s="148"/>
    </row>
    <row r="125" spans="1:3" x14ac:dyDescent="0.25">
      <c r="A125" s="147"/>
      <c r="B125" s="147"/>
      <c r="C125" s="148"/>
    </row>
    <row r="126" spans="1:3" x14ac:dyDescent="0.25">
      <c r="A126" s="147"/>
      <c r="B126" s="147"/>
      <c r="C126" s="148"/>
    </row>
    <row r="127" spans="1:3" x14ac:dyDescent="0.25">
      <c r="A127" s="147"/>
      <c r="B127" s="147"/>
      <c r="C127" s="148"/>
    </row>
    <row r="128" spans="1:3" x14ac:dyDescent="0.25">
      <c r="A128" s="147"/>
      <c r="B128" s="147"/>
      <c r="C128" s="148"/>
    </row>
    <row r="129" spans="1:3" x14ac:dyDescent="0.25">
      <c r="A129" s="147"/>
      <c r="B129" s="147"/>
      <c r="C129" s="148"/>
    </row>
    <row r="130" spans="1:3" x14ac:dyDescent="0.25">
      <c r="A130" s="147"/>
      <c r="B130" s="147"/>
      <c r="C130" s="148"/>
    </row>
    <row r="131" spans="1:3" x14ac:dyDescent="0.25">
      <c r="A131" s="147"/>
      <c r="B131" s="147"/>
      <c r="C131" s="148"/>
    </row>
    <row r="132" spans="1:3" x14ac:dyDescent="0.25">
      <c r="A132" s="147"/>
      <c r="B132" s="147"/>
      <c r="C132" s="148"/>
    </row>
    <row r="133" spans="1:3" x14ac:dyDescent="0.25">
      <c r="A133" s="147"/>
      <c r="B133" s="147"/>
      <c r="C133" s="148"/>
    </row>
    <row r="134" spans="1:3" x14ac:dyDescent="0.25">
      <c r="A134" s="147"/>
      <c r="B134" s="147"/>
      <c r="C134" s="148"/>
    </row>
    <row r="135" spans="1:3" x14ac:dyDescent="0.25">
      <c r="A135" s="147"/>
      <c r="B135" s="147"/>
      <c r="C135" s="148"/>
    </row>
    <row r="136" spans="1:3" x14ac:dyDescent="0.25">
      <c r="A136" s="147"/>
      <c r="B136" s="147"/>
      <c r="C136" s="148"/>
    </row>
    <row r="137" spans="1:3" x14ac:dyDescent="0.25">
      <c r="A137" s="147"/>
      <c r="B137" s="147"/>
      <c r="C137" s="148"/>
    </row>
    <row r="138" spans="1:3" x14ac:dyDescent="0.25">
      <c r="A138" s="147"/>
      <c r="B138" s="147"/>
      <c r="C138" s="148"/>
    </row>
    <row r="139" spans="1:3" x14ac:dyDescent="0.25">
      <c r="A139" s="147"/>
      <c r="B139" s="147"/>
      <c r="C139" s="148"/>
    </row>
    <row r="140" spans="1:3" x14ac:dyDescent="0.25">
      <c r="A140" s="147"/>
      <c r="B140" s="147"/>
      <c r="C140" s="148"/>
    </row>
    <row r="141" spans="1:3" x14ac:dyDescent="0.25">
      <c r="A141" s="147"/>
      <c r="B141" s="147"/>
      <c r="C141" s="148"/>
    </row>
    <row r="142" spans="1:3" x14ac:dyDescent="0.25">
      <c r="A142" s="147"/>
      <c r="B142" s="147"/>
      <c r="C142" s="148"/>
    </row>
    <row r="143" spans="1:3" x14ac:dyDescent="0.25">
      <c r="A143" s="147"/>
      <c r="B143" s="147"/>
      <c r="C143" s="148"/>
    </row>
    <row r="144" spans="1:3" x14ac:dyDescent="0.25">
      <c r="A144" s="147"/>
      <c r="B144" s="147"/>
      <c r="C144" s="148"/>
    </row>
    <row r="145" spans="1:3" x14ac:dyDescent="0.25">
      <c r="A145" s="147"/>
      <c r="B145" s="147"/>
      <c r="C145" s="148"/>
    </row>
    <row r="146" spans="1:3" x14ac:dyDescent="0.25">
      <c r="A146" s="147"/>
      <c r="B146" s="147"/>
      <c r="C146" s="148"/>
    </row>
    <row r="147" spans="1:3" x14ac:dyDescent="0.25">
      <c r="A147" s="147"/>
      <c r="B147" s="147"/>
      <c r="C147" s="148"/>
    </row>
    <row r="148" spans="1:3" x14ac:dyDescent="0.25">
      <c r="A148" s="147"/>
      <c r="B148" s="147"/>
      <c r="C148" s="148"/>
    </row>
    <row r="149" spans="1:3" x14ac:dyDescent="0.25">
      <c r="A149" s="147"/>
      <c r="B149" s="147"/>
      <c r="C149" s="148"/>
    </row>
    <row r="150" spans="1:3" x14ac:dyDescent="0.25">
      <c r="A150" s="147"/>
      <c r="B150" s="147"/>
      <c r="C150" s="148"/>
    </row>
    <row r="151" spans="1:3" x14ac:dyDescent="0.25">
      <c r="A151" s="147"/>
      <c r="B151" s="147"/>
      <c r="C151" s="148"/>
    </row>
    <row r="152" spans="1:3" x14ac:dyDescent="0.25">
      <c r="A152" s="147"/>
      <c r="B152" s="147"/>
      <c r="C152" s="148"/>
    </row>
    <row r="153" spans="1:3" x14ac:dyDescent="0.25">
      <c r="A153" s="147"/>
      <c r="B153" s="147"/>
      <c r="C153" s="148"/>
    </row>
    <row r="154" spans="1:3" x14ac:dyDescent="0.25">
      <c r="A154" s="147"/>
      <c r="B154" s="147"/>
      <c r="C154" s="148"/>
    </row>
    <row r="155" spans="1:3" x14ac:dyDescent="0.25">
      <c r="A155" s="147"/>
      <c r="B155" s="147"/>
      <c r="C155" s="148"/>
    </row>
    <row r="156" spans="1:3" x14ac:dyDescent="0.25">
      <c r="A156" s="147"/>
      <c r="B156" s="147"/>
      <c r="C156" s="148"/>
    </row>
    <row r="157" spans="1:3" x14ac:dyDescent="0.25">
      <c r="A157" s="147"/>
      <c r="B157" s="147"/>
      <c r="C157" s="148"/>
    </row>
    <row r="158" spans="1:3" x14ac:dyDescent="0.25">
      <c r="A158" s="147"/>
      <c r="B158" s="147"/>
      <c r="C158" s="148"/>
    </row>
    <row r="159" spans="1:3" x14ac:dyDescent="0.25">
      <c r="A159" s="147"/>
      <c r="B159" s="147"/>
      <c r="C159" s="148"/>
    </row>
    <row r="160" spans="1:3" x14ac:dyDescent="0.25">
      <c r="A160" s="147"/>
      <c r="B160" s="147"/>
      <c r="C160" s="148"/>
    </row>
    <row r="161" spans="1:3" x14ac:dyDescent="0.25">
      <c r="A161" s="147"/>
      <c r="B161" s="147"/>
      <c r="C161" s="148"/>
    </row>
    <row r="162" spans="1:3" x14ac:dyDescent="0.25">
      <c r="A162" s="147"/>
      <c r="B162" s="147"/>
      <c r="C162" s="148"/>
    </row>
    <row r="163" spans="1:3" x14ac:dyDescent="0.25">
      <c r="A163" s="147"/>
      <c r="B163" s="147"/>
      <c r="C163" s="148"/>
    </row>
    <row r="164" spans="1:3" x14ac:dyDescent="0.25">
      <c r="A164" s="147"/>
      <c r="B164" s="147"/>
      <c r="C164" s="148"/>
    </row>
    <row r="165" spans="1:3" x14ac:dyDescent="0.25">
      <c r="A165" s="147"/>
      <c r="B165" s="147"/>
      <c r="C165" s="148"/>
    </row>
    <row r="166" spans="1:3" x14ac:dyDescent="0.25">
      <c r="A166" s="147"/>
      <c r="B166" s="147"/>
      <c r="C166" s="148"/>
    </row>
    <row r="167" spans="1:3" x14ac:dyDescent="0.25">
      <c r="A167" s="147"/>
      <c r="B167" s="147"/>
      <c r="C167" s="148"/>
    </row>
    <row r="168" spans="1:3" x14ac:dyDescent="0.25">
      <c r="A168" s="147"/>
      <c r="B168" s="147"/>
      <c r="C168" s="148"/>
    </row>
    <row r="169" spans="1:3" x14ac:dyDescent="0.25">
      <c r="A169" s="147"/>
      <c r="B169" s="147"/>
      <c r="C169" s="148"/>
    </row>
    <row r="170" spans="1:3" x14ac:dyDescent="0.25">
      <c r="A170" s="147"/>
      <c r="B170" s="147"/>
      <c r="C170" s="148"/>
    </row>
    <row r="171" spans="1:3" x14ac:dyDescent="0.25">
      <c r="A171" s="147"/>
      <c r="B171" s="147"/>
      <c r="C171" s="148"/>
    </row>
    <row r="172" spans="1:3" x14ac:dyDescent="0.25">
      <c r="A172" s="147"/>
      <c r="B172" s="147"/>
      <c r="C172" s="148"/>
    </row>
    <row r="173" spans="1:3" x14ac:dyDescent="0.25">
      <c r="A173" s="147"/>
      <c r="B173" s="147"/>
      <c r="C173" s="148"/>
    </row>
    <row r="174" spans="1:3" x14ac:dyDescent="0.25">
      <c r="A174" s="147"/>
      <c r="B174" s="147"/>
      <c r="C174" s="148"/>
    </row>
    <row r="175" spans="1:3" x14ac:dyDescent="0.25">
      <c r="A175" s="147"/>
      <c r="B175" s="147"/>
      <c r="C175" s="148"/>
    </row>
    <row r="176" spans="1:3" x14ac:dyDescent="0.25">
      <c r="A176" s="147"/>
      <c r="B176" s="147"/>
      <c r="C176" s="148"/>
    </row>
    <row r="177" spans="1:3" x14ac:dyDescent="0.25">
      <c r="A177" s="147"/>
      <c r="B177" s="147"/>
      <c r="C177" s="148"/>
    </row>
    <row r="178" spans="1:3" x14ac:dyDescent="0.25">
      <c r="A178" s="147"/>
      <c r="B178" s="147"/>
      <c r="C178" s="148"/>
    </row>
    <row r="179" spans="1:3" x14ac:dyDescent="0.25">
      <c r="A179" s="147"/>
      <c r="B179" s="147"/>
      <c r="C179" s="148"/>
    </row>
    <row r="180" spans="1:3" x14ac:dyDescent="0.25">
      <c r="A180" s="147"/>
      <c r="B180" s="147"/>
      <c r="C180" s="148"/>
    </row>
    <row r="181" spans="1:3" x14ac:dyDescent="0.25">
      <c r="A181" s="147"/>
      <c r="B181" s="147"/>
      <c r="C181" s="148"/>
    </row>
    <row r="182" spans="1:3" x14ac:dyDescent="0.25">
      <c r="A182" s="147"/>
      <c r="B182" s="147"/>
      <c r="C182" s="148"/>
    </row>
    <row r="183" spans="1:3" x14ac:dyDescent="0.25">
      <c r="A183" s="147"/>
      <c r="B183" s="147"/>
      <c r="C183" s="148"/>
    </row>
    <row r="184" spans="1:3" x14ac:dyDescent="0.25">
      <c r="A184" s="147"/>
      <c r="B184" s="147"/>
      <c r="C184" s="148"/>
    </row>
    <row r="185" spans="1:3" x14ac:dyDescent="0.25">
      <c r="A185" s="147"/>
      <c r="B185" s="147"/>
      <c r="C185" s="148"/>
    </row>
    <row r="186" spans="1:3" x14ac:dyDescent="0.25">
      <c r="A186" s="147"/>
      <c r="B186" s="147"/>
      <c r="C186" s="148"/>
    </row>
    <row r="187" spans="1:3" x14ac:dyDescent="0.25">
      <c r="A187" s="147"/>
      <c r="B187" s="147"/>
      <c r="C187" s="148"/>
    </row>
    <row r="188" spans="1:3" x14ac:dyDescent="0.25">
      <c r="A188" s="147"/>
      <c r="B188" s="147"/>
      <c r="C188" s="148"/>
    </row>
    <row r="189" spans="1:3" x14ac:dyDescent="0.25">
      <c r="A189" s="147"/>
      <c r="B189" s="147"/>
      <c r="C189" s="148"/>
    </row>
    <row r="190" spans="1:3" x14ac:dyDescent="0.25">
      <c r="A190" s="147"/>
      <c r="B190" s="147"/>
      <c r="C190" s="148"/>
    </row>
    <row r="191" spans="1:3" x14ac:dyDescent="0.25">
      <c r="A191" s="147"/>
      <c r="B191" s="147"/>
      <c r="C191" s="148"/>
    </row>
    <row r="192" spans="1:3" x14ac:dyDescent="0.25">
      <c r="A192" s="147"/>
      <c r="B192" s="147"/>
      <c r="C192" s="148"/>
    </row>
    <row r="193" spans="1:3" x14ac:dyDescent="0.25">
      <c r="A193" s="147"/>
      <c r="B193" s="147"/>
      <c r="C193" s="148"/>
    </row>
    <row r="194" spans="1:3" x14ac:dyDescent="0.25">
      <c r="A194" s="147"/>
      <c r="B194" s="147"/>
      <c r="C194" s="148"/>
    </row>
    <row r="195" spans="1:3" x14ac:dyDescent="0.25">
      <c r="A195" s="147"/>
      <c r="B195" s="147"/>
      <c r="C195" s="148"/>
    </row>
    <row r="196" spans="1:3" x14ac:dyDescent="0.25">
      <c r="A196" s="147"/>
      <c r="B196" s="147"/>
      <c r="C196" s="148"/>
    </row>
    <row r="197" spans="1:3" x14ac:dyDescent="0.25">
      <c r="A197" s="147"/>
      <c r="B197" s="147"/>
      <c r="C197" s="148"/>
    </row>
    <row r="198" spans="1:3" x14ac:dyDescent="0.25">
      <c r="A198" s="147"/>
      <c r="B198" s="147"/>
      <c r="C198" s="148"/>
    </row>
    <row r="199" spans="1:3" x14ac:dyDescent="0.25">
      <c r="A199" s="147"/>
      <c r="B199" s="147"/>
      <c r="C199" s="148"/>
    </row>
    <row r="200" spans="1:3" x14ac:dyDescent="0.25">
      <c r="A200" s="147"/>
      <c r="B200" s="147"/>
      <c r="C200" s="148"/>
    </row>
    <row r="201" spans="1:3" x14ac:dyDescent="0.25">
      <c r="A201" s="147"/>
      <c r="B201" s="147"/>
      <c r="C201" s="148"/>
    </row>
    <row r="202" spans="1:3" x14ac:dyDescent="0.25">
      <c r="A202" s="147"/>
      <c r="B202" s="147"/>
      <c r="C202" s="148"/>
    </row>
    <row r="203" spans="1:3" x14ac:dyDescent="0.25">
      <c r="A203" s="147"/>
      <c r="B203" s="147"/>
      <c r="C203" s="148"/>
    </row>
    <row r="204" spans="1:3" x14ac:dyDescent="0.25">
      <c r="A204" s="147"/>
      <c r="B204" s="147"/>
      <c r="C204" s="148"/>
    </row>
    <row r="205" spans="1:3" x14ac:dyDescent="0.25">
      <c r="A205" s="147"/>
      <c r="B205" s="147"/>
      <c r="C205" s="148"/>
    </row>
    <row r="206" spans="1:3" x14ac:dyDescent="0.25">
      <c r="A206" s="147"/>
      <c r="B206" s="147"/>
      <c r="C206" s="148"/>
    </row>
    <row r="207" spans="1:3" x14ac:dyDescent="0.25">
      <c r="A207" s="147"/>
      <c r="B207" s="147"/>
      <c r="C207" s="148"/>
    </row>
    <row r="208" spans="1:3" x14ac:dyDescent="0.25">
      <c r="A208" s="147"/>
      <c r="B208" s="147"/>
      <c r="C208" s="148"/>
    </row>
    <row r="209" spans="1:3" x14ac:dyDescent="0.25">
      <c r="A209" s="147"/>
      <c r="B209" s="147"/>
      <c r="C209" s="148"/>
    </row>
    <row r="210" spans="1:3" x14ac:dyDescent="0.25">
      <c r="A210" s="147"/>
      <c r="B210" s="147"/>
      <c r="C210" s="148"/>
    </row>
    <row r="211" spans="1:3" x14ac:dyDescent="0.25">
      <c r="A211" s="147"/>
      <c r="B211" s="147"/>
      <c r="C211" s="148"/>
    </row>
    <row r="212" spans="1:3" x14ac:dyDescent="0.25">
      <c r="A212" s="147"/>
      <c r="B212" s="147"/>
      <c r="C212" s="148"/>
    </row>
    <row r="213" spans="1:3" x14ac:dyDescent="0.25">
      <c r="A213" s="147"/>
      <c r="B213" s="147"/>
      <c r="C213" s="148"/>
    </row>
    <row r="214" spans="1:3" x14ac:dyDescent="0.25">
      <c r="A214" s="147"/>
      <c r="B214" s="147"/>
      <c r="C214" s="148"/>
    </row>
    <row r="215" spans="1:3" x14ac:dyDescent="0.25">
      <c r="A215" s="147"/>
      <c r="B215" s="147"/>
      <c r="C215" s="148"/>
    </row>
    <row r="216" spans="1:3" x14ac:dyDescent="0.25">
      <c r="A216" s="147"/>
      <c r="B216" s="147"/>
      <c r="C216" s="148"/>
    </row>
    <row r="217" spans="1:3" x14ac:dyDescent="0.25">
      <c r="A217" s="147"/>
      <c r="B217" s="147"/>
      <c r="C217" s="148"/>
    </row>
    <row r="218" spans="1:3" x14ac:dyDescent="0.25">
      <c r="A218" s="147"/>
      <c r="B218" s="147"/>
      <c r="C218" s="148"/>
    </row>
    <row r="219" spans="1:3" x14ac:dyDescent="0.25">
      <c r="A219" s="147"/>
      <c r="B219" s="147"/>
      <c r="C219" s="148"/>
    </row>
    <row r="220" spans="1:3" x14ac:dyDescent="0.25">
      <c r="A220" s="147"/>
      <c r="B220" s="147"/>
      <c r="C220" s="148"/>
    </row>
    <row r="221" spans="1:3" x14ac:dyDescent="0.25">
      <c r="A221" s="147"/>
      <c r="B221" s="147"/>
      <c r="C221" s="148"/>
    </row>
    <row r="222" spans="1:3" x14ac:dyDescent="0.25">
      <c r="A222" s="147"/>
      <c r="B222" s="147"/>
      <c r="C222" s="148"/>
    </row>
    <row r="223" spans="1:3" x14ac:dyDescent="0.25">
      <c r="A223" s="147"/>
      <c r="B223" s="147"/>
      <c r="C223" s="148"/>
    </row>
    <row r="224" spans="1:3" x14ac:dyDescent="0.25">
      <c r="A224" s="147"/>
      <c r="B224" s="147"/>
      <c r="C224" s="148"/>
    </row>
    <row r="225" spans="1:3" x14ac:dyDescent="0.25">
      <c r="A225" s="147"/>
      <c r="B225" s="147"/>
      <c r="C225" s="148"/>
    </row>
    <row r="226" spans="1:3" x14ac:dyDescent="0.25">
      <c r="A226" s="147"/>
      <c r="B226" s="147"/>
      <c r="C226" s="148"/>
    </row>
    <row r="227" spans="1:3" x14ac:dyDescent="0.25">
      <c r="A227" s="147"/>
      <c r="B227" s="147"/>
      <c r="C227" s="148"/>
    </row>
    <row r="228" spans="1:3" x14ac:dyDescent="0.25">
      <c r="A228" s="147"/>
      <c r="B228" s="147"/>
      <c r="C228" s="148"/>
    </row>
    <row r="229" spans="1:3" x14ac:dyDescent="0.25">
      <c r="A229" s="147"/>
      <c r="B229" s="147"/>
      <c r="C229" s="148"/>
    </row>
    <row r="230" spans="1:3" x14ac:dyDescent="0.25">
      <c r="A230" s="147"/>
      <c r="B230" s="147"/>
      <c r="C230" s="148"/>
    </row>
    <row r="231" spans="1:3" x14ac:dyDescent="0.25">
      <c r="A231" s="147"/>
      <c r="B231" s="147"/>
      <c r="C231" s="148"/>
    </row>
    <row r="232" spans="1:3" x14ac:dyDescent="0.25">
      <c r="A232" s="147"/>
      <c r="B232" s="147"/>
      <c r="C232" s="148"/>
    </row>
    <row r="233" spans="1:3" x14ac:dyDescent="0.25">
      <c r="A233" s="147"/>
      <c r="B233" s="147"/>
      <c r="C233" s="148"/>
    </row>
    <row r="234" spans="1:3" x14ac:dyDescent="0.25">
      <c r="A234" s="147"/>
      <c r="B234" s="147"/>
      <c r="C234" s="148"/>
    </row>
    <row r="235" spans="1:3" x14ac:dyDescent="0.25">
      <c r="A235" s="147"/>
      <c r="B235" s="147"/>
      <c r="C235" s="148"/>
    </row>
    <row r="236" spans="1:3" x14ac:dyDescent="0.25">
      <c r="A236" s="147"/>
      <c r="B236" s="147"/>
      <c r="C236" s="148"/>
    </row>
    <row r="237" spans="1:3" x14ac:dyDescent="0.25">
      <c r="A237" s="147"/>
      <c r="B237" s="147"/>
      <c r="C237" s="148"/>
    </row>
    <row r="238" spans="1:3" x14ac:dyDescent="0.25">
      <c r="A238" s="147"/>
      <c r="B238" s="147"/>
      <c r="C238" s="148"/>
    </row>
    <row r="239" spans="1:3" x14ac:dyDescent="0.25">
      <c r="A239" s="147"/>
      <c r="B239" s="147"/>
      <c r="C239" s="148"/>
    </row>
    <row r="240" spans="1:3" x14ac:dyDescent="0.25">
      <c r="A240" s="147"/>
      <c r="B240" s="147"/>
      <c r="C240" s="148"/>
    </row>
    <row r="241" spans="1:3" x14ac:dyDescent="0.25">
      <c r="A241" s="147"/>
      <c r="B241" s="147"/>
      <c r="C241" s="148"/>
    </row>
    <row r="242" spans="1:3" x14ac:dyDescent="0.25">
      <c r="A242" s="147"/>
      <c r="B242" s="147"/>
      <c r="C242" s="148"/>
    </row>
    <row r="243" spans="1:3" x14ac:dyDescent="0.25">
      <c r="A243" s="147"/>
      <c r="B243" s="147"/>
      <c r="C243" s="148"/>
    </row>
    <row r="244" spans="1:3" x14ac:dyDescent="0.25">
      <c r="A244" s="147"/>
      <c r="B244" s="147"/>
      <c r="C244" s="148"/>
    </row>
    <row r="245" spans="1:3" x14ac:dyDescent="0.25">
      <c r="A245" s="147"/>
      <c r="B245" s="147"/>
      <c r="C245" s="148"/>
    </row>
  </sheetData>
  <mergeCells count="621">
    <mergeCell ref="KP7:KP8"/>
    <mergeCell ref="KQ7:KQ8"/>
    <mergeCell ref="KO5:KQ6"/>
    <mergeCell ref="JH5:JJ6"/>
    <mergeCell ref="LS4:LU4"/>
    <mergeCell ref="LE7:LE8"/>
    <mergeCell ref="LF7:LF8"/>
    <mergeCell ref="LP5:LR6"/>
    <mergeCell ref="EF4:EH4"/>
    <mergeCell ref="GT4:GV4"/>
    <mergeCell ref="KC4:KE4"/>
    <mergeCell ref="KC5:KE6"/>
    <mergeCell ref="KC7:KC8"/>
    <mergeCell ref="KD7:KD8"/>
    <mergeCell ref="KE7:KE8"/>
    <mergeCell ref="LI7:LI8"/>
    <mergeCell ref="LA4:LC4"/>
    <mergeCell ref="LA5:LC6"/>
    <mergeCell ref="LA7:LA8"/>
    <mergeCell ref="LC7:LC8"/>
    <mergeCell ref="LD4:LF4"/>
    <mergeCell ref="LD5:LF6"/>
    <mergeCell ref="LD7:LD8"/>
    <mergeCell ref="KO4:KQ4"/>
    <mergeCell ref="DT5:DV6"/>
    <mergeCell ref="CV5:CX6"/>
    <mergeCell ref="CS5:CU6"/>
    <mergeCell ref="CX7:CX8"/>
    <mergeCell ref="DW4:DY4"/>
    <mergeCell ref="EO5:EQ6"/>
    <mergeCell ref="EF7:EF8"/>
    <mergeCell ref="EG7:EG8"/>
    <mergeCell ref="DY7:DY8"/>
    <mergeCell ref="DW5:DY6"/>
    <mergeCell ref="DW7:DW8"/>
    <mergeCell ref="CY4:DA4"/>
    <mergeCell ref="CY7:CY8"/>
    <mergeCell ref="DZ4:EB4"/>
    <mergeCell ref="DZ5:EB6"/>
    <mergeCell ref="DZ7:DZ8"/>
    <mergeCell ref="DE4:DG4"/>
    <mergeCell ref="DS7:DS8"/>
    <mergeCell ref="DQ4:DS4"/>
    <mergeCell ref="DN5:DP6"/>
    <mergeCell ref="DQ5:DS6"/>
    <mergeCell ref="DO7:DO8"/>
    <mergeCell ref="JZ4:KB4"/>
    <mergeCell ref="JZ5:KB6"/>
    <mergeCell ref="JZ7:JZ8"/>
    <mergeCell ref="JU7:JU8"/>
    <mergeCell ref="JV7:JV8"/>
    <mergeCell ref="JQ4:JS4"/>
    <mergeCell ref="JQ5:JS6"/>
    <mergeCell ref="JQ7:JQ8"/>
    <mergeCell ref="JK4:JM4"/>
    <mergeCell ref="JK5:JM6"/>
    <mergeCell ref="JK7:JK8"/>
    <mergeCell ref="JL7:JL8"/>
    <mergeCell ref="JM7:JM8"/>
    <mergeCell ref="BO7:BO8"/>
    <mergeCell ref="CM4:CO4"/>
    <mergeCell ref="CM5:CO6"/>
    <mergeCell ref="BC4:BE4"/>
    <mergeCell ref="BC5:BE6"/>
    <mergeCell ref="CD4:CF4"/>
    <mergeCell ref="BU4:BW4"/>
    <mergeCell ref="BU5:BW6"/>
    <mergeCell ref="BU7:BU8"/>
    <mergeCell ref="CA4:CC4"/>
    <mergeCell ref="CA5:CC6"/>
    <mergeCell ref="CA7:CA8"/>
    <mergeCell ref="CB7:CB8"/>
    <mergeCell ref="CC7:CC8"/>
    <mergeCell ref="CE7:CE8"/>
    <mergeCell ref="BO4:BQ4"/>
    <mergeCell ref="BO5:BQ6"/>
    <mergeCell ref="BP7:BP8"/>
    <mergeCell ref="BQ7:BQ8"/>
    <mergeCell ref="BV7:BV8"/>
    <mergeCell ref="BW7:BW8"/>
    <mergeCell ref="BR4:BT4"/>
    <mergeCell ref="BR5:BT6"/>
    <mergeCell ref="BR7:BR8"/>
    <mergeCell ref="FY7:FY8"/>
    <mergeCell ref="FZ7:FZ8"/>
    <mergeCell ref="CP7:CP8"/>
    <mergeCell ref="CJ7:CJ8"/>
    <mergeCell ref="CK7:CK8"/>
    <mergeCell ref="CL7:CL8"/>
    <mergeCell ref="CJ5:CL6"/>
    <mergeCell ref="DN7:DN8"/>
    <mergeCell ref="EF5:EH6"/>
    <mergeCell ref="EO7:EO8"/>
    <mergeCell ref="EI5:EK6"/>
    <mergeCell ref="FA7:FA8"/>
    <mergeCell ref="FB7:FB8"/>
    <mergeCell ref="FL7:FL8"/>
    <mergeCell ref="FJ7:FJ8"/>
    <mergeCell ref="FK7:FK8"/>
    <mergeCell ref="FJ5:FL6"/>
    <mergeCell ref="DX7:DX8"/>
    <mergeCell ref="EK7:EK8"/>
    <mergeCell ref="DC7:DC8"/>
    <mergeCell ref="DQ7:DQ8"/>
    <mergeCell ref="DP7:DP8"/>
    <mergeCell ref="DE7:DE8"/>
    <mergeCell ref="GS7:GS8"/>
    <mergeCell ref="GN7:GN8"/>
    <mergeCell ref="GO7:GO8"/>
    <mergeCell ref="GJ7:GJ8"/>
    <mergeCell ref="GV7:GV8"/>
    <mergeCell ref="GQ5:GS6"/>
    <mergeCell ref="GQ7:GQ8"/>
    <mergeCell ref="IP5:IR6"/>
    <mergeCell ref="IP7:IP8"/>
    <mergeCell ref="IQ7:IQ8"/>
    <mergeCell ref="IR7:IR8"/>
    <mergeCell ref="HB7:HB8"/>
    <mergeCell ref="HR7:HR8"/>
    <mergeCell ref="HS7:HS8"/>
    <mergeCell ref="A1:F2"/>
    <mergeCell ref="GN4:GP4"/>
    <mergeCell ref="GP7:GP8"/>
    <mergeCell ref="GK4:GM4"/>
    <mergeCell ref="GK5:GM6"/>
    <mergeCell ref="GK7:GK8"/>
    <mergeCell ref="GL7:GL8"/>
    <mergeCell ref="B4:B8"/>
    <mergeCell ref="BX4:BZ4"/>
    <mergeCell ref="BX5:BZ6"/>
    <mergeCell ref="BX7:BX8"/>
    <mergeCell ref="BY7:BY8"/>
    <mergeCell ref="BZ7:BZ8"/>
    <mergeCell ref="AZ5:BB6"/>
    <mergeCell ref="AZ7:AZ8"/>
    <mergeCell ref="CQ7:CQ8"/>
    <mergeCell ref="DB7:DB8"/>
    <mergeCell ref="CG5:CI6"/>
    <mergeCell ref="CG7:CG8"/>
    <mergeCell ref="FQ7:FQ8"/>
    <mergeCell ref="DJ7:DJ8"/>
    <mergeCell ref="DH5:DJ6"/>
    <mergeCell ref="CD7:CD8"/>
    <mergeCell ref="AW4:AY4"/>
    <mergeCell ref="KL4:KN4"/>
    <mergeCell ref="KL5:KN6"/>
    <mergeCell ref="KL7:KL8"/>
    <mergeCell ref="KM7:KM8"/>
    <mergeCell ref="KN7:KN8"/>
    <mergeCell ref="GT5:GV6"/>
    <mergeCell ref="GT7:GT8"/>
    <mergeCell ref="GU7:GU8"/>
    <mergeCell ref="IG4:II4"/>
    <mergeCell ref="HQ7:HQ8"/>
    <mergeCell ref="HJ7:HJ8"/>
    <mergeCell ref="HG7:HG8"/>
    <mergeCell ref="HH7:HH8"/>
    <mergeCell ref="HI4:HK4"/>
    <mergeCell ref="HL4:HN4"/>
    <mergeCell ref="HU7:HU8"/>
    <mergeCell ref="HV7:HV8"/>
    <mergeCell ref="HW7:HW8"/>
    <mergeCell ref="JH4:JJ4"/>
    <mergeCell ref="IT7:IT8"/>
    <mergeCell ref="IP4:IR4"/>
    <mergeCell ref="KI5:KK6"/>
    <mergeCell ref="KI7:KI8"/>
    <mergeCell ref="IV5:IX6"/>
    <mergeCell ref="KT7:KT8"/>
    <mergeCell ref="JT5:JV6"/>
    <mergeCell ref="JT7:JT8"/>
    <mergeCell ref="JP7:JP8"/>
    <mergeCell ref="KO7:KO8"/>
    <mergeCell ref="KF7:KF8"/>
    <mergeCell ref="KG7:KG8"/>
    <mergeCell ref="KH7:KH8"/>
    <mergeCell ref="JE4:JG4"/>
    <mergeCell ref="KR5:KT6"/>
    <mergeCell ref="KR7:KR8"/>
    <mergeCell ref="KS7:KS8"/>
    <mergeCell ref="KF4:KH4"/>
    <mergeCell ref="KR4:KT4"/>
    <mergeCell ref="KF5:KH6"/>
    <mergeCell ref="KA7:KA8"/>
    <mergeCell ref="JE5:JG6"/>
    <mergeCell ref="JG7:JG8"/>
    <mergeCell ref="JE7:JE8"/>
    <mergeCell ref="JF7:JF8"/>
    <mergeCell ref="KB7:KB8"/>
    <mergeCell ref="KJ7:KJ8"/>
    <mergeCell ref="KK7:KK8"/>
    <mergeCell ref="KI4:KK4"/>
    <mergeCell ref="JA7:JA8"/>
    <mergeCell ref="JB4:JD4"/>
    <mergeCell ref="IG5:II6"/>
    <mergeCell ref="IG7:IG8"/>
    <mergeCell ref="IH7:IH8"/>
    <mergeCell ref="II7:II8"/>
    <mergeCell ref="IJ4:IL4"/>
    <mergeCell ref="IY7:IY8"/>
    <mergeCell ref="IZ7:IZ8"/>
    <mergeCell ref="IS4:IU4"/>
    <mergeCell ref="IL7:IL8"/>
    <mergeCell ref="IY4:JA4"/>
    <mergeCell ref="IJ7:IJ8"/>
    <mergeCell ref="IX7:IX8"/>
    <mergeCell ref="JB7:JB8"/>
    <mergeCell ref="JC7:JC8"/>
    <mergeCell ref="JB5:JD6"/>
    <mergeCell ref="IY5:JA6"/>
    <mergeCell ref="JD7:JD8"/>
    <mergeCell ref="IV7:IV8"/>
    <mergeCell ref="IW7:IW8"/>
    <mergeCell ref="DE5:DG6"/>
    <mergeCell ref="CZ7:CZ8"/>
    <mergeCell ref="DA7:DA8"/>
    <mergeCell ref="DD7:DD8"/>
    <mergeCell ref="DG7:DG8"/>
    <mergeCell ref="IV4:IX4"/>
    <mergeCell ref="IA4:IC4"/>
    <mergeCell ref="IA5:IC6"/>
    <mergeCell ref="IA7:IA8"/>
    <mergeCell ref="IB7:IB8"/>
    <mergeCell ref="IC7:IC8"/>
    <mergeCell ref="IM4:IO4"/>
    <mergeCell ref="ID5:IF6"/>
    <mergeCell ref="ID7:ID8"/>
    <mergeCell ref="IE7:IE8"/>
    <mergeCell ref="IF7:IF8"/>
    <mergeCell ref="FS5:FU6"/>
    <mergeCell ref="FM7:FM8"/>
    <mergeCell ref="FN7:FN8"/>
    <mergeCell ref="FO7:FO8"/>
    <mergeCell ref="FV5:FX6"/>
    <mergeCell ref="FM5:FO6"/>
    <mergeCell ref="HC5:HE6"/>
    <mergeCell ref="HC7:HC8"/>
    <mergeCell ref="BC7:BC8"/>
    <mergeCell ref="BD7:BD8"/>
    <mergeCell ref="BF7:BF8"/>
    <mergeCell ref="BJ7:BJ8"/>
    <mergeCell ref="AZ4:BB4"/>
    <mergeCell ref="BE7:BE8"/>
    <mergeCell ref="MY1:MZ1"/>
    <mergeCell ref="MZ4:NB4"/>
    <mergeCell ref="MZ5:NB6"/>
    <mergeCell ref="MZ7:MZ8"/>
    <mergeCell ref="NA7:NA8"/>
    <mergeCell ref="NB7:NB8"/>
    <mergeCell ref="MW4:MY4"/>
    <mergeCell ref="MW5:MY6"/>
    <mergeCell ref="CH7:CH8"/>
    <mergeCell ref="CI7:CI8"/>
    <mergeCell ref="FD4:FF4"/>
    <mergeCell ref="FJ4:FL4"/>
    <mergeCell ref="EA7:EA8"/>
    <mergeCell ref="EB7:EB8"/>
    <mergeCell ref="DV7:DV8"/>
    <mergeCell ref="DT7:DT8"/>
    <mergeCell ref="DU7:DU8"/>
    <mergeCell ref="DI7:DI8"/>
    <mergeCell ref="ET7:ET8"/>
    <mergeCell ref="FA5:FC6"/>
    <mergeCell ref="FF7:FF8"/>
    <mergeCell ref="FC7:FC8"/>
    <mergeCell ref="FD5:FF6"/>
    <mergeCell ref="FD7:FD8"/>
    <mergeCell ref="FE7:FE8"/>
    <mergeCell ref="FA4:FC4"/>
    <mergeCell ref="AW5:AY6"/>
    <mergeCell ref="AW7:AW8"/>
    <mergeCell ref="AX7:AX8"/>
    <mergeCell ref="AY7:AY8"/>
    <mergeCell ref="BI4:BK4"/>
    <mergeCell ref="BI5:BK6"/>
    <mergeCell ref="BL4:BN4"/>
    <mergeCell ref="BL5:BN6"/>
    <mergeCell ref="BL7:BL8"/>
    <mergeCell ref="BM7:BM8"/>
    <mergeCell ref="BN7:BN8"/>
    <mergeCell ref="BI7:BI8"/>
    <mergeCell ref="BG7:BG8"/>
    <mergeCell ref="BH7:BH8"/>
    <mergeCell ref="BF4:BH4"/>
    <mergeCell ref="BF5:BH6"/>
    <mergeCell ref="EI4:EK4"/>
    <mergeCell ref="EI7:EI8"/>
    <mergeCell ref="EM7:EM8"/>
    <mergeCell ref="EN7:EN8"/>
    <mergeCell ref="ES7:ES8"/>
    <mergeCell ref="EP7:EP8"/>
    <mergeCell ref="EQ7:EQ8"/>
    <mergeCell ref="EZ7:EZ8"/>
    <mergeCell ref="EO4:EQ4"/>
    <mergeCell ref="EX4:EZ4"/>
    <mergeCell ref="EX5:EZ6"/>
    <mergeCell ref="EV7:EV8"/>
    <mergeCell ref="EW7:EW8"/>
    <mergeCell ref="EY7:EY8"/>
    <mergeCell ref="EU4:EW4"/>
    <mergeCell ref="EU5:EW6"/>
    <mergeCell ref="EU7:EU8"/>
    <mergeCell ref="EX7:EX8"/>
    <mergeCell ref="EL5:EN6"/>
    <mergeCell ref="EL7:EL8"/>
    <mergeCell ref="EL4:EN4"/>
    <mergeCell ref="ER4:ET4"/>
    <mergeCell ref="ER5:ET6"/>
    <mergeCell ref="ER7:ER8"/>
    <mergeCell ref="KU4:KW4"/>
    <mergeCell ref="KU5:KW6"/>
    <mergeCell ref="GN5:GP6"/>
    <mergeCell ref="GM7:GM8"/>
    <mergeCell ref="GB7:GB8"/>
    <mergeCell ref="GC7:GC8"/>
    <mergeCell ref="GD7:GD8"/>
    <mergeCell ref="GE7:GE8"/>
    <mergeCell ref="IS5:IU6"/>
    <mergeCell ref="IS7:IS8"/>
    <mergeCell ref="IM5:IO6"/>
    <mergeCell ref="HX5:HZ6"/>
    <mergeCell ref="HX7:HX8"/>
    <mergeCell ref="HY7:HY8"/>
    <mergeCell ref="HZ7:HZ8"/>
    <mergeCell ref="IK7:IK8"/>
    <mergeCell ref="IU7:IU8"/>
    <mergeCell ref="HF7:HF8"/>
    <mergeCell ref="IM7:IM8"/>
    <mergeCell ref="IN7:IN8"/>
    <mergeCell ref="IO7:IO8"/>
    <mergeCell ref="HK7:HK8"/>
    <mergeCell ref="HI5:HK6"/>
    <mergeCell ref="HO7:HO8"/>
    <mergeCell ref="KX4:KZ4"/>
    <mergeCell ref="KX5:KZ6"/>
    <mergeCell ref="JH7:JH8"/>
    <mergeCell ref="JI7:JI8"/>
    <mergeCell ref="JJ7:JJ8"/>
    <mergeCell ref="JO7:JO8"/>
    <mergeCell ref="NE7:NE8"/>
    <mergeCell ref="LP4:LR4"/>
    <mergeCell ref="MK7:MK8"/>
    <mergeCell ref="LS7:LS8"/>
    <mergeCell ref="MW7:MW8"/>
    <mergeCell ref="MX7:MX8"/>
    <mergeCell ref="MY7:MY8"/>
    <mergeCell ref="JR7:JR8"/>
    <mergeCell ref="JS7:JS8"/>
    <mergeCell ref="KW7:KW8"/>
    <mergeCell ref="KZ7:KZ8"/>
    <mergeCell ref="LG5:LI6"/>
    <mergeCell ref="LG7:LG8"/>
    <mergeCell ref="LM5:LO6"/>
    <mergeCell ref="LM7:LM8"/>
    <mergeCell ref="LN7:LN8"/>
    <mergeCell ref="LO7:LO8"/>
    <mergeCell ref="LJ4:LL4"/>
    <mergeCell ref="N7:N8"/>
    <mergeCell ref="P5:R6"/>
    <mergeCell ref="O7:O8"/>
    <mergeCell ref="V5:X6"/>
    <mergeCell ref="V4:X4"/>
    <mergeCell ref="AP7:AP8"/>
    <mergeCell ref="AN7:AN8"/>
    <mergeCell ref="AL7:AL8"/>
    <mergeCell ref="AM7:AM8"/>
    <mergeCell ref="AF7:AF8"/>
    <mergeCell ref="X7:X8"/>
    <mergeCell ref="AB7:AB8"/>
    <mergeCell ref="AC7:AC8"/>
    <mergeCell ref="AD7:AD8"/>
    <mergeCell ref="U7:U8"/>
    <mergeCell ref="AE7:AE8"/>
    <mergeCell ref="V7:V8"/>
    <mergeCell ref="W7:W8"/>
    <mergeCell ref="AG7:AG8"/>
    <mergeCell ref="Y7:Y8"/>
    <mergeCell ref="S4:U4"/>
    <mergeCell ref="S5:U6"/>
    <mergeCell ref="S7:S8"/>
    <mergeCell ref="T7:T8"/>
    <mergeCell ref="A4:A8"/>
    <mergeCell ref="C4:C8"/>
    <mergeCell ref="D4:F4"/>
    <mergeCell ref="E7:E8"/>
    <mergeCell ref="D5:F6"/>
    <mergeCell ref="G4:I4"/>
    <mergeCell ref="J4:L4"/>
    <mergeCell ref="M4:O4"/>
    <mergeCell ref="P4:R4"/>
    <mergeCell ref="G7:G8"/>
    <mergeCell ref="H7:H8"/>
    <mergeCell ref="G5:I6"/>
    <mergeCell ref="I7:I8"/>
    <mergeCell ref="J5:L6"/>
    <mergeCell ref="J7:J8"/>
    <mergeCell ref="K7:K8"/>
    <mergeCell ref="P7:P8"/>
    <mergeCell ref="Q7:Q8"/>
    <mergeCell ref="R7:R8"/>
    <mergeCell ref="L7:L8"/>
    <mergeCell ref="M7:M8"/>
    <mergeCell ref="D7:D8"/>
    <mergeCell ref="F7:F8"/>
    <mergeCell ref="M5:O6"/>
    <mergeCell ref="Y4:AA4"/>
    <mergeCell ref="Y5:AA6"/>
    <mergeCell ref="AB4:AD4"/>
    <mergeCell ref="Z7:Z8"/>
    <mergeCell ref="AA7:AA8"/>
    <mergeCell ref="AH7:AH8"/>
    <mergeCell ref="AO7:AO8"/>
    <mergeCell ref="AQ7:AQ8"/>
    <mergeCell ref="AR7:AR8"/>
    <mergeCell ref="AJ7:AJ8"/>
    <mergeCell ref="AB5:AD6"/>
    <mergeCell ref="AH5:AJ6"/>
    <mergeCell ref="AN4:AP4"/>
    <mergeCell ref="AN5:AP6"/>
    <mergeCell ref="AE4:AG4"/>
    <mergeCell ref="AE5:AG6"/>
    <mergeCell ref="AH4:AJ4"/>
    <mergeCell ref="AK4:AM4"/>
    <mergeCell ref="AK5:AM6"/>
    <mergeCell ref="AK7:AK8"/>
    <mergeCell ref="AQ4:AS4"/>
    <mergeCell ref="AQ5:AS6"/>
    <mergeCell ref="AS7:AS8"/>
    <mergeCell ref="AI7:AI8"/>
    <mergeCell ref="AT7:AT8"/>
    <mergeCell ref="BB7:BB8"/>
    <mergeCell ref="BA7:BA8"/>
    <mergeCell ref="AU7:AU8"/>
    <mergeCell ref="AV7:AV8"/>
    <mergeCell ref="EH7:EH8"/>
    <mergeCell ref="EJ7:EJ8"/>
    <mergeCell ref="EC4:EE4"/>
    <mergeCell ref="EC5:EE6"/>
    <mergeCell ref="EC7:EC8"/>
    <mergeCell ref="ED7:ED8"/>
    <mergeCell ref="EE7:EE8"/>
    <mergeCell ref="BK7:BK8"/>
    <mergeCell ref="DT4:DV4"/>
    <mergeCell ref="DH7:DH8"/>
    <mergeCell ref="DH4:DJ4"/>
    <mergeCell ref="CD5:CF6"/>
    <mergeCell ref="DK4:DM4"/>
    <mergeCell ref="CG4:CI4"/>
    <mergeCell ref="DN4:DP4"/>
    <mergeCell ref="DR7:DR8"/>
    <mergeCell ref="AT4:AV4"/>
    <mergeCell ref="AT5:AV6"/>
    <mergeCell ref="CF7:CF8"/>
    <mergeCell ref="NK7:NK8"/>
    <mergeCell ref="GW4:GY4"/>
    <mergeCell ref="GW5:GY6"/>
    <mergeCell ref="GW7:GW8"/>
    <mergeCell ref="GX7:GX8"/>
    <mergeCell ref="GY7:GY8"/>
    <mergeCell ref="NF7:NF8"/>
    <mergeCell ref="NG7:NG8"/>
    <mergeCell ref="NH7:NH8"/>
    <mergeCell ref="NI7:NI8"/>
    <mergeCell ref="MT4:MV4"/>
    <mergeCell ref="LM4:LO4"/>
    <mergeCell ref="GZ4:HB4"/>
    <mergeCell ref="GZ5:HB6"/>
    <mergeCell ref="GZ7:GZ8"/>
    <mergeCell ref="HA7:HA8"/>
    <mergeCell ref="HF5:HH6"/>
    <mergeCell ref="ID4:IF4"/>
    <mergeCell ref="HL5:HN6"/>
    <mergeCell ref="HP7:HP8"/>
    <mergeCell ref="LV4:LX4"/>
    <mergeCell ref="LJ5:LL6"/>
    <mergeCell ref="HU5:HW6"/>
    <mergeCell ref="JW4:JY4"/>
    <mergeCell ref="NJ7:NJ8"/>
    <mergeCell ref="JW5:JY6"/>
    <mergeCell ref="JW7:JW8"/>
    <mergeCell ref="JX7:JX8"/>
    <mergeCell ref="JY7:JY8"/>
    <mergeCell ref="JT4:JV4"/>
    <mergeCell ref="IJ5:IL6"/>
    <mergeCell ref="JN4:JP4"/>
    <mergeCell ref="JN5:JP6"/>
    <mergeCell ref="JN7:JN8"/>
    <mergeCell ref="NC4:NE4"/>
    <mergeCell ref="NC5:NE6"/>
    <mergeCell ref="NC7:NC8"/>
    <mergeCell ref="ND7:ND8"/>
    <mergeCell ref="LG4:LI4"/>
    <mergeCell ref="KV7:KV8"/>
    <mergeCell ref="KU7:KU8"/>
    <mergeCell ref="LH7:LH8"/>
    <mergeCell ref="LB7:LB8"/>
    <mergeCell ref="KX7:KX8"/>
    <mergeCell ref="KY7:KY8"/>
    <mergeCell ref="LJ7:LJ8"/>
    <mergeCell ref="LK7:LK8"/>
    <mergeCell ref="LL7:LL8"/>
    <mergeCell ref="LQ7:LQ8"/>
    <mergeCell ref="LR7:LR8"/>
    <mergeCell ref="LT7:LT8"/>
    <mergeCell ref="LU7:LU8"/>
    <mergeCell ref="ME4:MG4"/>
    <mergeCell ref="ME5:MG6"/>
    <mergeCell ref="ME7:ME8"/>
    <mergeCell ref="MH4:MJ4"/>
    <mergeCell ref="MH5:MJ6"/>
    <mergeCell ref="MH7:MH8"/>
    <mergeCell ref="MI7:MI8"/>
    <mergeCell ref="MJ7:MJ8"/>
    <mergeCell ref="LY4:MA4"/>
    <mergeCell ref="MF7:MF8"/>
    <mergeCell ref="MG7:MG8"/>
    <mergeCell ref="MB4:MD4"/>
    <mergeCell ref="MB5:MD6"/>
    <mergeCell ref="MB7:MB8"/>
    <mergeCell ref="MC7:MC8"/>
    <mergeCell ref="MD7:MD8"/>
    <mergeCell ref="LY5:MA6"/>
    <mergeCell ref="LY7:LY8"/>
    <mergeCell ref="LZ7:LZ8"/>
    <mergeCell ref="MA7:MA8"/>
    <mergeCell ref="LP7:LP8"/>
    <mergeCell ref="MU7:MU8"/>
    <mergeCell ref="ML7:ML8"/>
    <mergeCell ref="MM7:MM8"/>
    <mergeCell ref="MK4:MM4"/>
    <mergeCell ref="MQ5:MS6"/>
    <mergeCell ref="MQ4:MS4"/>
    <mergeCell ref="MQ7:MQ8"/>
    <mergeCell ref="MR7:MR8"/>
    <mergeCell ref="MS7:MS8"/>
    <mergeCell ref="MK5:MM6"/>
    <mergeCell ref="MN7:MN8"/>
    <mergeCell ref="MO7:MO8"/>
    <mergeCell ref="MP7:MP8"/>
    <mergeCell ref="MT5:MV6"/>
    <mergeCell ref="MN4:MP4"/>
    <mergeCell ref="MN5:MP6"/>
    <mergeCell ref="MT7:MT8"/>
    <mergeCell ref="MV7:MV8"/>
    <mergeCell ref="LV5:LX6"/>
    <mergeCell ref="LV7:LV8"/>
    <mergeCell ref="LW7:LW8"/>
    <mergeCell ref="LX7:LX8"/>
    <mergeCell ref="LS5:LU6"/>
    <mergeCell ref="HX4:HZ4"/>
    <mergeCell ref="HO4:HQ4"/>
    <mergeCell ref="FG5:FI6"/>
    <mergeCell ref="HC4:HE4"/>
    <mergeCell ref="FR7:FR8"/>
    <mergeCell ref="FS7:FS8"/>
    <mergeCell ref="HL7:HL8"/>
    <mergeCell ref="HM7:HM8"/>
    <mergeCell ref="HN7:HN8"/>
    <mergeCell ref="HI7:HI8"/>
    <mergeCell ref="HE7:HE8"/>
    <mergeCell ref="HR5:HT6"/>
    <mergeCell ref="FP4:FR4"/>
    <mergeCell ref="FP5:FR6"/>
    <mergeCell ref="FP7:FP8"/>
    <mergeCell ref="FU7:FU8"/>
    <mergeCell ref="FT7:FT8"/>
    <mergeCell ref="GQ4:GS4"/>
    <mergeCell ref="FV7:FV8"/>
    <mergeCell ref="FW7:FW8"/>
    <mergeCell ref="FX7:FX8"/>
    <mergeCell ref="GH4:GJ4"/>
    <mergeCell ref="GH5:GJ6"/>
    <mergeCell ref="GF7:GF8"/>
    <mergeCell ref="HU4:HW4"/>
    <mergeCell ref="HR4:HT4"/>
    <mergeCell ref="HT7:HT8"/>
    <mergeCell ref="GG7:GG8"/>
    <mergeCell ref="GI7:GI8"/>
    <mergeCell ref="GE4:GG4"/>
    <mergeCell ref="GE5:GG6"/>
    <mergeCell ref="GH7:GH8"/>
    <mergeCell ref="FG7:FG8"/>
    <mergeCell ref="FH7:FH8"/>
    <mergeCell ref="FI7:FI8"/>
    <mergeCell ref="FG4:FI4"/>
    <mergeCell ref="HO5:HQ6"/>
    <mergeCell ref="FV4:FX4"/>
    <mergeCell ref="FM4:FO4"/>
    <mergeCell ref="HF4:HH4"/>
    <mergeCell ref="FS4:FU4"/>
    <mergeCell ref="GB4:GD4"/>
    <mergeCell ref="GB5:GD6"/>
    <mergeCell ref="FY4:GA4"/>
    <mergeCell ref="GA7:GA8"/>
    <mergeCell ref="FY5:GA6"/>
    <mergeCell ref="HD7:HD8"/>
    <mergeCell ref="GR7:GR8"/>
    <mergeCell ref="BS7:BS8"/>
    <mergeCell ref="BT7:BT8"/>
    <mergeCell ref="CO7:CO8"/>
    <mergeCell ref="CM7:CM8"/>
    <mergeCell ref="CN7:CN8"/>
    <mergeCell ref="CJ4:CL4"/>
    <mergeCell ref="CR7:CR8"/>
    <mergeCell ref="DK5:DM6"/>
    <mergeCell ref="DK7:DK8"/>
    <mergeCell ref="DL7:DL8"/>
    <mergeCell ref="CU7:CU8"/>
    <mergeCell ref="CP4:CR4"/>
    <mergeCell ref="CP5:CR6"/>
    <mergeCell ref="CS4:CU4"/>
    <mergeCell ref="CS7:CS8"/>
    <mergeCell ref="CT7:CT8"/>
    <mergeCell ref="CV4:CX4"/>
    <mergeCell ref="DF7:DF8"/>
    <mergeCell ref="DB4:DD4"/>
    <mergeCell ref="DB5:DD6"/>
    <mergeCell ref="CV7:CV8"/>
    <mergeCell ref="CW7:CW8"/>
    <mergeCell ref="CY5:DA6"/>
    <mergeCell ref="DM7:DM8"/>
  </mergeCells>
  <phoneticPr fontId="4" type="noConversion"/>
  <printOptions horizontalCentered="1" verticalCentered="1"/>
  <pageMargins left="0" right="0" top="0.11811023622047245" bottom="0.31496062992125984" header="7.874015748031496E-2" footer="0.31496062992125984"/>
  <pageSetup paperSize="9" scale="41" fitToWidth="38" orientation="landscape" r:id="rId1"/>
  <headerFooter alignWithMargins="0">
    <oddHeader>&amp;R&amp;16 6. számú táblázat &amp;P. oldal az .../2021. (...) rendelethez</oddHeader>
  </headerFooter>
  <colBreaks count="30" manualBreakCount="30">
    <brk id="15" max="76" man="1"/>
    <brk id="27" max="76" man="1"/>
    <brk id="39" max="76" man="1"/>
    <brk id="51" max="76" man="1"/>
    <brk id="63" max="76" man="1"/>
    <brk id="75" max="76" man="1"/>
    <brk id="87" max="76" man="1"/>
    <brk id="99" max="76" man="1"/>
    <brk id="111" max="76" man="1"/>
    <brk id="123" max="76" man="1"/>
    <brk id="135" max="76" man="1"/>
    <brk id="147" max="76" man="1"/>
    <brk id="159" max="76" man="1"/>
    <brk id="171" max="76" man="1"/>
    <brk id="183" max="76" man="1"/>
    <brk id="195" max="76" man="1"/>
    <brk id="207" max="76" man="1"/>
    <brk id="219" max="76" man="1"/>
    <brk id="231" max="76" man="1"/>
    <brk id="243" max="76" man="1"/>
    <brk id="255" max="76" man="1"/>
    <brk id="267" max="76" man="1"/>
    <brk id="279" max="76" man="1"/>
    <brk id="291" max="76" man="1"/>
    <brk id="303" max="76" man="1"/>
    <brk id="315" max="76" man="1"/>
    <brk id="327" max="76" man="1"/>
    <brk id="339" max="76" man="1"/>
    <brk id="351" max="76" man="1"/>
    <brk id="363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Táblázat</vt:lpstr>
      <vt:lpstr>Táblázat!Nyomtatási_cím</vt:lpstr>
      <vt:lpstr>Táblázat!Nyomtatási_terület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2021-05-29T12:14:00Z</dcterms:modified>
</cp:coreProperties>
</file>