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user3\Downloads\"/>
    </mc:Choice>
  </mc:AlternateContent>
  <xr:revisionPtr revIDLastSave="0" documentId="8_{60E753AB-6BBC-4944-8BD1-8C6339E1C64D}" xr6:coauthVersionLast="47" xr6:coauthVersionMax="47" xr10:uidLastSave="{00000000-0000-0000-0000-000000000000}"/>
  <bookViews>
    <workbookView xWindow="-120" yWindow="-120" windowWidth="20730" windowHeight="11160" tabRatio="806" firstSheet="8" activeTab="15"/>
  </bookViews>
  <sheets>
    <sheet name="ELLENŐRZÉS-1.sz.2.1.sz.2.2.sz." sheetId="1" r:id="rId1"/>
    <sheet name="ÖSSZEFÜGGÉSEK" sheetId="2" r:id="rId2"/>
    <sheet name=" önkormányzat" sheetId="3" r:id="rId3"/>
    <sheet name=" 1. sz. melléklet önk." sheetId="4" r:id="rId4"/>
    <sheet name="2.sz. melléklet konyha" sheetId="5" r:id="rId5"/>
    <sheet name="2.sz. melléklet Óvoda" sheetId="6" r:id="rId6"/>
    <sheet name="3.sz. melléklet felújítások" sheetId="7" r:id="rId7"/>
    <sheet name=" 4.sz. melléklet beruházások" sheetId="8" r:id="rId8"/>
    <sheet name="5.sz. melléklet" sheetId="9" r:id="rId9"/>
    <sheet name="6.sz. melléklet" sheetId="10" r:id="rId10"/>
    <sheet name="7.sz. melléklet" sheetId="11" r:id="rId11"/>
    <sheet name="7.1.sz. melléklet" sheetId="12" r:id="rId12"/>
    <sheet name="8.sz. melléklet" sheetId="13" r:id="rId13"/>
    <sheet name="9.sz. melléklet" sheetId="14" r:id="rId14"/>
    <sheet name="10.sz. melléklet" sheetId="15" r:id="rId15"/>
    <sheet name="11. sz. melléklet" sheetId="16" r:id="rId16"/>
    <sheet name="12. sz. melléklet" sheetId="17" r:id="rId17"/>
    <sheet name="13. sz. melléklet" sheetId="18" r:id="rId18"/>
    <sheet name="14. sz. melléklet" sheetId="19" r:id="rId19"/>
    <sheet name="15. sz. melléklet" sheetId="20" r:id="rId20"/>
  </sheets>
  <definedNames>
    <definedName name="_xlnm.Print_Titles" localSheetId="3">' 1. sz. melléklet önk.'!$1:$6</definedName>
    <definedName name="_xlnm.Print_Titles" localSheetId="5">'2.sz. melléklet Óvoda'!$1:$6</definedName>
    <definedName name="_xlnm.Print_Titles" localSheetId="10">'7.sz. melléklet'!$2:$6</definedName>
    <definedName name="_xlnm.Print_Area" localSheetId="2">' önkormányzat'!$A$1:$E$147</definedName>
    <definedName name="_xlnm.Print_Area" localSheetId="8">'5.sz. melléklet'!$A$1:$J$34</definedName>
  </definedNames>
  <calcPr calcId="181029" fullCalcOnLoad="1"/>
</workbook>
</file>

<file path=xl/calcChain.xml><?xml version="1.0" encoding="utf-8"?>
<calcChain xmlns="http://schemas.openxmlformats.org/spreadsheetml/2006/main">
  <c r="H1" i="8" l="1"/>
  <c r="H1" i="7"/>
  <c r="E13" i="3"/>
  <c r="E61" i="3"/>
  <c r="C107" i="4"/>
  <c r="C124" i="4"/>
  <c r="E1" i="4"/>
  <c r="E1" i="5"/>
  <c r="E40" i="6"/>
  <c r="E1" i="6"/>
  <c r="J1" i="9"/>
  <c r="J1" i="10"/>
  <c r="C63" i="11"/>
  <c r="C59" i="11"/>
  <c r="C54" i="11"/>
  <c r="C45" i="11"/>
  <c r="C40" i="11"/>
  <c r="C29" i="11"/>
  <c r="C24" i="11"/>
  <c r="C19" i="11"/>
  <c r="C14" i="11"/>
  <c r="C9" i="11"/>
  <c r="C8" i="11"/>
  <c r="C51" i="11"/>
  <c r="C68" i="11"/>
  <c r="A1" i="11"/>
  <c r="C60" i="17"/>
  <c r="N62" i="16"/>
  <c r="M62" i="16"/>
  <c r="L62" i="16"/>
  <c r="K62" i="16"/>
  <c r="J62" i="16"/>
  <c r="I62" i="16"/>
  <c r="H62" i="16"/>
  <c r="G62" i="16"/>
  <c r="F62" i="16"/>
  <c r="E62" i="16"/>
  <c r="D62" i="16"/>
  <c r="C62" i="16"/>
  <c r="B62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B56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C8" i="4"/>
  <c r="D8" i="4"/>
  <c r="E8" i="4"/>
  <c r="C15" i="4"/>
  <c r="D15" i="4"/>
  <c r="E15" i="4"/>
  <c r="D22" i="4"/>
  <c r="E22" i="4"/>
  <c r="C30" i="4"/>
  <c r="C29" i="4"/>
  <c r="D30" i="4"/>
  <c r="D29" i="4"/>
  <c r="E30" i="4"/>
  <c r="E29" i="4"/>
  <c r="C36" i="4"/>
  <c r="D36" i="4"/>
  <c r="E36" i="4"/>
  <c r="E47" i="4"/>
  <c r="C53" i="4"/>
  <c r="D53" i="4"/>
  <c r="E53" i="4"/>
  <c r="C58" i="4"/>
  <c r="D58" i="4"/>
  <c r="E58" i="4"/>
  <c r="C64" i="4"/>
  <c r="D64" i="4"/>
  <c r="E64" i="4"/>
  <c r="C73" i="4"/>
  <c r="D73" i="4"/>
  <c r="D86" i="4"/>
  <c r="E73" i="4"/>
  <c r="C76" i="4"/>
  <c r="D76" i="4"/>
  <c r="E76" i="4"/>
  <c r="E86" i="4"/>
  <c r="C91" i="4"/>
  <c r="D91" i="4"/>
  <c r="E91" i="4"/>
  <c r="D107" i="4"/>
  <c r="E107" i="4"/>
  <c r="C125" i="4"/>
  <c r="D125" i="4"/>
  <c r="E125" i="4"/>
  <c r="C134" i="4"/>
  <c r="C145" i="4"/>
  <c r="D134" i="4"/>
  <c r="D145" i="4"/>
  <c r="E134" i="4"/>
  <c r="E145" i="4"/>
  <c r="B12" i="8"/>
  <c r="D12" i="8"/>
  <c r="E12" i="8"/>
  <c r="F12" i="8"/>
  <c r="G12" i="8"/>
  <c r="C6" i="3"/>
  <c r="D6" i="3"/>
  <c r="E6" i="3"/>
  <c r="C13" i="3"/>
  <c r="D13" i="3"/>
  <c r="D20" i="3"/>
  <c r="E20" i="3"/>
  <c r="C27" i="3"/>
  <c r="C28" i="3"/>
  <c r="D28" i="3"/>
  <c r="D27" i="3"/>
  <c r="E28" i="3"/>
  <c r="E27" i="3"/>
  <c r="C34" i="3"/>
  <c r="D34" i="3"/>
  <c r="E34" i="3"/>
  <c r="E45" i="3"/>
  <c r="C51" i="3"/>
  <c r="D51" i="3"/>
  <c r="E51" i="3"/>
  <c r="C56" i="3"/>
  <c r="D56" i="3"/>
  <c r="E56" i="3"/>
  <c r="C62" i="3"/>
  <c r="D62" i="3"/>
  <c r="E62" i="3"/>
  <c r="C71" i="3"/>
  <c r="C84" i="3"/>
  <c r="B7" i="1"/>
  <c r="D71" i="3"/>
  <c r="E71" i="3"/>
  <c r="E84" i="3"/>
  <c r="B19" i="1"/>
  <c r="C74" i="3"/>
  <c r="D74" i="3"/>
  <c r="E74" i="3"/>
  <c r="C89" i="3"/>
  <c r="C92" i="3"/>
  <c r="D92" i="3"/>
  <c r="E92" i="3"/>
  <c r="C108" i="3"/>
  <c r="C125" i="3"/>
  <c r="D108" i="3"/>
  <c r="D125" i="3"/>
  <c r="E108" i="3"/>
  <c r="C126" i="3"/>
  <c r="D126" i="3"/>
  <c r="E126" i="3"/>
  <c r="C135" i="3"/>
  <c r="C146" i="3"/>
  <c r="B25" i="1"/>
  <c r="D135" i="3"/>
  <c r="D146" i="3"/>
  <c r="B31" i="1"/>
  <c r="E135" i="3"/>
  <c r="E146" i="3"/>
  <c r="B37" i="1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D60" i="17"/>
  <c r="E60" i="17"/>
  <c r="F60" i="17"/>
  <c r="C62" i="17"/>
  <c r="D62" i="17"/>
  <c r="E62" i="17"/>
  <c r="F62" i="17"/>
  <c r="F73" i="17"/>
  <c r="C66" i="17"/>
  <c r="C73" i="17"/>
  <c r="D66" i="17"/>
  <c r="D73" i="17"/>
  <c r="E66" i="17"/>
  <c r="F66" i="17"/>
  <c r="C32" i="18"/>
  <c r="D32" i="18"/>
  <c r="D18" i="19"/>
  <c r="E18" i="19"/>
  <c r="H9" i="20"/>
  <c r="I9" i="20"/>
  <c r="H10" i="20"/>
  <c r="I10" i="20"/>
  <c r="H11" i="20"/>
  <c r="I11" i="20"/>
  <c r="H12" i="20"/>
  <c r="I12" i="20"/>
  <c r="H13" i="20"/>
  <c r="I13" i="20"/>
  <c r="C16" i="20"/>
  <c r="D16" i="20"/>
  <c r="D21" i="20"/>
  <c r="E16" i="20"/>
  <c r="E21" i="20"/>
  <c r="F16" i="20"/>
  <c r="G16" i="20"/>
  <c r="H18" i="20"/>
  <c r="I18" i="20"/>
  <c r="H19" i="20"/>
  <c r="H20" i="20"/>
  <c r="I19" i="20"/>
  <c r="I20" i="20"/>
  <c r="C20" i="20"/>
  <c r="D20" i="20"/>
  <c r="E20" i="20"/>
  <c r="F20" i="20"/>
  <c r="F21" i="20"/>
  <c r="G20" i="20"/>
  <c r="C21" i="20"/>
  <c r="G21" i="20"/>
  <c r="C8" i="5"/>
  <c r="D8" i="5"/>
  <c r="E8" i="5"/>
  <c r="E40" i="5"/>
  <c r="C36" i="5"/>
  <c r="D36" i="5"/>
  <c r="D40" i="5"/>
  <c r="E36" i="5"/>
  <c r="C44" i="5"/>
  <c r="C55" i="5"/>
  <c r="D44" i="5"/>
  <c r="D55" i="5"/>
  <c r="E44" i="5"/>
  <c r="E55" i="5"/>
  <c r="C50" i="5"/>
  <c r="D50" i="5"/>
  <c r="E50" i="5"/>
  <c r="D8" i="6"/>
  <c r="E8" i="6"/>
  <c r="C36" i="6"/>
  <c r="D36" i="6"/>
  <c r="D40" i="6"/>
  <c r="E36" i="6"/>
  <c r="C40" i="6"/>
  <c r="C44" i="6"/>
  <c r="C55" i="6"/>
  <c r="D44" i="6"/>
  <c r="E44" i="6"/>
  <c r="E55" i="6"/>
  <c r="C50" i="6"/>
  <c r="D50" i="6"/>
  <c r="E50" i="6"/>
  <c r="E3" i="7"/>
  <c r="F3" i="7"/>
  <c r="G3" i="7"/>
  <c r="G12" i="7"/>
  <c r="G23" i="7"/>
  <c r="G13" i="7"/>
  <c r="G14" i="7"/>
  <c r="G15" i="7"/>
  <c r="G16" i="7"/>
  <c r="G17" i="7"/>
  <c r="G18" i="7"/>
  <c r="G19" i="7"/>
  <c r="G20" i="7"/>
  <c r="G21" i="7"/>
  <c r="G22" i="7"/>
  <c r="B23" i="7"/>
  <c r="D23" i="7"/>
  <c r="E23" i="7"/>
  <c r="F23" i="7"/>
  <c r="G4" i="9"/>
  <c r="H4" i="9"/>
  <c r="I4" i="9"/>
  <c r="C18" i="9"/>
  <c r="C30" i="9"/>
  <c r="D18" i="9"/>
  <c r="E18" i="9"/>
  <c r="G18" i="9"/>
  <c r="H18" i="9"/>
  <c r="D30" i="1"/>
  <c r="I18" i="9"/>
  <c r="C25" i="9"/>
  <c r="E25" i="9"/>
  <c r="D29" i="9"/>
  <c r="D13" i="1"/>
  <c r="E29" i="9"/>
  <c r="G29" i="9"/>
  <c r="D25" i="1"/>
  <c r="H29" i="9"/>
  <c r="D31" i="1"/>
  <c r="I29" i="9"/>
  <c r="D37" i="1"/>
  <c r="C4" i="10"/>
  <c r="D4" i="10"/>
  <c r="E4" i="10"/>
  <c r="G4" i="10"/>
  <c r="H4" i="10"/>
  <c r="I4" i="10"/>
  <c r="C17" i="10"/>
  <c r="D17" i="10"/>
  <c r="D31" i="10"/>
  <c r="E17" i="10"/>
  <c r="G17" i="10"/>
  <c r="G31" i="10"/>
  <c r="H17" i="10"/>
  <c r="H31" i="10"/>
  <c r="I17" i="10"/>
  <c r="I32" i="10"/>
  <c r="C30" i="10"/>
  <c r="D7" i="1"/>
  <c r="D30" i="10"/>
  <c r="C24" i="10"/>
  <c r="D24" i="10"/>
  <c r="E24" i="10"/>
  <c r="E30" i="10"/>
  <c r="E31" i="10"/>
  <c r="G30" i="10"/>
  <c r="H30" i="10"/>
  <c r="I30" i="10"/>
  <c r="C33" i="10"/>
  <c r="D33" i="10"/>
  <c r="E33" i="10"/>
  <c r="G33" i="10"/>
  <c r="H33" i="10"/>
  <c r="I33" i="10"/>
  <c r="C14" i="12"/>
  <c r="C18" i="12"/>
  <c r="E9" i="11"/>
  <c r="D14" i="11"/>
  <c r="E14" i="11"/>
  <c r="D19" i="11"/>
  <c r="E19" i="11"/>
  <c r="D24" i="11"/>
  <c r="E24" i="11"/>
  <c r="D29" i="11"/>
  <c r="E29" i="11"/>
  <c r="D40" i="11"/>
  <c r="E40" i="11"/>
  <c r="D45" i="11"/>
  <c r="E45" i="11"/>
  <c r="D51" i="11"/>
  <c r="D68" i="11"/>
  <c r="E54" i="11"/>
  <c r="E59" i="11"/>
  <c r="D63" i="11"/>
  <c r="E63" i="11"/>
  <c r="D36" i="13"/>
  <c r="E36" i="13"/>
  <c r="B6" i="14"/>
  <c r="C6" i="14"/>
  <c r="C11" i="14"/>
  <c r="B11" i="14"/>
  <c r="A4" i="1"/>
  <c r="A10" i="2"/>
  <c r="A10" i="1"/>
  <c r="A16" i="2"/>
  <c r="A16" i="1"/>
  <c r="A22" i="2"/>
  <c r="A22" i="1"/>
  <c r="A28" i="2"/>
  <c r="A28" i="1"/>
  <c r="A34" i="2"/>
  <c r="A34" i="1"/>
  <c r="C31" i="10"/>
  <c r="I16" i="20"/>
  <c r="I21" i="20"/>
  <c r="H16" i="20"/>
  <c r="H21" i="20"/>
  <c r="D124" i="4"/>
  <c r="D146" i="4"/>
  <c r="C86" i="4"/>
  <c r="D19" i="1"/>
  <c r="C32" i="10"/>
  <c r="D32" i="10"/>
  <c r="D36" i="1"/>
  <c r="I31" i="10"/>
  <c r="E32" i="10"/>
  <c r="G32" i="10"/>
  <c r="D24" i="1"/>
  <c r="H32" i="10"/>
  <c r="D12" i="1"/>
  <c r="E7" i="1"/>
  <c r="E19" i="1"/>
  <c r="E37" i="1"/>
  <c r="E31" i="1"/>
  <c r="E25" i="1"/>
  <c r="I30" i="9"/>
  <c r="E31" i="9"/>
  <c r="H30" i="9"/>
  <c r="D32" i="1"/>
  <c r="G30" i="9"/>
  <c r="D26" i="1"/>
  <c r="E30" i="9"/>
  <c r="D18" i="1"/>
  <c r="I31" i="9"/>
  <c r="D31" i="9"/>
  <c r="H31" i="9"/>
  <c r="D30" i="9"/>
  <c r="D8" i="1"/>
  <c r="D6" i="1"/>
  <c r="G31" i="9"/>
  <c r="C31" i="9"/>
  <c r="D147" i="3"/>
  <c r="B32" i="1"/>
  <c r="C147" i="3"/>
  <c r="B26" i="1"/>
  <c r="E125" i="3"/>
  <c r="B36" i="1"/>
  <c r="B30" i="1"/>
  <c r="E30" i="1"/>
  <c r="B24" i="1"/>
  <c r="E147" i="3"/>
  <c r="B38" i="1"/>
  <c r="D84" i="3"/>
  <c r="B13" i="1"/>
  <c r="E13" i="1"/>
  <c r="B18" i="1"/>
  <c r="D61" i="3"/>
  <c r="B12" i="1"/>
  <c r="E12" i="1"/>
  <c r="C61" i="3"/>
  <c r="B6" i="1"/>
  <c r="E6" i="1"/>
  <c r="E85" i="3"/>
  <c r="B20" i="1"/>
  <c r="C146" i="4"/>
  <c r="E124" i="4"/>
  <c r="E146" i="4"/>
  <c r="E63" i="4"/>
  <c r="E87" i="4"/>
  <c r="D63" i="4"/>
  <c r="D87" i="4"/>
  <c r="C63" i="4"/>
  <c r="C87" i="4"/>
  <c r="C40" i="5"/>
  <c r="D55" i="6"/>
  <c r="E8" i="11"/>
  <c r="E51" i="11"/>
  <c r="E68" i="11"/>
  <c r="C21" i="12"/>
  <c r="E73" i="17"/>
  <c r="E36" i="1"/>
  <c r="D38" i="1"/>
  <c r="E24" i="1"/>
  <c r="E38" i="1"/>
  <c r="E32" i="1"/>
  <c r="G32" i="9"/>
  <c r="E26" i="1"/>
  <c r="C32" i="9"/>
  <c r="E18" i="1"/>
  <c r="D20" i="1"/>
  <c r="E20" i="1"/>
  <c r="E32" i="9"/>
  <c r="I32" i="9"/>
  <c r="H32" i="9"/>
  <c r="D32" i="9"/>
  <c r="D14" i="1"/>
  <c r="C85" i="3"/>
  <c r="B8" i="1"/>
  <c r="E8" i="1"/>
  <c r="D85" i="3"/>
  <c r="B14" i="1"/>
  <c r="E14" i="1"/>
</calcChain>
</file>

<file path=xl/sharedStrings.xml><?xml version="1.0" encoding="utf-8"?>
<sst xmlns="http://schemas.openxmlformats.org/spreadsheetml/2006/main" count="2078" uniqueCount="921">
  <si>
    <t>Költségvetési rendelet űrlapjainak összefüggései:</t>
  </si>
  <si>
    <t>ELTÉRÉS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</si>
  <si>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</si>
  <si>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</si>
  <si>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</si>
  <si>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</si>
  <si>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</si>
  <si>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</si>
  <si>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</si>
  <si>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2.1. számú melléklet D. oszlop 13. sor + 2.2. számú melléklet D. oszlop 12. sor</t>
  </si>
  <si>
    <t>1. sz. melléklet Bevételek táblázat D. oszlop 16 sora =</t>
  </si>
  <si>
    <t>2.1. számú melléklet D. oszlop 22. sor + 2.2. számú melléklet D. oszlop 25. sor</t>
  </si>
  <si>
    <t>1. sz. melléklet Bevételek táblázat D. oszlop 17 sora =</t>
  </si>
  <si>
    <t>2.1. számú melléklet D. oszlop 23. sor + 2.2. számú melléklet D. oszlop 26. sor</t>
  </si>
  <si>
    <t>1. sz. melléklet Bevételek táblázat E. oszlop 9 sora =</t>
  </si>
  <si>
    <t>2.1. számú melléklet E. oszlop 13. sor + 2.2. számú melléklet E. oszlop 12. sor</t>
  </si>
  <si>
    <t>1. sz. melléklet Bevételek táblázat E. oszlop 16 sora =</t>
  </si>
  <si>
    <t>2.1. számú melléklet E. oszlop 22. sor + 2.2. számú melléklet E. oszlop 25. sor</t>
  </si>
  <si>
    <t>1. sz. melléklet Bevételek táblázat E. oszlop 17 sora =</t>
  </si>
  <si>
    <t>2.1. számú melléklet E. oszlop 23. sor + 2.2. számú melléklet E. oszlop 26. sor</t>
  </si>
  <si>
    <t>1. sz. melléklet Kiadások táblázat C. oszlop 4 sora =</t>
  </si>
  <si>
    <t>2.1. számú melléklet G. oszlop 13. sor + 2.2. számú melléklet G. oszlop 12. sor</t>
  </si>
  <si>
    <t>1. sz. melléklet Kiadások táblázat C. oszlop 9 sora =</t>
  </si>
  <si>
    <t>2.1. számú melléklet G. oszlop 22. sor + 2.2. számú melléklet G. oszlop 25. sor</t>
  </si>
  <si>
    <t>1. sz. melléklet Kiadások táblázat C. oszlop 10 sora =</t>
  </si>
  <si>
    <t>2.1. számú melléklet G. oszlop 23. sor + 2.2. számú melléklet G. oszlop 26. sor</t>
  </si>
  <si>
    <t>1. sz. melléklet Kiadások táblázat D. oszlop 4 sora =</t>
  </si>
  <si>
    <t>2.1. számú melléklet H. oszlop 13. sor + 2.2. számú melléklet H. oszlop 12. sor</t>
  </si>
  <si>
    <t>1. sz. melléklet Kiadások táblázat D. oszlop 9 sora =</t>
  </si>
  <si>
    <t>2.1. számú melléklet H. oszlop 22. sor + 2.2. számú melléklet H. oszlop 25. sor</t>
  </si>
  <si>
    <t>1. sz. melléklet Kiadások táblázat D. oszlop 10 sora =</t>
  </si>
  <si>
    <t>2.1. számú melléklet H. oszlop 23. sor + 2.2. számú melléklet H. oszlop 26. sor</t>
  </si>
  <si>
    <t>1. sz. melléklet Kiadások táblázat E. oszlop 4 sora =</t>
  </si>
  <si>
    <t>2.1. számú melléklet I. oszlop 13. sor + 2.2. számú melléklet I. oszlop 12. sor</t>
  </si>
  <si>
    <t>1. sz. melléklet Kiadások táblázat E. oszlop 9 sora =</t>
  </si>
  <si>
    <t>2.1. számú melléklet I. oszlop 22. sor + 2.2. számú melléklet I. oszlop 25. sor</t>
  </si>
  <si>
    <t>1. sz. melléklet Kiadások táblázat E. oszlop 10 sora =</t>
  </si>
  <si>
    <t>2.1. számú melléklet I. oszlop 23. sor + 2.2. számú melléklet I. oszlop 26. sor</t>
  </si>
  <si>
    <t>B E V É T E L E K</t>
  </si>
  <si>
    <t>1. sz. táblázat</t>
  </si>
  <si>
    <t xml:space="preserve"> forint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</si>
  <si>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</si>
  <si>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</si>
  <si>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</si>
  <si>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</si>
  <si>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</si>
  <si>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</si>
  <si>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</si>
  <si>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</si>
  <si>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</si>
  <si>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</si>
  <si>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</si>
  <si>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</si>
  <si>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</si>
  <si>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</si>
  <si>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</si>
  <si>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</si>
  <si>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</si>
  <si>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</si>
  <si>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</si>
  <si>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</si>
  <si>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</si>
  <si>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</si>
  <si>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</si>
  <si>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</si>
  <si>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</si>
  <si>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</si>
  <si>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Elszámolásból származó bevételek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</si>
  <si>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</si>
  <si>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</si>
  <si>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</si>
  <si>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</si>
  <si>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</si>
  <si>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</si>
  <si>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</si>
  <si>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</si>
  <si>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</si>
  <si>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</si>
  <si>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</si>
  <si>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</si>
  <si>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</si>
  <si>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</si>
  <si>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</si>
  <si>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</si>
  <si>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</si>
  <si>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</si>
  <si>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</si>
  <si>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</si>
  <si>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</si>
  <si>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</si>
  <si>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</si>
  <si>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</si>
  <si>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</si>
  <si>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</si>
  <si>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</si>
  <si>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</si>
  <si>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</si>
  <si>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</si>
  <si>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</si>
  <si>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</si>
  <si>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</si>
  <si>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</si>
  <si>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</si>
  <si>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</si>
  <si>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</si>
  <si>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</si>
  <si>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</si>
  <si>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</si>
  <si>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</si>
  <si>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</si>
  <si>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</si>
  <si>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</si>
  <si>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</si>
  <si>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</si>
  <si>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</si>
  <si>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</si>
  <si>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</si>
  <si>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</si>
  <si>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</si>
  <si>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</si>
  <si>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</si>
  <si>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</si>
  <si>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</si>
  <si>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</si>
  <si>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</si>
  <si>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</si>
  <si>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</si>
  <si>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</si>
  <si>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</si>
  <si>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</si>
  <si>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</si>
  <si>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</si>
  <si>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</si>
  <si>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</si>
  <si>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</si>
  <si>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</si>
  <si>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</si>
  <si>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</si>
  <si>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</si>
  <si>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</si>
  <si>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</si>
  <si>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</si>
  <si>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</si>
  <si>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</si>
  <si>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</si>
  <si>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</si>
  <si>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</si>
  <si>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</si>
  <si>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</si>
  <si>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</si>
  <si>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</si>
  <si>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</si>
  <si>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</si>
  <si>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</si>
  <si>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</si>
  <si>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</si>
  <si>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</si>
  <si>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</si>
  <si>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</si>
  <si>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</si>
  <si>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</si>
  <si>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</si>
  <si>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</si>
  <si>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</si>
  <si>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</si>
  <si>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</si>
  <si>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</si>
  <si>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</si>
  <si>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</si>
  <si>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</si>
  <si>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</si>
  <si>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</si>
  <si>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</si>
  <si>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</si>
  <si>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</si>
  <si>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</si>
  <si>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</si>
  <si>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</si>
  <si>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</si>
  <si>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</si>
  <si>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</si>
  <si>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</si>
  <si>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</si>
  <si>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</si>
  <si>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</si>
  <si>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</si>
  <si>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</si>
  <si>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</si>
  <si>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</si>
  <si>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</si>
  <si>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</si>
  <si>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</si>
  <si>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</si>
  <si>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</si>
  <si>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</si>
  <si>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</si>
  <si>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</si>
  <si>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</si>
  <si>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</si>
  <si>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</si>
  <si>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</si>
  <si>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</si>
  <si>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</si>
  <si>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</si>
  <si>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</si>
  <si>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</si>
  <si>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</si>
  <si>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</si>
  <si>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</si>
  <si>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</si>
  <si>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</si>
  <si>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</si>
  <si>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</si>
  <si>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</si>
  <si>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</si>
  <si>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</si>
  <si>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</si>
  <si>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</si>
  <si>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</si>
  <si>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</si>
  <si>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</si>
  <si>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</si>
  <si>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</si>
  <si>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</si>
  <si>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</si>
  <si>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</si>
  <si>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</si>
  <si>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</si>
  <si>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</si>
  <si>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</si>
  <si>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</si>
  <si>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</si>
  <si>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</si>
  <si>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</si>
  <si>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</si>
  <si>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</si>
  <si>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</si>
  <si>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</si>
  <si>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</si>
  <si>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</si>
  <si>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</si>
  <si>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</si>
  <si>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</si>
  <si>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</si>
  <si>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</si>
  <si>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</si>
  <si>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</si>
  <si>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</si>
  <si>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</si>
  <si>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</si>
  <si>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</si>
  <si>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</si>
  <si>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</si>
  <si>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</si>
  <si>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</si>
  <si>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</si>
  <si>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</si>
  <si>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</si>
  <si>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</si>
  <si>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</si>
  <si>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</si>
  <si>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</si>
  <si>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</si>
  <si>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</si>
  <si>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</si>
  <si>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</si>
  <si>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</si>
  <si>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</si>
  <si>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</si>
  <si>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</si>
  <si>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</si>
  <si>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</si>
  <si>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</si>
  <si>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</si>
  <si>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</si>
  <si>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</si>
  <si>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</si>
  <si>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</si>
  <si>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</si>
  <si>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</si>
  <si>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</si>
  <si>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</si>
  <si>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</si>
  <si>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</si>
  <si>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</si>
  <si>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</si>
  <si>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</si>
  <si>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</si>
  <si>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</si>
  <si>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</si>
  <si>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</si>
  <si>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</si>
  <si>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Kiadási jogcím</t>
  </si>
  <si>
    <r>
      <t xml:space="preserve">   Működési költségvetés kiadásai 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</si>
  <si>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</si>
  <si>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</si>
  <si>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</si>
  <si>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</si>
  <si>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</si>
  <si>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</si>
  <si>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</si>
  <si>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</si>
  <si>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A helyi önkormányzatok előző évi elszámolásából szárm. kiadások</t>
  </si>
  <si>
    <t>1.8.</t>
  </si>
  <si>
    <t xml:space="preserve">   - A helyi önkormányzatok törvényi előíráson alapuló befizetései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</si>
  <si>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</si>
  <si>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</si>
  <si>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</si>
  <si>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</si>
  <si>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</si>
  <si>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</si>
  <si>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</si>
  <si>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</si>
  <si>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</si>
  <si>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</si>
  <si>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</si>
  <si>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Tartalékok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</si>
  <si>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</si>
  <si>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</si>
  <si>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</si>
  <si>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</si>
  <si>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</si>
  <si>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</si>
  <si>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</si>
  <si>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</si>
  <si>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</si>
  <si>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</si>
  <si>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</si>
  <si>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</si>
  <si>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</si>
  <si>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</si>
  <si>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</si>
  <si>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</si>
  <si>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</si>
  <si>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</si>
  <si>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</si>
  <si>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</si>
  <si>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</si>
  <si>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</si>
  <si>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</si>
  <si>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</si>
  <si>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</si>
  <si>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</si>
  <si>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</si>
  <si>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</si>
  <si>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</si>
  <si>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</si>
  <si>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</si>
  <si>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</si>
  <si>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</si>
  <si>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</si>
  <si>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</si>
  <si>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</si>
  <si>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+ 7.5.)</t>
  </si>
  <si>
    <t>Államháztartáson belüli megelőlegezések folyósítása</t>
  </si>
  <si>
    <t>7.2</t>
  </si>
  <si>
    <t>Központi irányítószervi támogatások folyósítása</t>
  </si>
  <si>
    <t>7.3</t>
  </si>
  <si>
    <t>Államháztartáson belüli megelőlegezések visszafizetése</t>
  </si>
  <si>
    <t>7.4</t>
  </si>
  <si>
    <t xml:space="preserve"> Pénzeszközök betétként elhelyezése </t>
  </si>
  <si>
    <t>7.5</t>
  </si>
  <si>
    <t xml:space="preserve"> 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</si>
  <si>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</si>
  <si>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</si>
  <si>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</si>
  <si>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</si>
  <si>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</si>
  <si>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</si>
  <si>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</si>
  <si>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</si>
  <si>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Megnevezés</t>
  </si>
  <si>
    <t>Önkormányzat</t>
  </si>
  <si>
    <t>01</t>
  </si>
  <si>
    <t>Feladat
megnevezése</t>
  </si>
  <si>
    <t>Összes bevétel, kiadás</t>
  </si>
  <si>
    <t>forint</t>
  </si>
  <si>
    <t>Száma</t>
  </si>
  <si>
    <t>Előirányzat-csoport, kiemelt előirányzat megnevezése</t>
  </si>
  <si>
    <t>Bevételek</t>
  </si>
  <si>
    <t>Működési célú költségvetési és kiegészítő támogatások</t>
  </si>
  <si>
    <t>Egyéb működési célú támogatások bevételei áht-n belülről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</si>
  <si>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</si>
  <si>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</si>
  <si>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</si>
  <si>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</si>
  <si>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Kiadások</t>
  </si>
  <si>
    <t>Hitel-, kölcsöntörlesztés államháztartáson kívülre (5.1.+…+5.3.)</t>
  </si>
  <si>
    <t>Irányító szervi támogatás folyósítása (intézményfinanszírozás)</t>
  </si>
  <si>
    <t>7.5.</t>
  </si>
  <si>
    <t>Költségvetési szerv megnevezése</t>
  </si>
  <si>
    <t>Kisbárapáti Önkormányzati Konyha</t>
  </si>
  <si>
    <t>03</t>
  </si>
  <si>
    <t>Feladat 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</si>
  <si>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</si>
  <si>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</si>
  <si>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</si>
  <si>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</si>
  <si>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</si>
  <si>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</si>
  <si>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- 2.3.-ból EU-s támogatás</t>
  </si>
  <si>
    <t>Közhatalmi bevételek</t>
  </si>
  <si>
    <t>Felhalmozási célú támogatások államháztartáson belülről (4.1.+4.2.)</t>
  </si>
  <si>
    <t>Egyéb felhalmozási célú támogatások bevételei államháztartáson belülről</t>
  </si>
  <si>
    <t>- 4.2.-ből EU-s támogatás</t>
  </si>
  <si>
    <t>Felhalmozási bevételek (5.1.+…+5.3.)</t>
  </si>
  <si>
    <t>Működési célú átvett pénzeszközök</t>
  </si>
  <si>
    <t>Felhalmozási célú átvett pénzeszközök</t>
  </si>
  <si>
    <t>Költségvetési bevételek összesen (1.+…+7.)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</si>
  <si>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</si>
  <si>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</si>
  <si>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</si>
  <si>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</si>
  <si>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</si>
  <si>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</si>
  <si>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</si>
  <si>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</si>
  <si>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</si>
  <si>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</si>
  <si>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</si>
  <si>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- 2.3.-ból EU-s forrásból tám. megvalósuló programok, projektek kiadásai</t>
  </si>
  <si>
    <t>KIADÁSOK ÖSSZESEN: (1.+2.)</t>
  </si>
  <si>
    <t>Kisbárapáti Napköziotthonos Óvoda</t>
  </si>
  <si>
    <t>Felújítási kiadások előirányzata felújításonként</t>
  </si>
  <si>
    <t>előirányzat</t>
  </si>
  <si>
    <t>Felújítás  megnevezése</t>
  </si>
  <si>
    <t>Teljes költség</t>
  </si>
  <si>
    <t>Kivitelezés kezdési és befejezési éve</t>
  </si>
  <si>
    <t>F</t>
  </si>
  <si>
    <t>G=(D+F)</t>
  </si>
  <si>
    <t>ÖSSZESEN:</t>
  </si>
  <si>
    <t>Beruházási (felhalmozási) kiadások előirányzata beruházásonként</t>
  </si>
  <si>
    <t>Beruházás  megnevezése</t>
  </si>
  <si>
    <t>I. Működési célú bevételek és kiadások mérlege
(Önkormányzati szinten)</t>
  </si>
  <si>
    <t xml:space="preserve">  forint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</si>
  <si>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</si>
  <si>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</si>
  <si>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</si>
  <si>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</si>
  <si>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</si>
  <si>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</si>
  <si>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Felhalmozási célútámogatások áht-n belülről</t>
  </si>
  <si>
    <t xml:space="preserve">Dologi kiadások </t>
  </si>
  <si>
    <t>Egyéb működési célú kiadások ÁHT-n belülre</t>
  </si>
  <si>
    <t>Tartalékok</t>
  </si>
  <si>
    <t>Egyéb működési célú kiadások ÁHT-n kívülre</t>
  </si>
  <si>
    <t>Elvonások és befizetések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</si>
  <si>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</si>
  <si>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</si>
  <si>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</si>
  <si>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</si>
  <si>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</si>
  <si>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</si>
  <si>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</si>
  <si>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</si>
  <si>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</si>
  <si>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</si>
  <si>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</si>
  <si>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 xml:space="preserve">   Rövid lejáratú hitelek, kölcsönök felvétele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</si>
  <si>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</si>
  <si>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</si>
  <si>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</si>
  <si>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</si>
  <si>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</si>
  <si>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</si>
  <si>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</si>
  <si>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</si>
  <si>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</si>
  <si>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</si>
  <si>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</si>
  <si>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</si>
  <si>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</si>
  <si>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</si>
  <si>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</si>
  <si>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</si>
  <si>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</si>
  <si>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</si>
  <si>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Központi irányítószervi támogatás</t>
  </si>
  <si>
    <t>23.</t>
  </si>
  <si>
    <t>Működési célú finanszírozási bevételek összesen (14.+19.)</t>
  </si>
  <si>
    <t>Működési célú finanszírozási kiadások összesen (14.+...+21.)</t>
  </si>
  <si>
    <t>24.</t>
  </si>
  <si>
    <t>BEVÉTEL ÖSSZESEN (13.+22.)</t>
  </si>
  <si>
    <t>KIADÁSOK ÖSSZESEN (13.+22.)</t>
  </si>
  <si>
    <t>25.</t>
  </si>
  <si>
    <t>Költségvetési hiány:</t>
  </si>
  <si>
    <t>Költségvetési többlet:</t>
  </si>
  <si>
    <t>26.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</si>
  <si>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</si>
  <si>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</si>
  <si>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</si>
  <si>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</si>
  <si>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</si>
  <si>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</si>
  <si>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</si>
  <si>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</si>
  <si>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</si>
  <si>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</si>
  <si>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</si>
  <si>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</si>
  <si>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</si>
  <si>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</si>
  <si>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</si>
  <si>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</si>
  <si>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</si>
  <si>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</si>
  <si>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</si>
  <si>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</si>
  <si>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</si>
  <si>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</si>
  <si>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</si>
  <si>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</si>
  <si>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</si>
  <si>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</si>
  <si>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</si>
  <si>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</si>
  <si>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</si>
  <si>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BEVÉTEL ÖSSZESEN (12+25)</t>
  </si>
  <si>
    <t>KIADÁSOK ÖSSZESEN (12+25)</t>
  </si>
  <si>
    <t>27.</t>
  </si>
  <si>
    <t>28.</t>
  </si>
  <si>
    <t>ESZKÖZÖK</t>
  </si>
  <si>
    <t>Sorszám</t>
  </si>
  <si>
    <t>Állomány a tárgyév elején</t>
  </si>
  <si>
    <t>Változás</t>
  </si>
  <si>
    <t>Állomány a tárgyév végen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</si>
  <si>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</si>
  <si>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</si>
  <si>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</si>
  <si>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</si>
  <si>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</si>
  <si>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</si>
  <si>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</si>
  <si>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</si>
  <si>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</si>
  <si>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</si>
  <si>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</si>
  <si>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</si>
  <si>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</si>
  <si>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</si>
  <si>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</si>
  <si>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</si>
  <si>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</si>
  <si>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</si>
  <si>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</si>
  <si>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</si>
  <si>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</si>
  <si>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</si>
  <si>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</si>
  <si>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</si>
  <si>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</si>
  <si>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</si>
  <si>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</si>
  <si>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</si>
  <si>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</si>
  <si>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</si>
  <si>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</si>
  <si>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</si>
  <si>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</si>
  <si>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</si>
  <si>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</si>
  <si>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</si>
  <si>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</si>
  <si>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</si>
  <si>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</si>
  <si>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</si>
  <si>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</si>
  <si>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</si>
  <si>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</si>
  <si>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</si>
  <si>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</si>
  <si>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</si>
  <si>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</si>
  <si>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</si>
  <si>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</si>
  <si>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</si>
  <si>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</si>
  <si>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</si>
  <si>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</si>
  <si>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</si>
  <si>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</si>
  <si>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</si>
  <si>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</si>
  <si>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</si>
  <si>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</si>
  <si>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</si>
  <si>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</si>
  <si>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</si>
  <si>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</si>
  <si>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</si>
  <si>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</si>
  <si>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</si>
  <si>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</si>
  <si>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</si>
  <si>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</si>
  <si>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</si>
  <si>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</si>
  <si>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</si>
  <si>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</si>
  <si>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</si>
  <si>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</si>
  <si>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</si>
  <si>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</si>
  <si>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</si>
  <si>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</si>
  <si>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</si>
  <si>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</si>
  <si>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</si>
  <si>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</si>
  <si>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</si>
  <si>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</si>
  <si>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</si>
  <si>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</si>
  <si>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</si>
  <si>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</si>
  <si>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</si>
  <si>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</si>
  <si>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</si>
  <si>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</si>
  <si>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</si>
  <si>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</si>
  <si>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</si>
  <si>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</si>
  <si>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</si>
  <si>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</si>
  <si>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Egyéb sajátos eszközoldali elszámolások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</si>
  <si>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</si>
  <si>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</si>
  <si>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</si>
  <si>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</si>
  <si>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</si>
  <si>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</si>
  <si>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</si>
  <si>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</si>
  <si>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</si>
  <si>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</si>
  <si>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</si>
  <si>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</si>
  <si>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</si>
  <si>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</si>
  <si>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</si>
  <si>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</si>
  <si>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</si>
  <si>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</si>
  <si>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</si>
  <si>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</si>
  <si>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</si>
  <si>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</si>
  <si>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</si>
  <si>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</si>
  <si>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Támogatott szervezet neve</t>
  </si>
  <si>
    <t>Támogatás célja</t>
  </si>
  <si>
    <t>Tervezett 
(E Ft)</t>
  </si>
  <si>
    <t>Tényleges 
(E Ft)</t>
  </si>
  <si>
    <t>Kisbárapáti Községi Szabadidő és Sportegyesület</t>
  </si>
  <si>
    <t>Működési támogatás</t>
  </si>
  <si>
    <t>Koppány- völgye Alapszolgáltatási Központ</t>
  </si>
  <si>
    <t>Somogy Megyei Önkormányzati Társulás</t>
  </si>
  <si>
    <t>Koppányvölgyi Vidékfejlesztési Közhasznú Egyesület</t>
  </si>
  <si>
    <t>Települési Önkormányzatok</t>
  </si>
  <si>
    <t>Háziorvosi ügyelet</t>
  </si>
  <si>
    <t>DRV</t>
  </si>
  <si>
    <t>Összesen:</t>
  </si>
  <si>
    <t>PÉNZESZKÖZÖK VÁLTOZÁSÁNAK LEVEZETÉSE</t>
  </si>
  <si>
    <t>Sor-szám</t>
  </si>
  <si>
    <t>Összeg  ( forint )</t>
  </si>
  <si>
    <t> Bankszámlák egyenlege</t>
  </si>
  <si>
    <t> Pénztárak és betétkönyvek egyenlege</t>
  </si>
  <si>
    <t>Bevételek   ( + )</t>
  </si>
  <si>
    <t>Kiadások    ( - )</t>
  </si>
  <si>
    <t>Maradványkimutatás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</si>
  <si>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</si>
  <si>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</si>
  <si>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</si>
  <si>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</si>
  <si>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</si>
  <si>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</si>
  <si>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</si>
  <si>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Összes maradvány</t>
  </si>
  <si>
    <t>Alaptevékenység szabad maradványa</t>
  </si>
  <si>
    <t>Ft-ban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</si>
  <si>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</si>
  <si>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</si>
  <si>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</si>
  <si>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</si>
  <si>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</si>
  <si>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</si>
  <si>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</si>
  <si>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</si>
  <si>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</si>
  <si>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</si>
  <si>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</si>
  <si>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</si>
  <si>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</si>
  <si>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1.Bevételek</t>
  </si>
  <si>
    <t xml:space="preserve">   Támogatások ÁHT-n belülről</t>
  </si>
  <si>
    <t xml:space="preserve">   Közhatalmi bevételek</t>
  </si>
  <si>
    <t xml:space="preserve">   Működési bevételek</t>
  </si>
  <si>
    <t xml:space="preserve">   Működési célú átvett pénzeszközök</t>
  </si>
  <si>
    <t>Működési célú egyéb átvett pénzeszköz</t>
  </si>
  <si>
    <t xml:space="preserve">   Felhalmozási célú átvett pénzeszköz</t>
  </si>
  <si>
    <t xml:space="preserve">   Előző évi felhalmozási célú pénzmaradvány</t>
  </si>
  <si>
    <t xml:space="preserve">   Bevételek összesen</t>
  </si>
  <si>
    <t>2.Kiadások</t>
  </si>
  <si>
    <t xml:space="preserve">   Működési célú kiadások</t>
  </si>
  <si>
    <t xml:space="preserve">   Beruházás, fejlesztés</t>
  </si>
  <si>
    <t>ÁHT-n belüli megelőlegezés visszafizetése</t>
  </si>
  <si>
    <t>Központi, irányítószervi támogatások folyósítása</t>
  </si>
  <si>
    <t xml:space="preserve">   Kiadások összesen</t>
  </si>
  <si>
    <t>Havi egyenleg</t>
  </si>
  <si>
    <t>Göngyölített egyenleg</t>
  </si>
  <si>
    <t xml:space="preserve">Kisbárapáti Község Önkormányzatának zárszámadásához készült </t>
  </si>
  <si>
    <t>Rovat</t>
  </si>
  <si>
    <t>Önkormányzati költségvetési bevételek - kiadások</t>
  </si>
  <si>
    <t>B1-7</t>
  </si>
  <si>
    <t xml:space="preserve">A. K ö l t s é g v e t é s i   b e v é t e l e k </t>
  </si>
  <si>
    <t>B1</t>
  </si>
  <si>
    <t>I. Működési célú támogatások államháztartáson belülről</t>
  </si>
  <si>
    <t>B11</t>
  </si>
  <si>
    <t xml:space="preserve">      1.1. Önkormányzatok működési támogatásai</t>
  </si>
  <si>
    <t>B12-16</t>
  </si>
  <si>
    <t xml:space="preserve">      1.2. Egyéb működési célú támogatások</t>
  </si>
  <si>
    <t>B13</t>
  </si>
  <si>
    <t xml:space="preserve">      1.3. Működési és garancia- és kezességváll. származó bevételek</t>
  </si>
  <si>
    <t>B14</t>
  </si>
  <si>
    <t xml:space="preserve">      1.4. Működési célú visszatérítendő támogatások, kölcsönök </t>
  </si>
  <si>
    <t>B15</t>
  </si>
  <si>
    <t xml:space="preserve">      1.5. Működési célú visszatérítendő támogatások, kölcsönök </t>
  </si>
  <si>
    <t>B16</t>
  </si>
  <si>
    <t xml:space="preserve">      1.6. Egyéb működési célú támogatások</t>
  </si>
  <si>
    <t>B2</t>
  </si>
  <si>
    <t>II. Felhalmozási célú támogatások államháztartáson belülről</t>
  </si>
  <si>
    <t>B21</t>
  </si>
  <si>
    <t xml:space="preserve">      2.1. Felhalmozási célú önkormányzati támogatások</t>
  </si>
  <si>
    <t>B22-25</t>
  </si>
  <si>
    <t xml:space="preserve">      2.2. Egyéb felhalmozási célú támogatások</t>
  </si>
  <si>
    <t>B23</t>
  </si>
  <si>
    <t xml:space="preserve">      2.3. Felhalmozási célú visszatérítendő támogatások, kölcsönök </t>
  </si>
  <si>
    <t>B24</t>
  </si>
  <si>
    <t xml:space="preserve">      2.4. Felhalmozási célú visszatérítendő támogatások, kölcsönök </t>
  </si>
  <si>
    <t>B25</t>
  </si>
  <si>
    <t xml:space="preserve">      2.5. Egyéb felhalmozási célú támogatások</t>
  </si>
  <si>
    <t>B3</t>
  </si>
  <si>
    <t>III. Közhatalmi bevételek</t>
  </si>
  <si>
    <t>B31</t>
  </si>
  <si>
    <t xml:space="preserve">      3.1. Jövedelemadók</t>
  </si>
  <si>
    <t>B32</t>
  </si>
  <si>
    <t xml:space="preserve">      3.2. Szociális hozzájárulási adók és járulékok</t>
  </si>
  <si>
    <t>B33</t>
  </si>
  <si>
    <t xml:space="preserve">      3.3. Bérhez és foglalkoztatáshoz kapcsolódó adók</t>
  </si>
  <si>
    <t>B34</t>
  </si>
  <si>
    <t xml:space="preserve">      3.4. Vagyoni típusú adók (építményadó, telekadó)</t>
  </si>
  <si>
    <t>B35</t>
  </si>
  <si>
    <t xml:space="preserve">      3.5. Termékek és szolgáltatások adói (iparűzési adó, gj.adó)</t>
  </si>
  <si>
    <t>B36</t>
  </si>
  <si>
    <t xml:space="preserve">      3.6. Egyéb közhatalmi bevételek</t>
  </si>
  <si>
    <t>B4</t>
  </si>
  <si>
    <t>IV. Működési bevételek</t>
  </si>
  <si>
    <t>B401</t>
  </si>
  <si>
    <t xml:space="preserve">      4.1. Készletértékesítés ellenértéke</t>
  </si>
  <si>
    <t>B402</t>
  </si>
  <si>
    <t xml:space="preserve">      4.2. Szolgáltatások ellenértéke</t>
  </si>
  <si>
    <t>B403</t>
  </si>
  <si>
    <t xml:space="preserve">      4.3. Közvetített szolgáltatások ellenértéke</t>
  </si>
  <si>
    <t>B404</t>
  </si>
  <si>
    <t xml:space="preserve">      4.4. Tulajdonosi bevételek</t>
  </si>
  <si>
    <t>B405</t>
  </si>
  <si>
    <t xml:space="preserve">      4.5. Ellátási díjak</t>
  </si>
  <si>
    <t>B406</t>
  </si>
  <si>
    <t xml:space="preserve">      4.6. Kiszámlázott ÁFA</t>
  </si>
  <si>
    <t>B407</t>
  </si>
  <si>
    <t xml:space="preserve">      4.7. ÁFA visszatérítése</t>
  </si>
  <si>
    <t>B408</t>
  </si>
  <si>
    <t xml:space="preserve">      4.8. Kamatbevételek</t>
  </si>
  <si>
    <t>B409</t>
  </si>
  <si>
    <t xml:space="preserve">      4.9. Egyéb pénzügyi műveletek bevételei</t>
  </si>
  <si>
    <t>B410</t>
  </si>
  <si>
    <t xml:space="preserve">      4.10. Egyéb működési bevételek</t>
  </si>
  <si>
    <t>B5</t>
  </si>
  <si>
    <t>V. Felhalmozási bevételek</t>
  </si>
  <si>
    <t>B51</t>
  </si>
  <si>
    <t xml:space="preserve">      5.1. Immateriális javak értékesítése</t>
  </si>
  <si>
    <t>B52</t>
  </si>
  <si>
    <t xml:space="preserve">      5.2. Ingatlanok értékesítése</t>
  </si>
  <si>
    <t>B53</t>
  </si>
  <si>
    <t xml:space="preserve">      5.3. Egyéb tárgyi eszközök értékesítése</t>
  </si>
  <si>
    <t>B54</t>
  </si>
  <si>
    <t xml:space="preserve">      5.4. Részesedések értékesítése</t>
  </si>
  <si>
    <t>B55</t>
  </si>
  <si>
    <t xml:space="preserve">      5.5. Részesedések megszűnéséhez kapcsolódó bevételek</t>
  </si>
  <si>
    <t>B6</t>
  </si>
  <si>
    <t>VI. Működési célú átvett pénzeszközök</t>
  </si>
  <si>
    <t>B61</t>
  </si>
  <si>
    <t xml:space="preserve">      6.1. Működési célú garancia- és kezességvállalásból származó megtérülések</t>
  </si>
  <si>
    <t>B62</t>
  </si>
  <si>
    <t xml:space="preserve">      6.2. Működési célú visszatérítendő támogatások, kölcsönök visszatérülése</t>
  </si>
  <si>
    <t>B63</t>
  </si>
  <si>
    <t xml:space="preserve">      6.3. Egyéb működési célú átvett pénzeszközök</t>
  </si>
  <si>
    <t>B7</t>
  </si>
  <si>
    <t>VII. Felhalmozási célú átvett pénzeszközök</t>
  </si>
  <si>
    <t>B71</t>
  </si>
  <si>
    <t xml:space="preserve">      7.1. Felhalmozási célú garancia- és kezességvállalásból származó megtérülések</t>
  </si>
  <si>
    <t>B72</t>
  </si>
  <si>
    <t xml:space="preserve">      7.2. Felhalmozási célú visszatérítendő támogatások, kölcsönök visszatérülése</t>
  </si>
  <si>
    <t>B73</t>
  </si>
  <si>
    <t xml:space="preserve">      7.3. Felhalmozási célú átvett pénzeszközök</t>
  </si>
  <si>
    <r>
      <t xml:space="preserve">B8
</t>
    </r>
    <r>
      <rPr>
        <sz val="9"/>
        <rFont val="Times New Roman"/>
        <family val="1"/>
        <charset val="238"/>
      </rPr>
      <t>(B81-B83)</t>
    </r>
  </si>
  <si>
    <t xml:space="preserve">B. F i n a n s z í r o z á s i  b e v é t e l e k </t>
  </si>
  <si>
    <t xml:space="preserve">   1. Költségvetési bevételek belső finanszírozására szolgáló eszközök</t>
  </si>
  <si>
    <t xml:space="preserve">        1.1. Előző évi pénzmaradvány igénybevétele</t>
  </si>
  <si>
    <t xml:space="preserve">                 Működési célú pénzmaradvány</t>
  </si>
  <si>
    <t xml:space="preserve">                 Felhalmozási célú pénzmaradvány</t>
  </si>
  <si>
    <t xml:space="preserve">   2. Költségvetési bevételek külső finanszírozására szolgáló eszközök</t>
  </si>
  <si>
    <t xml:space="preserve">        2.1. Működési célú hitel</t>
  </si>
  <si>
    <t xml:space="preserve">        2.2. Felhalmozási célú hitel</t>
  </si>
  <si>
    <t>Költségvetési bevételek összesen</t>
  </si>
  <si>
    <t>K1-8</t>
  </si>
  <si>
    <t xml:space="preserve">A. K ö l t s é g v e t é s i   k i a d á s o k </t>
  </si>
  <si>
    <t>K1-K5</t>
  </si>
  <si>
    <t xml:space="preserve">I. Működési kiadások </t>
  </si>
  <si>
    <r>
      <t xml:space="preserve">      </t>
    </r>
    <r>
      <rPr>
        <sz val="8"/>
        <rFont val="Times New Roman"/>
        <family val="1"/>
        <charset val="238"/>
      </rPr>
      <t>1. Önkormányzat működési kiadásai</t>
    </r>
  </si>
  <si>
    <t xml:space="preserve">      2. Önkormányzati intézmények működési kiadásai </t>
  </si>
  <si>
    <t xml:space="preserve">      3. Működési célú tartalék</t>
  </si>
  <si>
    <t>K6-K8</t>
  </si>
  <si>
    <t xml:space="preserve">II. Felhalmozási kiadások </t>
  </si>
  <si>
    <t xml:space="preserve">      1. Beruházások</t>
  </si>
  <si>
    <t xml:space="preserve">      2. Felújítások</t>
  </si>
  <si>
    <t xml:space="preserve">      3. Egyéb felhalmozási célú kiadások</t>
  </si>
  <si>
    <t xml:space="preserve">         3.1. Felhalmozási célú pénzeszköz átadás</t>
  </si>
  <si>
    <r>
      <t xml:space="preserve">     </t>
    </r>
    <r>
      <rPr>
        <i/>
        <sz val="8"/>
        <rFont val="Times New Roman"/>
        <family val="1"/>
        <charset val="238"/>
      </rPr>
      <t xml:space="preserve">    3.2. Felhalmozási célú tartalék (céltartalék)</t>
    </r>
  </si>
  <si>
    <t>K9</t>
  </si>
  <si>
    <t>B. F i n a n s z í r o z á s i  k i a d á s o k</t>
  </si>
  <si>
    <t>Költségvetési kiadások összesen</t>
  </si>
  <si>
    <t>Az Áht. 24. § (4) bekezdése szerinti közvetett támogatások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</si>
  <si>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</si>
  <si>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</si>
  <si>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</si>
  <si>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</si>
  <si>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</si>
  <si>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</si>
  <si>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</si>
  <si>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</si>
  <si>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</si>
  <si>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</si>
  <si>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</si>
  <si>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</si>
  <si>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</si>
  <si>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</si>
  <si>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</si>
  <si>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</si>
  <si>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</si>
  <si>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</si>
  <si>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</si>
  <si>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Kisbárapáti Község Önkormányzata tulajdonában álló gazdálkodó szervezetek működéséből származó kötelezettségek és részesedések alakulása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</si>
  <si>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</si>
  <si>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</si>
  <si>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</si>
  <si>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</si>
  <si>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</si>
  <si>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 xml:space="preserve">Kisbárapáti Község adósság állomány alakulása lejárat, eszközök, bel- és külföldi hitelezők szerinti bontásban 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</si>
  <si>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</si>
  <si>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</si>
  <si>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</si>
  <si>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</si>
  <si>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</si>
  <si>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</si>
  <si>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</si>
  <si>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</si>
  <si>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</si>
  <si>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</si>
  <si>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</si>
  <si>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</si>
  <si>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</si>
  <si>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</si>
  <si>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</si>
  <si>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</si>
  <si>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</si>
  <si>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</si>
  <si>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</si>
  <si>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</si>
  <si>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</si>
  <si>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</si>
  <si>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</si>
  <si>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</si>
  <si>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Bursa</t>
  </si>
  <si>
    <t>Andocsi KÖH</t>
  </si>
  <si>
    <t>Öszirózsa Nyugdíjasklub</t>
  </si>
  <si>
    <t>Eredeti előirányzatFt-ban</t>
  </si>
  <si>
    <t>Módosított előirányzatFt-ban</t>
  </si>
  <si>
    <t>Teljesítés Ft-ban</t>
  </si>
  <si>
    <t>15. sz. melléklet  5/2021. (V.28.) önkormányzati rendelethez</t>
  </si>
  <si>
    <t>14. sz. melléklet 5/2021. (V.28.) önkormányzati rendelethez</t>
  </si>
  <si>
    <t>13. sz. melléklet 5/2021. (V.28.) önkormányzati rendelethez</t>
  </si>
  <si>
    <t>12.sz. melléklet a 5/2021.(V.28.)önkormányzati rendelethez</t>
  </si>
  <si>
    <t>2020-2023. évi gördülő tervezése</t>
  </si>
  <si>
    <t>11. sz. melléklet 5/2021. (V.28.) önkormányzati rendelethez</t>
  </si>
  <si>
    <r>
      <t xml:space="preserve">                                          </t>
    </r>
    <r>
      <rPr>
        <b/>
        <i/>
        <u/>
        <sz val="12"/>
        <rFont val="Times New Roman"/>
        <family val="1"/>
        <charset val="238"/>
      </rPr>
      <t>Kisbárapáti Község Önkormányzat 2020. évi zárszámadási bevétel-kiadási előirányzat-felhasználási ütemterve</t>
    </r>
  </si>
  <si>
    <t>10.sz. melléklet a  5/2021.(V.28.) önkormányzati rendelethez</t>
  </si>
  <si>
    <t>9.sz. melléklet a 5/2021.(V.28.)  önkormányzati rendelethez</t>
  </si>
  <si>
    <t>Kisbárapáti Horgász Egyesület</t>
  </si>
  <si>
    <t>Kisbárapátiért Egyesület</t>
  </si>
  <si>
    <t>Szőlősgyörök Község Önkormányzat</t>
  </si>
  <si>
    <t>8.sz. melléklet a 5/2021. (V.28.) önkormányzati rendelethez</t>
  </si>
  <si>
    <t>2020. év</t>
  </si>
  <si>
    <t>7.1.sz. melléklet a 5 /2021. (V.28.) önkormányzati rendelethez</t>
  </si>
  <si>
    <t>7.sz. melléklet a   5/2021. (V.28.) önkormányzati rendelethez</t>
  </si>
  <si>
    <t>2020. évi eredeti előirányzat BEVÉTELEK</t>
  </si>
  <si>
    <t>2020. évi eredeti előirányzat</t>
  </si>
  <si>
    <t>2020. évi módosított előirányzat</t>
  </si>
  <si>
    <t>2020. évi teljesítés</t>
  </si>
  <si>
    <t>2020.évi</t>
  </si>
  <si>
    <t>Ingatlanok felújítása (vis maior)</t>
  </si>
  <si>
    <t>Ingatlanok felújítása (Állomás utca)</t>
  </si>
  <si>
    <t>Egyéb tárgyi eszközök beszerzése (tetőbe)</t>
  </si>
  <si>
    <t>Egyéb tárgyi eszközök beszerzése (önjáró fűnyíró a temetőbe)</t>
  </si>
  <si>
    <t>Egyéb tárgyi eszközök (fűnyíró, fűkasza, fűrész, ágvágó zöldterület fenntartáshoz)</t>
  </si>
  <si>
    <t>Gépek, berendezések, felszerelések könyvtár, kultúr</t>
  </si>
  <si>
    <t>MF Falubusz beszerzése</t>
  </si>
  <si>
    <t>2020. évi módosított előirányzat")</t>
  </si>
  <si>
    <t>2020. évi teljesítés")</t>
  </si>
  <si>
    <t xml:space="preserve"> Összes teljesítés 2020. dec. 31-ig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</si>
</sst>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0" formatCode="_-* #,##0.00\ _F_t_-;\-* #,##0.00\ _F_t_-;_-* \-??\ _F_t_-;_-@_-"/>
    <numFmt numFmtId="171" formatCode="#,###"/>
    <numFmt numFmtId="172" formatCode="mmm\ d/"/>
    <numFmt numFmtId="173" formatCode="00"/>
    <numFmt numFmtId="174" formatCode="#,###__;\-#,###__"/>
    <numFmt numFmtId="175" formatCode="#,###\ _F_t;\-#,###\ _F_t"/>
    <numFmt numFmtId="176" formatCode="#,###__"/>
    <numFmt numFmtId="177" formatCode="_-* #,##0\ _F_t_-;\-* #,##0\ _F_t_-;_-* \-??\ _F_t_-;_-@_-"/>
  </numFmts>
  <fonts count="60" x14ac:knownFonts="1">
    <font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color indexed="17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color indexed="17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b/>
      <u/>
      <sz val="10"/>
      <name val="Arial CE"/>
      <family val="2"/>
      <charset val="238"/>
    </font>
    <font>
      <b/>
      <u/>
      <sz val="9"/>
      <name val="Times New Roman"/>
      <family val="1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b/>
      <i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6"/>
      <name val="Times New Roman CE"/>
      <family val="1"/>
      <charset val="238"/>
    </font>
    <font>
      <b/>
      <i/>
      <sz val="4"/>
      <color indexed="8"/>
      <name val="Times New Roman"/>
      <family val="1"/>
      <charset val="238"/>
    </font>
    <font>
      <sz val="10"/>
      <name val="Arial CE"/>
      <family val="2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Times New Roman CE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22"/>
        <bgColor indexed="46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4" borderId="1" applyNumberFormat="0" applyAlignment="0" applyProtection="0"/>
    <xf numFmtId="170" fontId="59" fillId="0" borderId="0" applyFill="0" applyBorder="0" applyAlignment="0" applyProtection="0"/>
    <xf numFmtId="170" fontId="59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59" fillId="0" borderId="0"/>
    <xf numFmtId="0" fontId="7" fillId="0" borderId="0"/>
    <xf numFmtId="9" fontId="59" fillId="0" borderId="0" applyFill="0" applyBorder="0" applyAlignment="0" applyProtection="0"/>
  </cellStyleXfs>
  <cellXfs count="581">
    <xf numFmtId="0" fontId="0" fillId="0" borderId="0" xfId="0"/>
    <xf numFmtId="0" fontId="0" fillId="0" borderId="0" xfId="0" applyProtection="1"/>
    <xf numFmtId="0" fontId="8" fillId="0" borderId="0" xfId="0" applyFont="1" applyProtection="1"/>
    <xf numFmtId="0" fontId="9" fillId="0" borderId="0" xfId="0" applyFont="1" applyAlignment="1" applyProtection="1">
      <alignment horizontal="center"/>
    </xf>
    <xf numFmtId="0" fontId="10" fillId="0" borderId="0" xfId="0" applyFont="1" applyFill="1" applyProtection="1"/>
    <xf numFmtId="3" fontId="10" fillId="0" borderId="0" xfId="0" applyNumberFormat="1" applyFont="1" applyFill="1" applyAlignment="1" applyProtection="1">
      <alignment horizontal="right" indent="1"/>
    </xf>
    <xf numFmtId="0" fontId="10" fillId="0" borderId="0" xfId="0" applyFont="1" applyFill="1" applyAlignment="1" applyProtection="1">
      <alignment horizontal="right" indent="1"/>
    </xf>
    <xf numFmtId="0" fontId="11" fillId="0" borderId="0" xfId="0" applyFont="1" applyFill="1" applyProtection="1"/>
    <xf numFmtId="3" fontId="12" fillId="0" borderId="0" xfId="0" applyNumberFormat="1" applyFont="1" applyFill="1" applyAlignment="1" applyProtection="1">
      <alignment horizontal="right" indent="1"/>
    </xf>
    <xf numFmtId="0" fontId="13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1" fillId="0" borderId="0" xfId="0" applyFont="1" applyProtection="1"/>
    <xf numFmtId="0" fontId="0" fillId="0" borderId="0" xfId="0" applyFont="1" applyProtection="1"/>
    <xf numFmtId="0" fontId="15" fillId="0" borderId="0" xfId="0" applyFont="1" applyProtection="1"/>
    <xf numFmtId="0" fontId="14" fillId="0" borderId="0" xfId="0" applyFont="1" applyProtection="1"/>
    <xf numFmtId="0" fontId="6" fillId="0" borderId="0" xfId="30" applyFont="1" applyFill="1" applyProtection="1"/>
    <xf numFmtId="0" fontId="6" fillId="0" borderId="0" xfId="30" applyFont="1" applyFill="1" applyAlignment="1" applyProtection="1">
      <alignment horizontal="right" vertical="center" indent="1"/>
    </xf>
    <xf numFmtId="0" fontId="6" fillId="0" borderId="0" xfId="30" applyFill="1" applyProtection="1"/>
    <xf numFmtId="171" fontId="16" fillId="0" borderId="2" xfId="30" applyNumberFormat="1" applyFont="1" applyFill="1" applyBorder="1" applyAlignment="1" applyProtection="1">
      <alignment vertical="center"/>
    </xf>
    <xf numFmtId="0" fontId="17" fillId="0" borderId="2" xfId="0" applyFont="1" applyFill="1" applyBorder="1" applyAlignment="1" applyProtection="1">
      <alignment horizontal="right" vertical="center"/>
    </xf>
    <xf numFmtId="49" fontId="6" fillId="0" borderId="0" xfId="30" applyNumberFormat="1" applyFill="1" applyProtection="1"/>
    <xf numFmtId="0" fontId="12" fillId="0" borderId="3" xfId="30" applyFont="1" applyFill="1" applyBorder="1" applyAlignment="1" applyProtection="1">
      <alignment horizontal="center" vertical="center" wrapText="1"/>
    </xf>
    <xf numFmtId="0" fontId="12" fillId="0" borderId="4" xfId="30" applyFont="1" applyFill="1" applyBorder="1" applyAlignment="1" applyProtection="1">
      <alignment horizontal="center" vertical="center" wrapText="1"/>
    </xf>
    <xf numFmtId="0" fontId="18" fillId="0" borderId="5" xfId="30" applyFont="1" applyFill="1" applyBorder="1" applyAlignment="1" applyProtection="1">
      <alignment horizontal="center" vertical="center" wrapText="1"/>
    </xf>
    <xf numFmtId="0" fontId="18" fillId="0" borderId="6" xfId="30" applyFont="1" applyFill="1" applyBorder="1" applyAlignment="1" applyProtection="1">
      <alignment horizontal="center" vertical="center" wrapText="1"/>
    </xf>
    <xf numFmtId="0" fontId="18" fillId="0" borderId="7" xfId="30" applyFont="1" applyFill="1" applyBorder="1" applyAlignment="1" applyProtection="1">
      <alignment horizontal="center" vertical="center" wrapText="1"/>
    </xf>
    <xf numFmtId="49" fontId="19" fillId="0" borderId="0" xfId="30" applyNumberFormat="1" applyFont="1" applyFill="1" applyProtection="1"/>
    <xf numFmtId="0" fontId="19" fillId="0" borderId="0" xfId="30" applyFont="1" applyFill="1" applyProtection="1"/>
    <xf numFmtId="0" fontId="18" fillId="0" borderId="5" xfId="30" applyFont="1" applyFill="1" applyBorder="1" applyAlignment="1" applyProtection="1">
      <alignment horizontal="left" vertical="center" wrapText="1" indent="1"/>
    </xf>
    <xf numFmtId="0" fontId="18" fillId="0" borderId="6" xfId="30" applyFont="1" applyFill="1" applyBorder="1" applyAlignment="1" applyProtection="1">
      <alignment horizontal="left" vertical="center" wrapText="1" indent="1"/>
    </xf>
    <xf numFmtId="171" fontId="18" fillId="0" borderId="6" xfId="30" applyNumberFormat="1" applyFont="1" applyFill="1" applyBorder="1" applyAlignment="1" applyProtection="1">
      <alignment horizontal="right" vertical="center" wrapText="1" indent="1"/>
    </xf>
    <xf numFmtId="171" fontId="18" fillId="0" borderId="7" xfId="30" applyNumberFormat="1" applyFont="1" applyFill="1" applyBorder="1" applyAlignment="1" applyProtection="1">
      <alignment horizontal="right" vertical="center" wrapText="1" indent="1"/>
    </xf>
    <xf numFmtId="49" fontId="0" fillId="0" borderId="0" xfId="30" applyNumberFormat="1" applyFont="1" applyFill="1" applyProtection="1"/>
    <xf numFmtId="0" fontId="0" fillId="0" borderId="0" xfId="30" applyFont="1" applyFill="1" applyProtection="1"/>
    <xf numFmtId="49" fontId="19" fillId="0" borderId="8" xfId="30" applyNumberFormat="1" applyFont="1" applyFill="1" applyBorder="1" applyAlignment="1" applyProtection="1">
      <alignment horizontal="left" vertical="center" wrapText="1" indent="1"/>
    </xf>
    <xf numFmtId="0" fontId="20" fillId="0" borderId="9" xfId="0" applyFont="1" applyBorder="1" applyAlignment="1" applyProtection="1">
      <alignment horizontal="left" wrapText="1" indent="1"/>
    </xf>
    <xf numFmtId="171" fontId="19" fillId="0" borderId="9" xfId="30" applyNumberFormat="1" applyFont="1" applyFill="1" applyBorder="1" applyAlignment="1" applyProtection="1">
      <alignment horizontal="right" vertical="center" wrapText="1" indent="1"/>
      <protection locked="0"/>
    </xf>
    <xf numFmtId="171" fontId="19" fillId="0" borderId="10" xfId="30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11" xfId="30" applyNumberFormat="1" applyFont="1" applyFill="1" applyBorder="1" applyAlignment="1" applyProtection="1">
      <alignment horizontal="left" vertical="center" wrapText="1" indent="1"/>
    </xf>
    <xf numFmtId="0" fontId="20" fillId="0" borderId="12" xfId="0" applyFont="1" applyBorder="1" applyAlignment="1" applyProtection="1">
      <alignment horizontal="left" wrapText="1" indent="1"/>
    </xf>
    <xf numFmtId="171" fontId="19" fillId="0" borderId="12" xfId="30" applyNumberFormat="1" applyFont="1" applyFill="1" applyBorder="1" applyAlignment="1" applyProtection="1">
      <alignment horizontal="right" vertical="center" wrapText="1" indent="1"/>
      <protection locked="0"/>
    </xf>
    <xf numFmtId="171" fontId="19" fillId="0" borderId="13" xfId="30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14" xfId="30" applyNumberFormat="1" applyFont="1" applyFill="1" applyBorder="1" applyAlignment="1" applyProtection="1">
      <alignment horizontal="left" vertical="center" wrapText="1" indent="1"/>
    </xf>
    <xf numFmtId="0" fontId="20" fillId="0" borderId="15" xfId="0" applyFont="1" applyBorder="1" applyAlignment="1" applyProtection="1">
      <alignment horizontal="left" wrapText="1" indent="1"/>
    </xf>
    <xf numFmtId="171" fontId="19" fillId="0" borderId="15" xfId="3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6" xfId="0" applyFont="1" applyBorder="1" applyAlignment="1" applyProtection="1">
      <alignment horizontal="left" vertical="center" wrapText="1" indent="1"/>
    </xf>
    <xf numFmtId="171" fontId="19" fillId="0" borderId="16" xfId="3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5" xfId="0" applyFont="1" applyBorder="1" applyAlignment="1" applyProtection="1">
      <alignment horizontal="left" vertical="center" wrapText="1" indent="1"/>
    </xf>
    <xf numFmtId="171" fontId="19" fillId="0" borderId="9" xfId="30" applyNumberFormat="1" applyFont="1" applyFill="1" applyBorder="1" applyAlignment="1" applyProtection="1">
      <alignment horizontal="right" vertical="center" wrapText="1" indent="1"/>
    </xf>
    <xf numFmtId="0" fontId="21" fillId="0" borderId="5" xfId="0" applyFont="1" applyBorder="1" applyAlignment="1" applyProtection="1">
      <alignment vertical="center" wrapText="1"/>
    </xf>
    <xf numFmtId="0" fontId="20" fillId="0" borderId="15" xfId="0" applyFont="1" applyBorder="1" applyAlignment="1" applyProtection="1">
      <alignment vertical="center" wrapText="1"/>
    </xf>
    <xf numFmtId="0" fontId="20" fillId="0" borderId="8" xfId="0" applyFont="1" applyBorder="1" applyAlignment="1" applyProtection="1">
      <alignment wrapText="1"/>
    </xf>
    <xf numFmtId="0" fontId="20" fillId="0" borderId="11" xfId="0" applyFont="1" applyBorder="1" applyAlignment="1" applyProtection="1">
      <alignment wrapText="1"/>
    </xf>
    <xf numFmtId="0" fontId="20" fillId="0" borderId="14" xfId="0" applyFont="1" applyBorder="1" applyAlignment="1" applyProtection="1">
      <alignment vertical="center" wrapText="1"/>
    </xf>
    <xf numFmtId="171" fontId="18" fillId="0" borderId="6" xfId="30" applyNumberFormat="1" applyFont="1" applyFill="1" applyBorder="1" applyAlignment="1" applyProtection="1">
      <alignment horizontal="right" vertical="center" wrapText="1" indent="1"/>
      <protection locked="0"/>
    </xf>
    <xf numFmtId="171" fontId="18" fillId="0" borderId="7" xfId="3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6" xfId="0" applyFont="1" applyBorder="1" applyAlignment="1" applyProtection="1">
      <alignment vertical="center" wrapText="1"/>
    </xf>
    <xf numFmtId="0" fontId="21" fillId="0" borderId="17" xfId="0" applyFont="1" applyBorder="1" applyAlignment="1" applyProtection="1">
      <alignment vertical="center" wrapText="1"/>
    </xf>
    <xf numFmtId="0" fontId="21" fillId="0" borderId="18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left" vertical="center" wrapText="1" indent="1"/>
    </xf>
    <xf numFmtId="171" fontId="12" fillId="0" borderId="0" xfId="30" applyNumberFormat="1" applyFont="1" applyFill="1" applyBorder="1" applyAlignment="1" applyProtection="1">
      <alignment horizontal="right" vertical="center" wrapText="1" indent="1"/>
    </xf>
    <xf numFmtId="171" fontId="16" fillId="0" borderId="2" xfId="30" applyNumberFormat="1" applyFont="1" applyFill="1" applyBorder="1" applyAlignment="1" applyProtection="1"/>
    <xf numFmtId="0" fontId="17" fillId="0" borderId="2" xfId="0" applyFont="1" applyFill="1" applyBorder="1" applyAlignment="1" applyProtection="1">
      <alignment horizontal="right"/>
    </xf>
    <xf numFmtId="49" fontId="6" fillId="0" borderId="0" xfId="30" applyNumberFormat="1" applyFill="1" applyAlignment="1" applyProtection="1"/>
    <xf numFmtId="0" fontId="6" fillId="0" borderId="0" xfId="30" applyFill="1" applyAlignment="1" applyProtection="1"/>
    <xf numFmtId="0" fontId="18" fillId="0" borderId="19" xfId="30" applyFont="1" applyFill="1" applyBorder="1" applyAlignment="1" applyProtection="1">
      <alignment horizontal="center" vertical="center" wrapText="1"/>
    </xf>
    <xf numFmtId="0" fontId="18" fillId="0" borderId="20" xfId="30" applyFont="1" applyFill="1" applyBorder="1" applyAlignment="1" applyProtection="1">
      <alignment horizontal="left" vertical="center" wrapText="1" indent="1"/>
    </xf>
    <xf numFmtId="0" fontId="18" fillId="0" borderId="21" xfId="30" applyFont="1" applyFill="1" applyBorder="1" applyAlignment="1" applyProtection="1">
      <alignment vertical="center" wrapText="1"/>
    </xf>
    <xf numFmtId="171" fontId="18" fillId="0" borderId="21" xfId="30" applyNumberFormat="1" applyFont="1" applyFill="1" applyBorder="1" applyAlignment="1" applyProtection="1">
      <alignment horizontal="right" vertical="center" wrapText="1" indent="1"/>
    </xf>
    <xf numFmtId="171" fontId="18" fillId="0" borderId="22" xfId="30" applyNumberFormat="1" applyFont="1" applyFill="1" applyBorder="1" applyAlignment="1" applyProtection="1">
      <alignment horizontal="right" vertical="center" wrapText="1" indent="1"/>
    </xf>
    <xf numFmtId="49" fontId="19" fillId="0" borderId="23" xfId="30" applyNumberFormat="1" applyFont="1" applyFill="1" applyBorder="1" applyAlignment="1" applyProtection="1">
      <alignment horizontal="left" vertical="center" wrapText="1" indent="1"/>
    </xf>
    <xf numFmtId="0" fontId="19" fillId="0" borderId="24" xfId="30" applyFont="1" applyFill="1" applyBorder="1" applyAlignment="1" applyProtection="1">
      <alignment horizontal="left" vertical="center" wrapText="1" indent="1"/>
    </xf>
    <xf numFmtId="171" fontId="19" fillId="0" borderId="24" xfId="30" applyNumberFormat="1" applyFont="1" applyFill="1" applyBorder="1" applyAlignment="1" applyProtection="1">
      <alignment horizontal="right" vertical="center" wrapText="1" indent="1"/>
      <protection locked="0"/>
    </xf>
    <xf numFmtId="171" fontId="19" fillId="0" borderId="25" xfId="3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2" xfId="30" applyFont="1" applyFill="1" applyBorder="1" applyAlignment="1" applyProtection="1">
      <alignment horizontal="left" vertical="center" wrapText="1" indent="1"/>
    </xf>
    <xf numFmtId="0" fontId="19" fillId="0" borderId="26" xfId="30" applyFont="1" applyFill="1" applyBorder="1" applyAlignment="1" applyProtection="1">
      <alignment horizontal="left" vertical="center" wrapText="1" indent="1"/>
    </xf>
    <xf numFmtId="0" fontId="19" fillId="0" borderId="0" xfId="30" applyFont="1" applyFill="1" applyBorder="1" applyAlignment="1" applyProtection="1">
      <alignment horizontal="left" vertical="center" wrapText="1" indent="1"/>
    </xf>
    <xf numFmtId="0" fontId="19" fillId="0" borderId="12" xfId="30" applyFont="1" applyFill="1" applyBorder="1" applyAlignment="1" applyProtection="1">
      <alignment horizontal="left" indent="6"/>
    </xf>
    <xf numFmtId="0" fontId="19" fillId="0" borderId="12" xfId="30" applyFont="1" applyFill="1" applyBorder="1" applyAlignment="1" applyProtection="1">
      <alignment horizontal="left" vertical="center" wrapText="1" indent="6"/>
    </xf>
    <xf numFmtId="49" fontId="19" fillId="0" borderId="27" xfId="30" applyNumberFormat="1" applyFont="1" applyFill="1" applyBorder="1" applyAlignment="1" applyProtection="1">
      <alignment horizontal="left" vertical="center" wrapText="1" indent="1"/>
    </xf>
    <xf numFmtId="0" fontId="19" fillId="0" borderId="15" xfId="30" applyFont="1" applyFill="1" applyBorder="1" applyAlignment="1" applyProtection="1">
      <alignment horizontal="left" vertical="center" wrapText="1" indent="6"/>
    </xf>
    <xf numFmtId="49" fontId="19" fillId="0" borderId="28" xfId="30" applyNumberFormat="1" applyFont="1" applyFill="1" applyBorder="1" applyAlignment="1" applyProtection="1">
      <alignment horizontal="left" vertical="center" wrapText="1" indent="1"/>
    </xf>
    <xf numFmtId="0" fontId="19" fillId="0" borderId="3" xfId="30" applyFont="1" applyFill="1" applyBorder="1" applyAlignment="1" applyProtection="1">
      <alignment horizontal="left" vertical="center" wrapText="1" indent="6"/>
    </xf>
    <xf numFmtId="171" fontId="19" fillId="0" borderId="3" xfId="30" applyNumberFormat="1" applyFont="1" applyFill="1" applyBorder="1" applyAlignment="1" applyProtection="1">
      <alignment horizontal="right" vertical="center" wrapText="1" indent="1"/>
      <protection locked="0"/>
    </xf>
    <xf numFmtId="171" fontId="19" fillId="0" borderId="29" xfId="3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6" xfId="30" applyFont="1" applyFill="1" applyBorder="1" applyAlignment="1" applyProtection="1">
      <alignment vertical="center" wrapText="1"/>
    </xf>
    <xf numFmtId="0" fontId="19" fillId="0" borderId="15" xfId="30" applyFont="1" applyFill="1" applyBorder="1" applyAlignment="1" applyProtection="1">
      <alignment horizontal="left" vertical="center" wrapText="1" indent="1"/>
    </xf>
    <xf numFmtId="0" fontId="20" fillId="0" borderId="12" xfId="0" applyFont="1" applyBorder="1" applyAlignment="1" applyProtection="1">
      <alignment horizontal="left" vertical="center" wrapText="1" indent="1"/>
    </xf>
    <xf numFmtId="0" fontId="19" fillId="0" borderId="9" xfId="30" applyFont="1" applyFill="1" applyBorder="1" applyAlignment="1" applyProtection="1">
      <alignment horizontal="left" vertical="center" wrapText="1" indent="6"/>
    </xf>
    <xf numFmtId="0" fontId="6" fillId="0" borderId="0" xfId="30" applyFill="1" applyAlignment="1" applyProtection="1">
      <alignment horizontal="left" vertical="center" indent="1"/>
    </xf>
    <xf numFmtId="0" fontId="19" fillId="0" borderId="9" xfId="30" applyFont="1" applyFill="1" applyBorder="1" applyAlignment="1" applyProtection="1">
      <alignment horizontal="left" vertical="center" wrapText="1" indent="1"/>
    </xf>
    <xf numFmtId="0" fontId="19" fillId="0" borderId="30" xfId="30" applyFont="1" applyFill="1" applyBorder="1" applyAlignment="1" applyProtection="1">
      <alignment horizontal="left" vertical="center" wrapText="1" indent="1"/>
    </xf>
    <xf numFmtId="171" fontId="21" fillId="0" borderId="6" xfId="0" applyNumberFormat="1" applyFont="1" applyBorder="1" applyAlignment="1" applyProtection="1">
      <alignment horizontal="right" vertical="center" wrapText="1" indent="1"/>
    </xf>
    <xf numFmtId="171" fontId="21" fillId="0" borderId="7" xfId="0" applyNumberFormat="1" applyFont="1" applyBorder="1" applyAlignment="1" applyProtection="1">
      <alignment horizontal="right" vertical="center" wrapText="1" indent="1"/>
    </xf>
    <xf numFmtId="171" fontId="22" fillId="0" borderId="6" xfId="0" applyNumberFormat="1" applyFont="1" applyBorder="1" applyAlignment="1" applyProtection="1">
      <alignment horizontal="right" vertical="center" wrapText="1" indent="1"/>
    </xf>
    <xf numFmtId="0" fontId="21" fillId="0" borderId="17" xfId="0" applyFont="1" applyBorder="1" applyAlignment="1" applyProtection="1">
      <alignment horizontal="left" vertical="center" wrapText="1" indent="1"/>
    </xf>
    <xf numFmtId="0" fontId="22" fillId="0" borderId="18" xfId="0" applyFont="1" applyBorder="1" applyAlignment="1" applyProtection="1">
      <alignment horizontal="left" vertical="center" wrapText="1" inden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49" fontId="0" fillId="0" borderId="0" xfId="0" applyNumberFormat="1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171" fontId="6" fillId="0" borderId="0" xfId="0" applyNumberFormat="1" applyFont="1" applyFill="1" applyAlignment="1" applyProtection="1">
      <alignment horizontal="left" vertical="center" wrapText="1"/>
    </xf>
    <xf numFmtId="171" fontId="10" fillId="0" borderId="0" xfId="0" applyNumberFormat="1" applyFont="1" applyFill="1" applyAlignment="1" applyProtection="1">
      <alignment vertical="center" wrapText="1"/>
    </xf>
    <xf numFmtId="0" fontId="23" fillId="0" borderId="0" xfId="0" applyFont="1" applyAlignment="1" applyProtection="1">
      <alignment horizontal="right" vertical="top"/>
    </xf>
    <xf numFmtId="0" fontId="23" fillId="0" borderId="0" xfId="0" applyFont="1" applyAlignment="1" applyProtection="1">
      <alignment horizontal="right" vertical="top"/>
      <protection locked="0"/>
    </xf>
    <xf numFmtId="49" fontId="6" fillId="0" borderId="0" xfId="0" applyNumberFormat="1" applyFont="1" applyFill="1" applyAlignment="1" applyProtection="1">
      <alignment vertical="center" wrapText="1"/>
    </xf>
    <xf numFmtId="171" fontId="6" fillId="0" borderId="0" xfId="0" applyNumberFormat="1" applyFont="1" applyFill="1" applyAlignment="1" applyProtection="1">
      <alignment vertical="center" wrapText="1"/>
    </xf>
    <xf numFmtId="0" fontId="12" fillId="0" borderId="31" xfId="0" applyFont="1" applyFill="1" applyBorder="1" applyAlignment="1" applyProtection="1">
      <alignment horizontal="center" vertical="center" wrapText="1"/>
    </xf>
    <xf numFmtId="0" fontId="12" fillId="0" borderId="32" xfId="0" applyFont="1" applyFill="1" applyBorder="1" applyAlignment="1" applyProtection="1">
      <alignment horizontal="right" vertical="center" indent="1"/>
    </xf>
    <xf numFmtId="49" fontId="11" fillId="0" borderId="0" xfId="0" applyNumberFormat="1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2" fillId="0" borderId="33" xfId="0" applyFont="1" applyFill="1" applyBorder="1" applyAlignment="1" applyProtection="1">
      <alignment horizontal="center" vertical="center" wrapText="1"/>
    </xf>
    <xf numFmtId="49" fontId="12" fillId="0" borderId="34" xfId="0" applyNumberFormat="1" applyFont="1" applyFill="1" applyBorder="1" applyAlignment="1" applyProtection="1">
      <alignment horizontal="right" vertical="center" indent="1"/>
    </xf>
    <xf numFmtId="0" fontId="12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right"/>
    </xf>
    <xf numFmtId="49" fontId="24" fillId="0" borderId="0" xfId="0" applyNumberFormat="1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12" fillId="0" borderId="35" xfId="0" applyFont="1" applyFill="1" applyBorder="1" applyAlignment="1" applyProtection="1">
      <alignment horizontal="center" vertical="center" wrapText="1"/>
    </xf>
    <xf numFmtId="0" fontId="12" fillId="0" borderId="21" xfId="0" applyFont="1" applyFill="1" applyBorder="1" applyAlignment="1" applyProtection="1">
      <alignment horizontal="center" vertical="center" wrapText="1"/>
    </xf>
    <xf numFmtId="0" fontId="12" fillId="0" borderId="36" xfId="0" applyFont="1" applyFill="1" applyBorder="1" applyAlignment="1" applyProtection="1">
      <alignment horizontal="center" vertical="center" wrapText="1"/>
    </xf>
    <xf numFmtId="0" fontId="12" fillId="0" borderId="37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8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49" fontId="19" fillId="0" borderId="8" xfId="3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 wrapText="1"/>
    </xf>
    <xf numFmtId="49" fontId="19" fillId="0" borderId="11" xfId="3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vertical="center" wrapText="1"/>
    </xf>
    <xf numFmtId="49" fontId="19" fillId="0" borderId="14" xfId="30" applyNumberFormat="1" applyFont="1" applyFill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center" wrapText="1"/>
    </xf>
    <xf numFmtId="0" fontId="20" fillId="0" borderId="15" xfId="0" applyFont="1" applyBorder="1" applyAlignment="1" applyProtection="1">
      <alignment wrapText="1"/>
    </xf>
    <xf numFmtId="0" fontId="20" fillId="0" borderId="8" xfId="0" applyFont="1" applyBorder="1" applyAlignment="1" applyProtection="1">
      <alignment horizontal="center" wrapText="1"/>
    </xf>
    <xf numFmtId="0" fontId="20" fillId="0" borderId="11" xfId="0" applyFont="1" applyBorder="1" applyAlignment="1" applyProtection="1">
      <alignment horizontal="center" wrapText="1"/>
    </xf>
    <xf numFmtId="0" fontId="20" fillId="0" borderId="14" xfId="0" applyFont="1" applyBorder="1" applyAlignment="1" applyProtection="1">
      <alignment horizontal="center" wrapText="1"/>
    </xf>
    <xf numFmtId="0" fontId="21" fillId="0" borderId="6" xfId="0" applyFont="1" applyBorder="1" applyAlignment="1" applyProtection="1">
      <alignment wrapText="1"/>
    </xf>
    <xf numFmtId="0" fontId="21" fillId="0" borderId="17" xfId="0" applyFont="1" applyBorder="1" applyAlignment="1" applyProtection="1">
      <alignment horizontal="center" wrapText="1"/>
    </xf>
    <xf numFmtId="0" fontId="21" fillId="0" borderId="18" xfId="0" applyFont="1" applyBorder="1" applyAlignment="1" applyProtection="1">
      <alignment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 indent="1"/>
    </xf>
    <xf numFmtId="171" fontId="18" fillId="0" borderId="0" xfId="0" applyNumberFormat="1" applyFont="1" applyFill="1" applyBorder="1" applyAlignment="1" applyProtection="1">
      <alignment horizontal="right" vertical="center" wrapText="1" indent="1"/>
    </xf>
    <xf numFmtId="49" fontId="26" fillId="0" borderId="0" xfId="0" applyNumberFormat="1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8" fillId="0" borderId="20" xfId="30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Alignment="1" applyProtection="1">
      <alignment vertical="center" wrapText="1"/>
    </xf>
    <xf numFmtId="0" fontId="27" fillId="0" borderId="0" xfId="0" applyFont="1" applyFill="1" applyAlignment="1" applyProtection="1">
      <alignment vertical="center" wrapText="1"/>
    </xf>
    <xf numFmtId="49" fontId="19" fillId="0" borderId="23" xfId="30" applyNumberFormat="1" applyFont="1" applyFill="1" applyBorder="1" applyAlignment="1" applyProtection="1">
      <alignment horizontal="center" vertical="center" wrapText="1"/>
    </xf>
    <xf numFmtId="49" fontId="19" fillId="0" borderId="27" xfId="30" applyNumberFormat="1" applyFont="1" applyFill="1" applyBorder="1" applyAlignment="1" applyProtection="1">
      <alignment horizontal="center" vertical="center" wrapText="1"/>
    </xf>
    <xf numFmtId="49" fontId="19" fillId="0" borderId="28" xfId="30" applyNumberFormat="1" applyFont="1" applyFill="1" applyBorder="1" applyAlignment="1" applyProtection="1">
      <alignment horizontal="center" vertical="center" wrapText="1"/>
    </xf>
    <xf numFmtId="172" fontId="0" fillId="0" borderId="0" xfId="0" applyNumberFormat="1" applyFill="1" applyAlignment="1" applyProtection="1">
      <alignment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right" vertical="top"/>
      <protection locked="0"/>
    </xf>
    <xf numFmtId="49" fontId="12" fillId="0" borderId="32" xfId="0" applyNumberFormat="1" applyFont="1" applyFill="1" applyBorder="1" applyAlignment="1" applyProtection="1">
      <alignment horizontal="right" vertical="center"/>
    </xf>
    <xf numFmtId="49" fontId="12" fillId="0" borderId="34" xfId="0" applyNumberFormat="1" applyFont="1" applyFill="1" applyBorder="1" applyAlignment="1" applyProtection="1">
      <alignment horizontal="right" vertical="center"/>
    </xf>
    <xf numFmtId="0" fontId="18" fillId="0" borderId="6" xfId="0" applyFont="1" applyFill="1" applyBorder="1" applyAlignment="1" applyProtection="1">
      <alignment horizontal="left" vertical="center" wrapText="1" indent="1"/>
    </xf>
    <xf numFmtId="171" fontId="18" fillId="0" borderId="38" xfId="0" applyNumberFormat="1" applyFont="1" applyFill="1" applyBorder="1" applyAlignment="1" applyProtection="1">
      <alignment horizontal="right" vertical="center" wrapText="1" indent="1"/>
    </xf>
    <xf numFmtId="171" fontId="18" fillId="0" borderId="7" xfId="0" applyNumberFormat="1" applyFont="1" applyFill="1" applyBorder="1" applyAlignment="1" applyProtection="1">
      <alignment horizontal="right" vertical="center" wrapText="1" indent="1"/>
    </xf>
    <xf numFmtId="49" fontId="19" fillId="0" borderId="23" xfId="0" applyNumberFormat="1" applyFont="1" applyFill="1" applyBorder="1" applyAlignment="1" applyProtection="1">
      <alignment horizontal="center" vertical="center" wrapText="1"/>
    </xf>
    <xf numFmtId="171" fontId="1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1" fontId="1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1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171" fontId="1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1" fontId="1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1" fontId="1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1" fontId="1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1" fontId="19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1" fontId="1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1" fontId="19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1" fontId="1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1" fontId="18" fillId="0" borderId="6" xfId="0" applyNumberFormat="1" applyFont="1" applyFill="1" applyBorder="1" applyAlignment="1" applyProtection="1">
      <alignment horizontal="right" vertical="center" wrapText="1" indent="1"/>
    </xf>
    <xf numFmtId="171" fontId="1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71" fontId="1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1" fontId="1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8" xfId="0" applyNumberFormat="1" applyFont="1" applyFill="1" applyBorder="1" applyAlignment="1" applyProtection="1">
      <alignment horizontal="center" vertical="center" wrapText="1"/>
    </xf>
    <xf numFmtId="171" fontId="19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71" fontId="19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1" fontId="1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8" xfId="30" applyFont="1" applyFill="1" applyBorder="1" applyAlignment="1" applyProtection="1">
      <alignment horizontal="left" vertical="center" wrapText="1" indent="1"/>
    </xf>
    <xf numFmtId="171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71" fontId="19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1" fontId="1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5" xfId="0" applyFont="1" applyBorder="1" applyAlignment="1" applyProtection="1">
      <alignment horizontal="center" vertical="center" wrapText="1"/>
    </xf>
    <xf numFmtId="0" fontId="29" fillId="0" borderId="38" xfId="0" applyFont="1" applyBorder="1" applyAlignment="1" applyProtection="1">
      <alignment horizontal="left" wrapText="1" indent="1"/>
    </xf>
    <xf numFmtId="0" fontId="12" fillId="0" borderId="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171" fontId="0" fillId="0" borderId="0" xfId="0" applyNumberFormat="1" applyFill="1" applyAlignment="1">
      <alignment horizontal="center" vertical="center" wrapText="1"/>
    </xf>
    <xf numFmtId="171" fontId="0" fillId="0" borderId="0" xfId="0" applyNumberFormat="1" applyFill="1" applyAlignment="1">
      <alignment vertical="center" wrapText="1"/>
    </xf>
    <xf numFmtId="171" fontId="0" fillId="0" borderId="0" xfId="0" applyNumberFormat="1" applyFill="1" applyAlignment="1" applyProtection="1">
      <alignment horizontal="left" vertical="center" wrapText="1"/>
    </xf>
    <xf numFmtId="171" fontId="0" fillId="0" borderId="0" xfId="0" applyNumberFormat="1" applyFont="1" applyFill="1" applyAlignment="1" applyProtection="1">
      <alignment vertical="center" wrapText="1"/>
    </xf>
    <xf numFmtId="171" fontId="12" fillId="0" borderId="5" xfId="0" applyNumberFormat="1" applyFont="1" applyFill="1" applyBorder="1" applyAlignment="1" applyProtection="1">
      <alignment horizontal="center" vertical="center" wrapText="1"/>
    </xf>
    <xf numFmtId="171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71" fontId="12" fillId="0" borderId="7" xfId="0" applyNumberFormat="1" applyFont="1" applyFill="1" applyBorder="1" applyAlignment="1" applyProtection="1">
      <alignment horizontal="center" vertical="center" wrapText="1"/>
    </xf>
    <xf numFmtId="171" fontId="24" fillId="0" borderId="0" xfId="0" applyNumberFormat="1" applyFont="1" applyFill="1" applyAlignment="1">
      <alignment horizontal="center" vertical="center" wrapText="1"/>
    </xf>
    <xf numFmtId="171" fontId="18" fillId="0" borderId="17" xfId="0" applyNumberFormat="1" applyFont="1" applyFill="1" applyBorder="1" applyAlignment="1" applyProtection="1">
      <alignment horizontal="center" vertical="center" wrapText="1"/>
    </xf>
    <xf numFmtId="171" fontId="18" fillId="0" borderId="18" xfId="0" applyNumberFormat="1" applyFont="1" applyFill="1" applyBorder="1" applyAlignment="1" applyProtection="1">
      <alignment horizontal="center" vertical="center" wrapText="1"/>
    </xf>
    <xf numFmtId="171" fontId="18" fillId="0" borderId="45" xfId="0" applyNumberFormat="1" applyFont="1" applyFill="1" applyBorder="1" applyAlignment="1" applyProtection="1">
      <alignment horizontal="center" vertical="center" wrapText="1"/>
    </xf>
    <xf numFmtId="171" fontId="18" fillId="0" borderId="46" xfId="0" applyNumberFormat="1" applyFont="1" applyFill="1" applyBorder="1" applyAlignment="1" applyProtection="1">
      <alignment horizontal="center" vertical="center" wrapText="1"/>
    </xf>
    <xf numFmtId="171" fontId="19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71" fontId="19" fillId="0" borderId="12" xfId="0" applyNumberFormat="1" applyFont="1" applyFill="1" applyBorder="1" applyAlignment="1">
      <alignment vertical="center" wrapText="1"/>
    </xf>
    <xf numFmtId="1" fontId="19" fillId="0" borderId="12" xfId="0" applyNumberFormat="1" applyFont="1" applyFill="1" applyBorder="1" applyAlignment="1" applyProtection="1">
      <alignment vertical="center" wrapText="1"/>
      <protection locked="0"/>
    </xf>
    <xf numFmtId="171" fontId="19" fillId="0" borderId="12" xfId="0" applyNumberFormat="1" applyFont="1" applyFill="1" applyBorder="1" applyAlignment="1" applyProtection="1">
      <alignment vertical="center" wrapText="1"/>
      <protection locked="0"/>
    </xf>
    <xf numFmtId="171" fontId="19" fillId="0" borderId="15" xfId="0" applyNumberFormat="1" applyFont="1" applyFill="1" applyBorder="1" applyAlignment="1" applyProtection="1">
      <alignment vertical="center" wrapText="1"/>
      <protection locked="0"/>
    </xf>
    <xf numFmtId="171" fontId="19" fillId="0" borderId="30" xfId="0" applyNumberFormat="1" applyFont="1" applyFill="1" applyBorder="1" applyAlignment="1" applyProtection="1">
      <alignment vertical="center" wrapText="1"/>
      <protection locked="0"/>
    </xf>
    <xf numFmtId="171" fontId="18" fillId="0" borderId="47" xfId="0" applyNumberFormat="1" applyFont="1" applyFill="1" applyBorder="1" applyAlignment="1" applyProtection="1">
      <alignment vertical="center" wrapText="1"/>
    </xf>
    <xf numFmtId="171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171" fontId="19" fillId="0" borderId="48" xfId="0" applyNumberFormat="1" applyFont="1" applyFill="1" applyBorder="1" applyAlignment="1" applyProtection="1">
      <alignment vertical="center" wrapText="1"/>
      <protection locked="0"/>
    </xf>
    <xf numFmtId="171" fontId="1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171" fontId="19" fillId="0" borderId="49" xfId="0" applyNumberFormat="1" applyFont="1" applyFill="1" applyBorder="1" applyAlignment="1" applyProtection="1">
      <alignment vertical="center" wrapText="1"/>
      <protection locked="0"/>
    </xf>
    <xf numFmtId="171" fontId="12" fillId="0" borderId="5" xfId="0" applyNumberFormat="1" applyFont="1" applyFill="1" applyBorder="1" applyAlignment="1" applyProtection="1">
      <alignment horizontal="left" vertical="center" wrapText="1"/>
    </xf>
    <xf numFmtId="171" fontId="18" fillId="0" borderId="6" xfId="0" applyNumberFormat="1" applyFont="1" applyFill="1" applyBorder="1" applyAlignment="1" applyProtection="1">
      <alignment vertical="center" wrapText="1"/>
    </xf>
    <xf numFmtId="171" fontId="18" fillId="15" borderId="6" xfId="0" applyNumberFormat="1" applyFont="1" applyFill="1" applyBorder="1" applyAlignment="1" applyProtection="1">
      <alignment vertical="center" wrapText="1"/>
    </xf>
    <xf numFmtId="171" fontId="18" fillId="0" borderId="19" xfId="0" applyNumberFormat="1" applyFont="1" applyFill="1" applyBorder="1" applyAlignment="1" applyProtection="1">
      <alignment vertical="center" wrapText="1"/>
    </xf>
    <xf numFmtId="171" fontId="24" fillId="0" borderId="0" xfId="0" applyNumberFormat="1" applyFont="1" applyFill="1" applyAlignment="1">
      <alignment vertical="center" wrapText="1"/>
    </xf>
    <xf numFmtId="171" fontId="18" fillId="0" borderId="18" xfId="0" applyNumberFormat="1" applyFont="1" applyFill="1" applyBorder="1" applyAlignment="1" applyProtection="1">
      <alignment vertical="center" wrapText="1"/>
    </xf>
    <xf numFmtId="0" fontId="27" fillId="0" borderId="0" xfId="0" applyNumberFormat="1" applyFont="1" applyFill="1" applyAlignment="1" applyProtection="1">
      <alignment textRotation="180" wrapText="1"/>
      <protection locked="0"/>
    </xf>
    <xf numFmtId="171" fontId="0" fillId="0" borderId="0" xfId="0" applyNumberFormat="1" applyFill="1" applyAlignment="1" applyProtection="1">
      <alignment horizontal="center" vertical="center" wrapText="1"/>
    </xf>
    <xf numFmtId="171" fontId="17" fillId="0" borderId="0" xfId="0" applyNumberFormat="1" applyFont="1" applyFill="1" applyAlignment="1" applyProtection="1">
      <alignment horizontal="right" vertical="center"/>
    </xf>
    <xf numFmtId="171" fontId="12" fillId="0" borderId="38" xfId="0" applyNumberFormat="1" applyFont="1" applyFill="1" applyBorder="1" applyAlignment="1" applyProtection="1">
      <alignment horizontal="center" vertical="center" wrapText="1"/>
    </xf>
    <xf numFmtId="171" fontId="12" fillId="0" borderId="19" xfId="0" applyNumberFormat="1" applyFont="1" applyFill="1" applyBorder="1" applyAlignment="1" applyProtection="1">
      <alignment horizontal="center" vertical="center" wrapText="1"/>
    </xf>
    <xf numFmtId="49" fontId="24" fillId="0" borderId="0" xfId="0" applyNumberFormat="1" applyFont="1" applyFill="1" applyAlignment="1" applyProtection="1">
      <alignment horizontal="center" vertical="center" wrapText="1"/>
    </xf>
    <xf numFmtId="171" fontId="24" fillId="0" borderId="0" xfId="0" applyNumberFormat="1" applyFont="1" applyFill="1" applyAlignment="1" applyProtection="1">
      <alignment horizontal="center" vertical="center" wrapText="1"/>
    </xf>
    <xf numFmtId="171" fontId="18" fillId="0" borderId="50" xfId="0" applyNumberFormat="1" applyFont="1" applyFill="1" applyBorder="1" applyAlignment="1" applyProtection="1">
      <alignment horizontal="center" vertical="center" wrapText="1"/>
    </xf>
    <xf numFmtId="171" fontId="18" fillId="0" borderId="5" xfId="0" applyNumberFormat="1" applyFont="1" applyFill="1" applyBorder="1" applyAlignment="1" applyProtection="1">
      <alignment horizontal="center" vertical="center" wrapText="1"/>
    </xf>
    <xf numFmtId="171" fontId="18" fillId="0" borderId="6" xfId="0" applyNumberFormat="1" applyFont="1" applyFill="1" applyBorder="1" applyAlignment="1" applyProtection="1">
      <alignment horizontal="center" vertical="center" wrapText="1"/>
    </xf>
    <xf numFmtId="171" fontId="18" fillId="0" borderId="19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Alignment="1" applyProtection="1">
      <alignment horizontal="center" vertical="center" wrapText="1"/>
    </xf>
    <xf numFmtId="171" fontId="18" fillId="0" borderId="0" xfId="0" applyNumberFormat="1" applyFont="1" applyFill="1" applyAlignment="1" applyProtection="1">
      <alignment horizontal="center" vertical="center" wrapText="1"/>
    </xf>
    <xf numFmtId="171" fontId="0" fillId="0" borderId="51" xfId="0" applyNumberFormat="1" applyFont="1" applyFill="1" applyBorder="1" applyAlignment="1" applyProtection="1">
      <alignment horizontal="left" vertical="center" wrapText="1" indent="1"/>
    </xf>
    <xf numFmtId="171" fontId="19" fillId="0" borderId="8" xfId="0" applyNumberFormat="1" applyFont="1" applyFill="1" applyBorder="1" applyAlignment="1" applyProtection="1">
      <alignment horizontal="left" vertical="center" wrapText="1" indent="1"/>
    </xf>
    <xf numFmtId="171" fontId="19" fillId="0" borderId="24" xfId="30" applyNumberFormat="1" applyFont="1" applyFill="1" applyBorder="1" applyAlignment="1" applyProtection="1">
      <alignment horizontal="right" vertical="center" wrapText="1" indent="1"/>
    </xf>
    <xf numFmtId="171" fontId="19" fillId="0" borderId="32" xfId="30" applyNumberFormat="1" applyFont="1" applyFill="1" applyBorder="1" applyAlignment="1" applyProtection="1">
      <alignment horizontal="right" vertical="center" wrapText="1" indent="1"/>
    </xf>
    <xf numFmtId="171" fontId="1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1" fontId="0" fillId="0" borderId="53" xfId="0" applyNumberFormat="1" applyFont="1" applyFill="1" applyBorder="1" applyAlignment="1" applyProtection="1">
      <alignment horizontal="left" vertical="center" wrapText="1" indent="1"/>
    </xf>
    <xf numFmtId="171" fontId="19" fillId="0" borderId="11" xfId="0" applyNumberFormat="1" applyFont="1" applyFill="1" applyBorder="1" applyAlignment="1" applyProtection="1">
      <alignment horizontal="left" vertical="center" wrapText="1" indent="1"/>
    </xf>
    <xf numFmtId="171" fontId="19" fillId="0" borderId="12" xfId="30" applyNumberFormat="1" applyFont="1" applyFill="1" applyBorder="1" applyAlignment="1" applyProtection="1">
      <alignment horizontal="right" vertical="center" wrapText="1" indent="1"/>
    </xf>
    <xf numFmtId="171" fontId="19" fillId="0" borderId="47" xfId="30" applyNumberFormat="1" applyFont="1" applyFill="1" applyBorder="1" applyAlignment="1" applyProtection="1">
      <alignment horizontal="right" vertical="center" wrapText="1" indent="1"/>
    </xf>
    <xf numFmtId="171" fontId="19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1" fontId="19" fillId="16" borderId="11" xfId="0" applyNumberFormat="1" applyFont="1" applyFill="1" applyBorder="1" applyAlignment="1" applyProtection="1">
      <alignment horizontal="left" vertical="center" wrapText="1" indent="1"/>
    </xf>
    <xf numFmtId="171" fontId="19" fillId="0" borderId="54" xfId="0" applyNumberFormat="1" applyFont="1" applyFill="1" applyBorder="1" applyAlignment="1" applyProtection="1">
      <alignment horizontal="left" vertical="center" wrapText="1" indent="1"/>
    </xf>
    <xf numFmtId="171" fontId="1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1" fontId="19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1" fontId="1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71" fontId="19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1" fontId="24" fillId="0" borderId="50" xfId="0" applyNumberFormat="1" applyFont="1" applyFill="1" applyBorder="1" applyAlignment="1" applyProtection="1">
      <alignment horizontal="left" vertical="center" wrapText="1" indent="1"/>
    </xf>
    <xf numFmtId="171" fontId="18" fillId="0" borderId="5" xfId="0" applyNumberFormat="1" applyFont="1" applyFill="1" applyBorder="1" applyAlignment="1" applyProtection="1">
      <alignment horizontal="left" vertical="center" wrapText="1" indent="1"/>
    </xf>
    <xf numFmtId="171" fontId="0" fillId="0" borderId="56" xfId="0" applyNumberFormat="1" applyFont="1" applyFill="1" applyBorder="1" applyAlignment="1" applyProtection="1">
      <alignment horizontal="left" vertical="center" wrapText="1" indent="1"/>
    </xf>
    <xf numFmtId="171" fontId="19" fillId="0" borderId="27" xfId="0" applyNumberFormat="1" applyFont="1" applyFill="1" applyBorder="1" applyAlignment="1" applyProtection="1">
      <alignment horizontal="left" vertical="center" wrapText="1" indent="1"/>
    </xf>
    <xf numFmtId="171" fontId="30" fillId="0" borderId="30" xfId="0" applyNumberFormat="1" applyFont="1" applyFill="1" applyBorder="1" applyAlignment="1" applyProtection="1">
      <alignment horizontal="right" vertical="center" wrapText="1" indent="1"/>
    </xf>
    <xf numFmtId="171" fontId="19" fillId="16" borderId="12" xfId="0" applyNumberFormat="1" applyFont="1" applyFill="1" applyBorder="1" applyAlignment="1" applyProtection="1">
      <alignment horizontal="right" vertical="center" wrapText="1" indent="1"/>
      <protection locked="0"/>
    </xf>
    <xf numFmtId="171" fontId="30" fillId="0" borderId="12" xfId="0" applyNumberFormat="1" applyFont="1" applyFill="1" applyBorder="1" applyAlignment="1" applyProtection="1">
      <alignment horizontal="right" vertical="center" wrapText="1" indent="1"/>
    </xf>
    <xf numFmtId="171" fontId="30" fillId="16" borderId="12" xfId="0" applyNumberFormat="1" applyFont="1" applyFill="1" applyBorder="1" applyAlignment="1" applyProtection="1">
      <alignment horizontal="right" vertical="center" wrapText="1" indent="1"/>
    </xf>
    <xf numFmtId="171" fontId="19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71" fontId="24" fillId="0" borderId="5" xfId="0" applyNumberFormat="1" applyFont="1" applyFill="1" applyBorder="1" applyAlignment="1" applyProtection="1">
      <alignment horizontal="left" vertical="center" wrapText="1" indent="1"/>
    </xf>
    <xf numFmtId="171" fontId="24" fillId="0" borderId="6" xfId="0" applyNumberFormat="1" applyFont="1" applyFill="1" applyBorder="1" applyAlignment="1" applyProtection="1">
      <alignment horizontal="right" vertical="center" wrapText="1" indent="1"/>
    </xf>
    <xf numFmtId="171" fontId="24" fillId="0" borderId="7" xfId="0" applyNumberFormat="1" applyFont="1" applyFill="1" applyBorder="1" applyAlignment="1" applyProtection="1">
      <alignment horizontal="right" vertical="center" wrapText="1" indent="1"/>
    </xf>
    <xf numFmtId="171" fontId="19" fillId="0" borderId="11" xfId="0" applyNumberFormat="1" applyFont="1" applyFill="1" applyBorder="1" applyAlignment="1" applyProtection="1">
      <alignment horizontal="left" vertical="center" wrapText="1" indent="6"/>
      <protection locked="0"/>
    </xf>
    <xf numFmtId="171" fontId="19" fillId="0" borderId="11" xfId="0" applyNumberFormat="1" applyFont="1" applyFill="1" applyBorder="1" applyAlignment="1" applyProtection="1">
      <alignment horizontal="left" vertical="center" wrapText="1" indent="3"/>
      <protection locked="0"/>
    </xf>
    <xf numFmtId="171" fontId="19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71" fontId="18" fillId="0" borderId="19" xfId="0" applyNumberFormat="1" applyFont="1" applyFill="1" applyBorder="1" applyAlignment="1" applyProtection="1">
      <alignment horizontal="right" vertical="center" wrapText="1" indent="1"/>
    </xf>
    <xf numFmtId="171" fontId="30" fillId="0" borderId="27" xfId="0" applyNumberFormat="1" applyFont="1" applyFill="1" applyBorder="1" applyAlignment="1" applyProtection="1">
      <alignment horizontal="left" vertical="center" wrapText="1" indent="1"/>
    </xf>
    <xf numFmtId="171" fontId="30" fillId="0" borderId="9" xfId="0" applyNumberFormat="1" applyFont="1" applyFill="1" applyBorder="1" applyAlignment="1" applyProtection="1">
      <alignment horizontal="right" vertical="center" wrapText="1" indent="1"/>
    </xf>
    <xf numFmtId="171" fontId="19" fillId="0" borderId="11" xfId="0" applyNumberFormat="1" applyFont="1" applyFill="1" applyBorder="1" applyAlignment="1" applyProtection="1">
      <alignment horizontal="left" vertical="center" wrapText="1" indent="2"/>
    </xf>
    <xf numFmtId="171" fontId="19" fillId="0" borderId="12" xfId="0" applyNumberFormat="1" applyFont="1" applyFill="1" applyBorder="1" applyAlignment="1" applyProtection="1">
      <alignment horizontal="left" vertical="center" wrapText="1" indent="2"/>
    </xf>
    <xf numFmtId="171" fontId="30" fillId="0" borderId="12" xfId="0" applyNumberFormat="1" applyFont="1" applyFill="1" applyBorder="1" applyAlignment="1" applyProtection="1">
      <alignment horizontal="left" vertical="center" wrapText="1" indent="1"/>
    </xf>
    <xf numFmtId="171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71" fontId="19" fillId="0" borderId="8" xfId="0" applyNumberFormat="1" applyFont="1" applyFill="1" applyBorder="1" applyAlignment="1" applyProtection="1">
      <alignment horizontal="left" vertical="center" wrapText="1" indent="2"/>
    </xf>
    <xf numFmtId="171" fontId="19" fillId="0" borderId="14" xfId="0" applyNumberFormat="1" applyFont="1" applyFill="1" applyBorder="1" applyAlignment="1" applyProtection="1">
      <alignment horizontal="left" vertical="center" wrapText="1" indent="2"/>
    </xf>
    <xf numFmtId="171" fontId="24" fillId="0" borderId="19" xfId="0" applyNumberFormat="1" applyFont="1" applyFill="1" applyBorder="1" applyAlignment="1" applyProtection="1">
      <alignment horizontal="right" vertical="center" wrapText="1" indent="1"/>
    </xf>
    <xf numFmtId="0" fontId="7" fillId="0" borderId="0" xfId="32" applyFill="1" applyProtection="1"/>
    <xf numFmtId="0" fontId="31" fillId="0" borderId="0" xfId="32" applyFont="1" applyFill="1" applyProtection="1"/>
    <xf numFmtId="0" fontId="7" fillId="0" borderId="0" xfId="32" applyFill="1" applyAlignment="1" applyProtection="1">
      <alignment horizontal="center"/>
    </xf>
    <xf numFmtId="0" fontId="35" fillId="0" borderId="28" xfId="32" applyFont="1" applyFill="1" applyBorder="1" applyAlignment="1" applyProtection="1">
      <alignment horizontal="center" vertical="center" wrapText="1"/>
    </xf>
    <xf numFmtId="0" fontId="35" fillId="0" borderId="3" xfId="32" applyFont="1" applyFill="1" applyBorder="1" applyAlignment="1" applyProtection="1">
      <alignment horizontal="center" vertical="center" wrapText="1"/>
    </xf>
    <xf numFmtId="0" fontId="35" fillId="0" borderId="4" xfId="32" applyFont="1" applyFill="1" applyBorder="1" applyAlignment="1" applyProtection="1">
      <alignment horizontal="center" vertical="center" wrapText="1"/>
    </xf>
    <xf numFmtId="0" fontId="7" fillId="0" borderId="0" xfId="32" applyFill="1" applyAlignment="1" applyProtection="1">
      <alignment horizontal="center" vertical="center"/>
    </xf>
    <xf numFmtId="0" fontId="21" fillId="0" borderId="23" xfId="32" applyFont="1" applyFill="1" applyBorder="1" applyAlignment="1" applyProtection="1">
      <alignment vertical="center" wrapText="1"/>
    </xf>
    <xf numFmtId="173" fontId="19" fillId="0" borderId="24" xfId="31" applyNumberFormat="1" applyFont="1" applyFill="1" applyBorder="1" applyAlignment="1" applyProtection="1">
      <alignment horizontal="center" vertical="center"/>
    </xf>
    <xf numFmtId="174" fontId="21" fillId="0" borderId="24" xfId="32" applyNumberFormat="1" applyFont="1" applyFill="1" applyBorder="1" applyAlignment="1" applyProtection="1">
      <alignment horizontal="right" vertical="center" wrapText="1"/>
      <protection locked="0"/>
    </xf>
    <xf numFmtId="174" fontId="21" fillId="0" borderId="32" xfId="32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32" applyFill="1" applyAlignment="1" applyProtection="1">
      <alignment vertical="center"/>
    </xf>
    <xf numFmtId="0" fontId="21" fillId="0" borderId="11" xfId="32" applyFont="1" applyFill="1" applyBorder="1" applyAlignment="1" applyProtection="1">
      <alignment vertical="center" wrapText="1"/>
    </xf>
    <xf numFmtId="173" fontId="19" fillId="0" borderId="12" xfId="31" applyNumberFormat="1" applyFont="1" applyFill="1" applyBorder="1" applyAlignment="1" applyProtection="1">
      <alignment horizontal="center" vertical="center"/>
    </xf>
    <xf numFmtId="174" fontId="21" fillId="0" borderId="47" xfId="32" applyNumberFormat="1" applyFont="1" applyFill="1" applyBorder="1" applyAlignment="1" applyProtection="1">
      <alignment horizontal="right" vertical="center" wrapText="1"/>
    </xf>
    <xf numFmtId="174" fontId="21" fillId="0" borderId="12" xfId="32" applyNumberFormat="1" applyFont="1" applyFill="1" applyBorder="1" applyAlignment="1" applyProtection="1">
      <alignment horizontal="right" vertical="center" wrapText="1"/>
    </xf>
    <xf numFmtId="0" fontId="36" fillId="0" borderId="11" xfId="32" applyFont="1" applyFill="1" applyBorder="1" applyAlignment="1" applyProtection="1">
      <alignment horizontal="left" vertical="center" wrapText="1" indent="1"/>
    </xf>
    <xf numFmtId="174" fontId="35" fillId="0" borderId="12" xfId="32" applyNumberFormat="1" applyFont="1" applyFill="1" applyBorder="1" applyAlignment="1" applyProtection="1">
      <alignment horizontal="right" vertical="center" wrapText="1"/>
      <protection locked="0"/>
    </xf>
    <xf numFmtId="174" fontId="35" fillId="0" borderId="47" xfId="32" applyNumberFormat="1" applyFont="1" applyFill="1" applyBorder="1" applyAlignment="1" applyProtection="1">
      <alignment horizontal="right" vertical="center" wrapText="1"/>
      <protection locked="0"/>
    </xf>
    <xf numFmtId="174" fontId="20" fillId="0" borderId="12" xfId="32" applyNumberFormat="1" applyFont="1" applyFill="1" applyBorder="1" applyAlignment="1" applyProtection="1">
      <alignment horizontal="right" vertical="center" wrapText="1"/>
      <protection locked="0"/>
    </xf>
    <xf numFmtId="174" fontId="20" fillId="0" borderId="47" xfId="32" applyNumberFormat="1" applyFont="1" applyFill="1" applyBorder="1" applyAlignment="1" applyProtection="1">
      <alignment horizontal="right" vertical="center" wrapText="1"/>
      <protection locked="0"/>
    </xf>
    <xf numFmtId="174" fontId="20" fillId="0" borderId="12" xfId="32" applyNumberFormat="1" applyFont="1" applyFill="1" applyBorder="1" applyAlignment="1" applyProtection="1">
      <alignment horizontal="right" vertical="center" wrapText="1"/>
    </xf>
    <xf numFmtId="174" fontId="20" fillId="0" borderId="47" xfId="32" applyNumberFormat="1" applyFont="1" applyFill="1" applyBorder="1" applyAlignment="1" applyProtection="1">
      <alignment horizontal="right" vertical="center" wrapText="1"/>
    </xf>
    <xf numFmtId="0" fontId="21" fillId="0" borderId="28" xfId="32" applyFont="1" applyFill="1" applyBorder="1" applyAlignment="1" applyProtection="1">
      <alignment vertical="center" wrapText="1"/>
    </xf>
    <xf numFmtId="173" fontId="19" fillId="0" borderId="3" xfId="31" applyNumberFormat="1" applyFont="1" applyFill="1" applyBorder="1" applyAlignment="1" applyProtection="1">
      <alignment horizontal="center" vertical="center"/>
    </xf>
    <xf numFmtId="174" fontId="21" fillId="0" borderId="3" xfId="32" applyNumberFormat="1" applyFont="1" applyFill="1" applyBorder="1" applyAlignment="1" applyProtection="1">
      <alignment horizontal="right" vertical="center" wrapText="1"/>
    </xf>
    <xf numFmtId="174" fontId="21" fillId="0" borderId="4" xfId="32" applyNumberFormat="1" applyFont="1" applyFill="1" applyBorder="1" applyAlignment="1" applyProtection="1">
      <alignment horizontal="right" vertical="center" wrapText="1"/>
    </xf>
    <xf numFmtId="0" fontId="20" fillId="0" borderId="0" xfId="32" applyFont="1" applyFill="1" applyProtection="1"/>
    <xf numFmtId="3" fontId="7" fillId="0" borderId="0" xfId="32" applyNumberFormat="1" applyFont="1" applyFill="1" applyProtection="1"/>
    <xf numFmtId="3" fontId="7" fillId="0" borderId="0" xfId="32" applyNumberFormat="1" applyFont="1" applyFill="1" applyAlignment="1" applyProtection="1">
      <alignment horizontal="center"/>
    </xf>
    <xf numFmtId="0" fontId="7" fillId="0" borderId="0" xfId="32" applyFont="1" applyFill="1" applyProtection="1"/>
    <xf numFmtId="0" fontId="59" fillId="0" borderId="0" xfId="31" applyFill="1" applyAlignment="1" applyProtection="1">
      <alignment vertical="center" wrapText="1"/>
    </xf>
    <xf numFmtId="0" fontId="10" fillId="0" borderId="0" xfId="31" applyFont="1" applyFill="1" applyAlignment="1" applyProtection="1">
      <alignment horizontal="center" vertical="center"/>
    </xf>
    <xf numFmtId="0" fontId="59" fillId="0" borderId="0" xfId="31" applyFill="1" applyAlignment="1" applyProtection="1">
      <alignment vertical="center"/>
    </xf>
    <xf numFmtId="0" fontId="0" fillId="0" borderId="0" xfId="31" applyFont="1" applyFill="1" applyAlignment="1" applyProtection="1">
      <alignment vertical="center" wrapText="1"/>
    </xf>
    <xf numFmtId="0" fontId="59" fillId="0" borderId="0" xfId="31" applyFill="1" applyAlignment="1" applyProtection="1">
      <alignment horizontal="center" vertical="center"/>
    </xf>
    <xf numFmtId="49" fontId="18" fillId="0" borderId="28" xfId="31" applyNumberFormat="1" applyFont="1" applyFill="1" applyBorder="1" applyAlignment="1" applyProtection="1">
      <alignment horizontal="center" vertical="center" wrapText="1"/>
    </xf>
    <xf numFmtId="49" fontId="18" fillId="0" borderId="3" xfId="31" applyNumberFormat="1" applyFont="1" applyFill="1" applyBorder="1" applyAlignment="1" applyProtection="1">
      <alignment horizontal="center" vertical="center"/>
    </xf>
    <xf numFmtId="49" fontId="18" fillId="0" borderId="4" xfId="31" applyNumberFormat="1" applyFont="1" applyFill="1" applyBorder="1" applyAlignment="1" applyProtection="1">
      <alignment horizontal="center" vertical="center"/>
    </xf>
    <xf numFmtId="49" fontId="0" fillId="0" borderId="0" xfId="31" applyNumberFormat="1" applyFont="1" applyFill="1" applyAlignment="1" applyProtection="1">
      <alignment horizontal="center" vertical="center"/>
    </xf>
    <xf numFmtId="173" fontId="19" fillId="0" borderId="9" xfId="31" applyNumberFormat="1" applyFont="1" applyFill="1" applyBorder="1" applyAlignment="1" applyProtection="1">
      <alignment horizontal="center" vertical="center"/>
    </xf>
    <xf numFmtId="175" fontId="19" fillId="0" borderId="52" xfId="31" applyNumberFormat="1" applyFont="1" applyFill="1" applyBorder="1" applyAlignment="1" applyProtection="1">
      <alignment vertical="center"/>
      <protection locked="0"/>
    </xf>
    <xf numFmtId="175" fontId="19" fillId="0" borderId="47" xfId="31" applyNumberFormat="1" applyFont="1" applyFill="1" applyBorder="1" applyAlignment="1" applyProtection="1">
      <alignment vertical="center"/>
      <protection locked="0"/>
    </xf>
    <xf numFmtId="175" fontId="18" fillId="0" borderId="47" xfId="31" applyNumberFormat="1" applyFont="1" applyFill="1" applyBorder="1" applyAlignment="1" applyProtection="1">
      <alignment vertical="center"/>
    </xf>
    <xf numFmtId="175" fontId="18" fillId="0" borderId="47" xfId="31" applyNumberFormat="1" applyFont="1" applyFill="1" applyBorder="1" applyAlignment="1" applyProtection="1">
      <alignment vertical="center"/>
      <protection locked="0"/>
    </xf>
    <xf numFmtId="0" fontId="0" fillId="0" borderId="0" xfId="31" applyFont="1" applyFill="1" applyAlignment="1" applyProtection="1">
      <alignment vertical="center"/>
    </xf>
    <xf numFmtId="0" fontId="18" fillId="0" borderId="28" xfId="31" applyFont="1" applyFill="1" applyBorder="1" applyAlignment="1" applyProtection="1">
      <alignment horizontal="left" vertical="center" wrapText="1"/>
    </xf>
    <xf numFmtId="175" fontId="18" fillId="0" borderId="4" xfId="31" applyNumberFormat="1" applyFont="1" applyFill="1" applyBorder="1" applyAlignment="1" applyProtection="1">
      <alignment vertical="center"/>
    </xf>
    <xf numFmtId="0" fontId="7" fillId="0" borderId="0" xfId="32" applyFont="1" applyFill="1" applyAlignment="1" applyProtection="1"/>
    <xf numFmtId="0" fontId="0" fillId="0" borderId="0" xfId="0" applyFill="1"/>
    <xf numFmtId="0" fontId="17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right" vertical="center" indent="1"/>
    </xf>
    <xf numFmtId="0" fontId="19" fillId="0" borderId="24" xfId="0" applyFont="1" applyFill="1" applyBorder="1" applyAlignment="1" applyProtection="1">
      <alignment horizontal="left" vertical="center" indent="1"/>
      <protection locked="0"/>
    </xf>
    <xf numFmtId="0" fontId="19" fillId="0" borderId="9" xfId="0" applyFont="1" applyFill="1" applyBorder="1" applyAlignment="1" applyProtection="1">
      <alignment horizontal="left" vertical="center" indent="1"/>
      <protection locked="0"/>
    </xf>
    <xf numFmtId="3" fontId="19" fillId="0" borderId="58" xfId="0" applyNumberFormat="1" applyFont="1" applyFill="1" applyBorder="1" applyAlignment="1" applyProtection="1">
      <alignment horizontal="right" vertical="center"/>
      <protection locked="0"/>
    </xf>
    <xf numFmtId="3" fontId="19" fillId="16" borderId="32" xfId="0" applyNumberFormat="1" applyFont="1" applyFill="1" applyBorder="1" applyAlignment="1" applyProtection="1">
      <alignment horizontal="right" vertical="center"/>
      <protection locked="0"/>
    </xf>
    <xf numFmtId="0" fontId="19" fillId="0" borderId="11" xfId="0" applyFont="1" applyFill="1" applyBorder="1" applyAlignment="1">
      <alignment horizontal="right" vertical="center" indent="1"/>
    </xf>
    <xf numFmtId="0" fontId="19" fillId="0" borderId="12" xfId="0" applyFont="1" applyFill="1" applyBorder="1" applyAlignment="1" applyProtection="1">
      <alignment horizontal="left" vertical="center" indent="1"/>
      <protection locked="0"/>
    </xf>
    <xf numFmtId="3" fontId="19" fillId="0" borderId="48" xfId="0" applyNumberFormat="1" applyFont="1" applyFill="1" applyBorder="1" applyAlignment="1" applyProtection="1">
      <alignment horizontal="right" vertical="center"/>
      <protection locked="0"/>
    </xf>
    <xf numFmtId="3" fontId="19" fillId="16" borderId="47" xfId="0" applyNumberFormat="1" applyFont="1" applyFill="1" applyBorder="1" applyAlignment="1" applyProtection="1">
      <alignment horizontal="right" vertical="center"/>
      <protection locked="0"/>
    </xf>
    <xf numFmtId="3" fontId="19" fillId="0" borderId="47" xfId="0" applyNumberFormat="1" applyFont="1" applyFill="1" applyBorder="1" applyAlignment="1" applyProtection="1">
      <alignment horizontal="right" vertical="center"/>
      <protection locked="0"/>
    </xf>
    <xf numFmtId="0" fontId="19" fillId="0" borderId="14" xfId="0" applyFont="1" applyFill="1" applyBorder="1" applyAlignment="1">
      <alignment horizontal="right" vertical="center" indent="1"/>
    </xf>
    <xf numFmtId="0" fontId="19" fillId="0" borderId="15" xfId="0" applyFont="1" applyFill="1" applyBorder="1" applyAlignment="1" applyProtection="1">
      <alignment horizontal="left" vertical="center" indent="1"/>
      <protection locked="0"/>
    </xf>
    <xf numFmtId="3" fontId="19" fillId="0" borderId="49" xfId="0" applyNumberFormat="1" applyFont="1" applyFill="1" applyBorder="1" applyAlignment="1" applyProtection="1">
      <alignment horizontal="right" vertical="center"/>
      <protection locked="0"/>
    </xf>
    <xf numFmtId="3" fontId="19" fillId="0" borderId="55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vertical="center"/>
    </xf>
    <xf numFmtId="171" fontId="18" fillId="0" borderId="6" xfId="0" applyNumberFormat="1" applyFont="1" applyFill="1" applyBorder="1" applyAlignment="1">
      <alignment vertical="center" wrapText="1"/>
    </xf>
    <xf numFmtId="171" fontId="18" fillId="0" borderId="19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38" fillId="0" borderId="0" xfId="0" applyFont="1" applyFill="1" applyAlignment="1">
      <alignment horizontal="right"/>
    </xf>
    <xf numFmtId="0" fontId="2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left" vertical="center" wrapText="1" indent="1"/>
      <protection locked="0"/>
    </xf>
    <xf numFmtId="176" fontId="12" fillId="0" borderId="52" xfId="0" applyNumberFormat="1" applyFont="1" applyFill="1" applyBorder="1" applyAlignment="1" applyProtection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indent="5"/>
    </xf>
    <xf numFmtId="176" fontId="10" fillId="0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176" fontId="10" fillId="0" borderId="55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left" vertical="center" wrapText="1" indent="1"/>
      <protection locked="0"/>
    </xf>
    <xf numFmtId="176" fontId="12" fillId="0" borderId="32" xfId="0" applyNumberFormat="1" applyFont="1" applyFill="1" applyBorder="1" applyAlignment="1" applyProtection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indent="5"/>
    </xf>
    <xf numFmtId="176" fontId="10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16" borderId="0" xfId="0" applyFill="1"/>
    <xf numFmtId="0" fontId="23" fillId="16" borderId="0" xfId="0" applyFont="1" applyFill="1" applyAlignment="1">
      <alignment horizontal="right"/>
    </xf>
    <xf numFmtId="0" fontId="39" fillId="16" borderId="0" xfId="0" applyFont="1" applyFill="1"/>
    <xf numFmtId="0" fontId="41" fillId="16" borderId="0" xfId="0" applyFont="1" applyFill="1"/>
    <xf numFmtId="0" fontId="42" fillId="16" borderId="0" xfId="0" applyFont="1" applyFill="1" applyAlignment="1">
      <alignment horizontal="right"/>
    </xf>
    <xf numFmtId="0" fontId="43" fillId="10" borderId="5" xfId="0" applyFont="1" applyFill="1" applyBorder="1" applyAlignment="1">
      <alignment horizontal="center" vertical="center" wrapText="1"/>
    </xf>
    <xf numFmtId="0" fontId="43" fillId="10" borderId="6" xfId="0" applyFont="1" applyFill="1" applyBorder="1" applyAlignment="1">
      <alignment horizontal="center" vertical="center" wrapText="1"/>
    </xf>
    <xf numFmtId="0" fontId="43" fillId="10" borderId="19" xfId="0" applyFont="1" applyFill="1" applyBorder="1" applyAlignment="1">
      <alignment vertical="center" wrapText="1"/>
    </xf>
    <xf numFmtId="0" fontId="44" fillId="0" borderId="8" xfId="0" applyFont="1" applyBorder="1"/>
    <xf numFmtId="0" fontId="45" fillId="0" borderId="9" xfId="0" applyFont="1" applyBorder="1"/>
    <xf numFmtId="0" fontId="44" fillId="0" borderId="52" xfId="0" applyFont="1" applyBorder="1"/>
    <xf numFmtId="0" fontId="0" fillId="0" borderId="11" xfId="0" applyFont="1" applyBorder="1"/>
    <xf numFmtId="3" fontId="45" fillId="0" borderId="12" xfId="0" applyNumberFormat="1" applyFont="1" applyBorder="1"/>
    <xf numFmtId="3" fontId="43" fillId="0" borderId="47" xfId="0" applyNumberFormat="1" applyFont="1" applyBorder="1"/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44" fillId="0" borderId="11" xfId="0" applyFont="1" applyBorder="1"/>
    <xf numFmtId="3" fontId="43" fillId="0" borderId="12" xfId="0" applyNumberFormat="1" applyFont="1" applyBorder="1"/>
    <xf numFmtId="0" fontId="45" fillId="0" borderId="11" xfId="0" applyFont="1" applyBorder="1" applyAlignment="1">
      <alignment wrapText="1"/>
    </xf>
    <xf numFmtId="0" fontId="43" fillId="0" borderId="11" xfId="0" applyFont="1" applyBorder="1"/>
    <xf numFmtId="0" fontId="43" fillId="0" borderId="28" xfId="0" applyFont="1" applyBorder="1"/>
    <xf numFmtId="3" fontId="43" fillId="16" borderId="3" xfId="0" applyNumberFormat="1" applyFont="1" applyFill="1" applyBorder="1"/>
    <xf numFmtId="3" fontId="44" fillId="16" borderId="4" xfId="0" applyNumberFormat="1" applyFont="1" applyFill="1" applyBorder="1"/>
    <xf numFmtId="0" fontId="46" fillId="16" borderId="0" xfId="0" applyFont="1" applyFill="1"/>
    <xf numFmtId="0" fontId="47" fillId="16" borderId="0" xfId="0" applyFont="1" applyFill="1" applyBorder="1"/>
    <xf numFmtId="3" fontId="45" fillId="16" borderId="0" xfId="0" applyNumberFormat="1" applyFont="1" applyFill="1"/>
    <xf numFmtId="3" fontId="46" fillId="16" borderId="0" xfId="0" applyNumberFormat="1" applyFont="1" applyFill="1" applyAlignment="1">
      <alignment horizontal="right"/>
    </xf>
    <xf numFmtId="0" fontId="33" fillId="14" borderId="35" xfId="0" applyFont="1" applyFill="1" applyBorder="1" applyAlignment="1">
      <alignment horizontal="center" vertical="center"/>
    </xf>
    <xf numFmtId="0" fontId="33" fillId="14" borderId="5" xfId="0" applyFont="1" applyFill="1" applyBorder="1" applyAlignment="1">
      <alignment horizontal="center" vertical="center" wrapText="1"/>
    </xf>
    <xf numFmtId="0" fontId="35" fillId="14" borderId="6" xfId="0" applyFont="1" applyFill="1" applyBorder="1" applyAlignment="1">
      <alignment horizontal="center" vertical="center" wrapText="1"/>
    </xf>
    <xf numFmtId="0" fontId="35" fillId="14" borderId="19" xfId="0" applyFont="1" applyFill="1" applyBorder="1" applyAlignment="1">
      <alignment horizontal="center" vertical="center" wrapText="1"/>
    </xf>
    <xf numFmtId="0" fontId="22" fillId="0" borderId="9" xfId="0" applyFont="1" applyBorder="1"/>
    <xf numFmtId="0" fontId="35" fillId="16" borderId="43" xfId="0" applyFont="1" applyFill="1" applyBorder="1" applyAlignment="1">
      <alignment horizontal="center" vertical="center" wrapText="1"/>
    </xf>
    <xf numFmtId="3" fontId="35" fillId="0" borderId="9" xfId="0" applyNumberFormat="1" applyFont="1" applyBorder="1" applyAlignment="1">
      <alignment vertical="center"/>
    </xf>
    <xf numFmtId="0" fontId="22" fillId="0" borderId="12" xfId="0" applyFont="1" applyBorder="1"/>
    <xf numFmtId="0" fontId="35" fillId="0" borderId="26" xfId="0" applyFont="1" applyBorder="1"/>
    <xf numFmtId="3" fontId="49" fillId="0" borderId="12" xfId="0" applyNumberFormat="1" applyFont="1" applyBorder="1" applyAlignment="1"/>
    <xf numFmtId="0" fontId="23" fillId="0" borderId="12" xfId="0" applyFont="1" applyBorder="1"/>
    <xf numFmtId="0" fontId="20" fillId="0" borderId="26" xfId="0" applyFont="1" applyBorder="1"/>
    <xf numFmtId="3" fontId="50" fillId="0" borderId="12" xfId="0" applyNumberFormat="1" applyFont="1" applyBorder="1" applyAlignment="1">
      <alignment horizontal="right"/>
    </xf>
    <xf numFmtId="3" fontId="50" fillId="0" borderId="12" xfId="0" applyNumberFormat="1" applyFont="1" applyBorder="1" applyAlignment="1"/>
    <xf numFmtId="3" fontId="51" fillId="0" borderId="12" xfId="0" applyNumberFormat="1" applyFont="1" applyBorder="1"/>
    <xf numFmtId="3" fontId="51" fillId="0" borderId="12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right"/>
    </xf>
    <xf numFmtId="0" fontId="20" fillId="0" borderId="26" xfId="0" applyFont="1" applyBorder="1" applyAlignment="1">
      <alignment wrapText="1"/>
    </xf>
    <xf numFmtId="3" fontId="51" fillId="0" borderId="12" xfId="0" applyNumberFormat="1" applyFont="1" applyBorder="1" applyAlignment="1">
      <alignment horizontal="center"/>
    </xf>
    <xf numFmtId="3" fontId="51" fillId="0" borderId="12" xfId="0" applyNumberFormat="1" applyFont="1" applyFill="1" applyBorder="1" applyAlignment="1">
      <alignment horizontal="right" vertical="center" wrapText="1"/>
    </xf>
    <xf numFmtId="0" fontId="51" fillId="0" borderId="12" xfId="0" applyFont="1" applyBorder="1"/>
    <xf numFmtId="0" fontId="20" fillId="0" borderId="12" xfId="0" applyFont="1" applyBorder="1" applyAlignment="1">
      <alignment wrapText="1"/>
    </xf>
    <xf numFmtId="0" fontId="23" fillId="0" borderId="9" xfId="0" applyFont="1" applyBorder="1"/>
    <xf numFmtId="0" fontId="23" fillId="0" borderId="15" xfId="0" applyFont="1" applyBorder="1"/>
    <xf numFmtId="0" fontId="20" fillId="0" borderId="15" xfId="0" applyFont="1" applyBorder="1" applyAlignment="1">
      <alignment wrapText="1"/>
    </xf>
    <xf numFmtId="3" fontId="35" fillId="0" borderId="15" xfId="0" applyNumberFormat="1" applyFont="1" applyBorder="1" applyAlignment="1">
      <alignment horizontal="right"/>
    </xf>
    <xf numFmtId="0" fontId="22" fillId="0" borderId="12" xfId="0" applyFont="1" applyBorder="1" applyAlignment="1">
      <alignment wrapText="1"/>
    </xf>
    <xf numFmtId="3" fontId="35" fillId="0" borderId="12" xfId="0" applyNumberFormat="1" applyFont="1" applyBorder="1" applyAlignment="1">
      <alignment horizontal="right"/>
    </xf>
    <xf numFmtId="0" fontId="35" fillId="0" borderId="12" xfId="0" applyFont="1" applyBorder="1"/>
    <xf numFmtId="0" fontId="20" fillId="0" borderId="26" xfId="0" applyFont="1" applyFill="1" applyBorder="1" applyAlignment="1">
      <alignment horizontal="left" vertical="center" wrapText="1"/>
    </xf>
    <xf numFmtId="3" fontId="50" fillId="0" borderId="12" xfId="0" applyNumberFormat="1" applyFont="1" applyFill="1" applyBorder="1" applyAlignment="1">
      <alignment horizontal="right"/>
    </xf>
    <xf numFmtId="3" fontId="51" fillId="0" borderId="12" xfId="0" applyNumberFormat="1" applyFont="1" applyFill="1" applyBorder="1" applyAlignment="1">
      <alignment horizontal="right"/>
    </xf>
    <xf numFmtId="0" fontId="20" fillId="0" borderId="42" xfId="0" applyFont="1" applyBorder="1"/>
    <xf numFmtId="3" fontId="51" fillId="0" borderId="15" xfId="0" applyNumberFormat="1" applyFont="1" applyBorder="1" applyAlignment="1">
      <alignment horizontal="right"/>
    </xf>
    <xf numFmtId="0" fontId="23" fillId="0" borderId="48" xfId="0" applyFont="1" applyBorder="1"/>
    <xf numFmtId="0" fontId="35" fillId="14" borderId="5" xfId="0" applyFont="1" applyFill="1" applyBorder="1" applyAlignment="1">
      <alignment horizontal="center" vertical="center" wrapText="1"/>
    </xf>
    <xf numFmtId="3" fontId="49" fillId="14" borderId="19" xfId="0" applyNumberFormat="1" applyFont="1" applyFill="1" applyBorder="1" applyAlignment="1">
      <alignment horizontal="right"/>
    </xf>
    <xf numFmtId="3" fontId="49" fillId="14" borderId="6" xfId="0" applyNumberFormat="1" applyFont="1" applyFill="1" applyBorder="1" applyAlignment="1">
      <alignment horizontal="right"/>
    </xf>
    <xf numFmtId="0" fontId="35" fillId="0" borderId="43" xfId="0" applyFont="1" applyBorder="1" applyAlignment="1">
      <alignment horizontal="center" vertical="center"/>
    </xf>
    <xf numFmtId="3" fontId="49" fillId="0" borderId="9" xfId="0" applyNumberFormat="1" applyFont="1" applyBorder="1"/>
    <xf numFmtId="0" fontId="35" fillId="0" borderId="26" xfId="0" applyFont="1" applyFill="1" applyBorder="1"/>
    <xf numFmtId="0" fontId="21" fillId="0" borderId="26" xfId="0" applyFont="1" applyBorder="1"/>
    <xf numFmtId="0" fontId="36" fillId="0" borderId="26" xfId="0" applyFont="1" applyBorder="1"/>
    <xf numFmtId="0" fontId="22" fillId="0" borderId="48" xfId="0" applyFont="1" applyBorder="1"/>
    <xf numFmtId="0" fontId="35" fillId="16" borderId="15" xfId="0" applyFont="1" applyFill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/>
    <xf numFmtId="171" fontId="25" fillId="0" borderId="0" xfId="0" applyNumberFormat="1" applyFont="1" applyFill="1" applyBorder="1" applyAlignment="1">
      <alignment horizontal="center" vertical="center" wrapText="1"/>
    </xf>
    <xf numFmtId="171" fontId="25" fillId="0" borderId="0" xfId="0" applyNumberFormat="1" applyFont="1" applyFill="1" applyBorder="1" applyAlignment="1">
      <alignment vertical="center" wrapText="1"/>
    </xf>
    <xf numFmtId="171" fontId="17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 applyProtection="1">
      <alignment horizontal="right" vertical="center" wrapText="1" indent="1"/>
    </xf>
    <xf numFmtId="0" fontId="20" fillId="0" borderId="43" xfId="0" applyFont="1" applyFill="1" applyBorder="1" applyAlignment="1" applyProtection="1">
      <alignment horizontal="left" vertical="center" wrapText="1" indent="1"/>
      <protection locked="0"/>
    </xf>
    <xf numFmtId="0" fontId="20" fillId="0" borderId="43" xfId="0" applyFont="1" applyFill="1" applyBorder="1" applyAlignment="1" applyProtection="1">
      <alignment horizontal="right" vertical="center" wrapText="1" indent="1"/>
      <protection locked="0"/>
    </xf>
    <xf numFmtId="0" fontId="19" fillId="0" borderId="11" xfId="0" applyFont="1" applyFill="1" applyBorder="1" applyAlignment="1" applyProtection="1">
      <alignment horizontal="right" vertical="center" wrapText="1" indent="1"/>
    </xf>
    <xf numFmtId="0" fontId="20" fillId="0" borderId="26" xfId="0" applyFont="1" applyFill="1" applyBorder="1" applyAlignment="1" applyProtection="1">
      <alignment horizontal="left" vertical="center" wrapText="1" indent="1"/>
      <protection locked="0"/>
    </xf>
    <xf numFmtId="0" fontId="20" fillId="0" borderId="26" xfId="0" applyFont="1" applyFill="1" applyBorder="1" applyAlignment="1" applyProtection="1">
      <alignment horizontal="right" vertical="center" wrapText="1" indent="1"/>
      <protection locked="0"/>
    </xf>
    <xf numFmtId="0" fontId="19" fillId="0" borderId="11" xfId="0" applyFont="1" applyFill="1" applyBorder="1" applyAlignment="1">
      <alignment horizontal="right" vertical="center" wrapText="1" indent="1"/>
    </xf>
    <xf numFmtId="0" fontId="20" fillId="0" borderId="26" xfId="0" applyFont="1" applyFill="1" applyBorder="1" applyAlignment="1" applyProtection="1">
      <alignment horizontal="left" vertical="center" wrapText="1" indent="8"/>
      <protection locked="0"/>
    </xf>
    <xf numFmtId="0" fontId="19" fillId="0" borderId="12" xfId="0" applyFont="1" applyFill="1" applyBorder="1" applyAlignment="1" applyProtection="1">
      <alignment vertical="center" wrapText="1"/>
      <protection locked="0"/>
    </xf>
    <xf numFmtId="0" fontId="19" fillId="0" borderId="28" xfId="0" applyFont="1" applyFill="1" applyBorder="1" applyAlignment="1">
      <alignment horizontal="right" vertical="center" wrapText="1" indent="1"/>
    </xf>
    <xf numFmtId="0" fontId="19" fillId="0" borderId="3" xfId="0" applyFont="1" applyFill="1" applyBorder="1" applyAlignment="1" applyProtection="1">
      <alignment vertical="center" wrapText="1"/>
      <protection locked="0"/>
    </xf>
    <xf numFmtId="171" fontId="19" fillId="0" borderId="3" xfId="0" applyNumberFormat="1" applyFont="1" applyFill="1" applyBorder="1" applyAlignment="1" applyProtection="1">
      <alignment horizontal="right" vertical="center" wrapText="1" indent="2"/>
      <protection locked="0"/>
    </xf>
    <xf numFmtId="171" fontId="19" fillId="0" borderId="4" xfId="0" applyNumberFormat="1" applyFont="1" applyFill="1" applyBorder="1" applyAlignment="1" applyProtection="1">
      <alignment horizontal="right" vertical="center" wrapText="1" indent="2"/>
      <protection locked="0"/>
    </xf>
    <xf numFmtId="0" fontId="18" fillId="0" borderId="5" xfId="0" applyFont="1" applyFill="1" applyBorder="1" applyAlignment="1">
      <alignment horizontal="right" vertical="center" wrapText="1" indent="1"/>
    </xf>
    <xf numFmtId="0" fontId="18" fillId="0" borderId="6" xfId="0" applyFont="1" applyFill="1" applyBorder="1" applyAlignment="1">
      <alignment vertical="center" wrapText="1"/>
    </xf>
    <xf numFmtId="171" fontId="18" fillId="0" borderId="6" xfId="0" applyNumberFormat="1" applyFont="1" applyFill="1" applyBorder="1" applyAlignment="1">
      <alignment horizontal="right" vertical="center" wrapText="1" indent="2"/>
    </xf>
    <xf numFmtId="171" fontId="18" fillId="0" borderId="19" xfId="0" applyNumberFormat="1" applyFont="1" applyFill="1" applyBorder="1" applyAlignment="1">
      <alignment horizontal="right" vertical="center" wrapText="1" indent="2"/>
    </xf>
    <xf numFmtId="0" fontId="0" fillId="0" borderId="0" xfId="0" applyFont="1" applyFill="1" applyBorder="1" applyAlignment="1">
      <alignment horizontal="right" vertical="center" wrapText="1"/>
    </xf>
    <xf numFmtId="0" fontId="53" fillId="0" borderId="0" xfId="0" applyFont="1" applyFill="1" applyBorder="1" applyAlignment="1" applyProtection="1">
      <alignment horizontal="right"/>
    </xf>
    <xf numFmtId="0" fontId="54" fillId="0" borderId="0" xfId="0" applyFont="1" applyFill="1" applyBorder="1" applyProtection="1"/>
    <xf numFmtId="0" fontId="54" fillId="0" borderId="0" xfId="0" applyFont="1" applyFill="1" applyBorder="1" applyAlignment="1" applyProtection="1">
      <alignment horizontal="right"/>
    </xf>
    <xf numFmtId="0" fontId="56" fillId="0" borderId="0" xfId="0" applyFont="1" applyFill="1" applyBorder="1" applyAlignment="1" applyProtection="1">
      <alignment horizontal="center"/>
    </xf>
    <xf numFmtId="0" fontId="57" fillId="0" borderId="5" xfId="0" applyFont="1" applyFill="1" applyBorder="1" applyAlignment="1" applyProtection="1">
      <alignment horizontal="center" vertical="center" wrapText="1"/>
    </xf>
    <xf numFmtId="0" fontId="56" fillId="0" borderId="6" xfId="0" applyFont="1" applyFill="1" applyBorder="1" applyAlignment="1" applyProtection="1">
      <alignment horizontal="center" vertical="center" wrapText="1"/>
    </xf>
    <xf numFmtId="0" fontId="56" fillId="0" borderId="19" xfId="0" applyFont="1" applyFill="1" applyBorder="1" applyAlignment="1" applyProtection="1">
      <alignment horizontal="center" vertical="center" wrapText="1"/>
    </xf>
    <xf numFmtId="0" fontId="56" fillId="0" borderId="8" xfId="0" applyFont="1" applyFill="1" applyBorder="1" applyAlignment="1" applyProtection="1">
      <alignment horizontal="center" vertical="top" wrapText="1"/>
    </xf>
    <xf numFmtId="0" fontId="58" fillId="0" borderId="9" xfId="0" applyFont="1" applyFill="1" applyBorder="1" applyAlignment="1" applyProtection="1">
      <alignment horizontal="left" vertical="top" wrapText="1"/>
      <protection locked="0"/>
    </xf>
    <xf numFmtId="9" fontId="58" fillId="0" borderId="9" xfId="33" applyFont="1" applyFill="1" applyBorder="1" applyAlignment="1" applyProtection="1">
      <alignment horizontal="center" vertical="center" wrapText="1"/>
      <protection locked="0"/>
    </xf>
    <xf numFmtId="177" fontId="58" fillId="0" borderId="9" xfId="26" applyNumberFormat="1" applyFont="1" applyFill="1" applyBorder="1" applyAlignment="1" applyProtection="1">
      <alignment horizontal="center" vertical="center" wrapText="1"/>
      <protection locked="0"/>
    </xf>
    <xf numFmtId="177" fontId="58" fillId="0" borderId="52" xfId="26" applyNumberFormat="1" applyFont="1" applyFill="1" applyBorder="1" applyAlignment="1" applyProtection="1">
      <alignment horizontal="center" vertical="top" wrapText="1"/>
      <protection locked="0"/>
    </xf>
    <xf numFmtId="0" fontId="56" fillId="0" borderId="11" xfId="0" applyFont="1" applyFill="1" applyBorder="1" applyAlignment="1" applyProtection="1">
      <alignment horizontal="center" vertical="top" wrapText="1"/>
    </xf>
    <xf numFmtId="0" fontId="58" fillId="0" borderId="12" xfId="0" applyFont="1" applyFill="1" applyBorder="1" applyAlignment="1" applyProtection="1">
      <alignment horizontal="left" vertical="top" wrapText="1"/>
      <protection locked="0"/>
    </xf>
    <xf numFmtId="9" fontId="58" fillId="0" borderId="12" xfId="33" applyFont="1" applyFill="1" applyBorder="1" applyAlignment="1" applyProtection="1">
      <alignment horizontal="center" vertical="center" wrapText="1"/>
      <protection locked="0"/>
    </xf>
    <xf numFmtId="177" fontId="58" fillId="0" borderId="12" xfId="26" applyNumberFormat="1" applyFont="1" applyFill="1" applyBorder="1" applyAlignment="1" applyProtection="1">
      <alignment horizontal="center" vertical="center" wrapText="1"/>
      <protection locked="0"/>
    </xf>
    <xf numFmtId="177" fontId="58" fillId="0" borderId="47" xfId="26" applyNumberFormat="1" applyFont="1" applyFill="1" applyBorder="1" applyAlignment="1" applyProtection="1">
      <alignment horizontal="center" vertical="top" wrapText="1"/>
      <protection locked="0"/>
    </xf>
    <xf numFmtId="0" fontId="56" fillId="17" borderId="6" xfId="0" applyFont="1" applyFill="1" applyBorder="1" applyAlignment="1" applyProtection="1">
      <alignment horizontal="center" vertical="top" wrapText="1"/>
    </xf>
    <xf numFmtId="177" fontId="58" fillId="0" borderId="6" xfId="26" applyNumberFormat="1" applyFont="1" applyFill="1" applyBorder="1" applyAlignment="1" applyProtection="1">
      <alignment horizontal="center" vertical="center" wrapText="1"/>
    </xf>
    <xf numFmtId="177" fontId="58" fillId="0" borderId="19" xfId="26" applyNumberFormat="1" applyFont="1" applyFill="1" applyBorder="1" applyAlignment="1" applyProtection="1">
      <alignment horizontal="center" vertical="top" wrapText="1"/>
    </xf>
    <xf numFmtId="0" fontId="12" fillId="0" borderId="5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vertical="center" wrapText="1"/>
    </xf>
    <xf numFmtId="171" fontId="19" fillId="0" borderId="12" xfId="0" applyNumberFormat="1" applyFont="1" applyFill="1" applyBorder="1" applyAlignment="1" applyProtection="1">
      <alignment vertical="center"/>
      <protection locked="0"/>
    </xf>
    <xf numFmtId="171" fontId="19" fillId="0" borderId="48" xfId="0" applyNumberFormat="1" applyFont="1" applyFill="1" applyBorder="1" applyAlignment="1" applyProtection="1">
      <alignment vertical="center"/>
      <protection locked="0"/>
    </xf>
    <xf numFmtId="171" fontId="18" fillId="0" borderId="48" xfId="0" applyNumberFormat="1" applyFont="1" applyFill="1" applyBorder="1" applyAlignment="1" applyProtection="1">
      <alignment vertical="center"/>
    </xf>
    <xf numFmtId="171" fontId="18" fillId="0" borderId="47" xfId="0" applyNumberFormat="1" applyFont="1" applyFill="1" applyBorder="1" applyAlignment="1" applyProtection="1">
      <alignment vertical="center"/>
    </xf>
    <xf numFmtId="0" fontId="19" fillId="0" borderId="14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vertical="center" wrapText="1"/>
    </xf>
    <xf numFmtId="171" fontId="19" fillId="0" borderId="15" xfId="0" applyNumberFormat="1" applyFont="1" applyFill="1" applyBorder="1" applyAlignment="1" applyProtection="1">
      <alignment vertical="center"/>
      <protection locked="0"/>
    </xf>
    <xf numFmtId="171" fontId="19" fillId="0" borderId="49" xfId="0" applyNumberFormat="1" applyFont="1" applyFill="1" applyBorder="1" applyAlignment="1" applyProtection="1">
      <alignment vertical="center"/>
      <protection locked="0"/>
    </xf>
    <xf numFmtId="0" fontId="19" fillId="0" borderId="28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vertical="center" wrapText="1"/>
    </xf>
    <xf numFmtId="171" fontId="19" fillId="0" borderId="3" xfId="0" applyNumberFormat="1" applyFont="1" applyFill="1" applyBorder="1" applyAlignment="1" applyProtection="1">
      <alignment vertical="center"/>
      <protection locked="0"/>
    </xf>
    <xf numFmtId="171" fontId="19" fillId="0" borderId="60" xfId="0" applyNumberFormat="1" applyFont="1" applyFill="1" applyBorder="1" applyAlignment="1" applyProtection="1">
      <alignment vertical="center"/>
      <protection locked="0"/>
    </xf>
    <xf numFmtId="171" fontId="18" fillId="0" borderId="59" xfId="0" applyNumberFormat="1" applyFont="1" applyFill="1" applyBorder="1" applyAlignment="1" applyProtection="1">
      <alignment vertical="center"/>
    </xf>
    <xf numFmtId="171" fontId="18" fillId="0" borderId="19" xfId="0" applyNumberFormat="1" applyFont="1" applyFill="1" applyBorder="1" applyAlignment="1" applyProtection="1">
      <alignment vertical="center"/>
    </xf>
    <xf numFmtId="171" fontId="18" fillId="0" borderId="4" xfId="0" applyNumberFormat="1" applyFont="1" applyFill="1" applyBorder="1" applyAlignment="1" applyProtection="1">
      <alignment vertical="center"/>
    </xf>
    <xf numFmtId="171" fontId="18" fillId="0" borderId="6" xfId="0" applyNumberFormat="1" applyFont="1" applyFill="1" applyBorder="1" applyAlignment="1" applyProtection="1">
      <alignment vertical="center"/>
    </xf>
    <xf numFmtId="171" fontId="12" fillId="0" borderId="6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top"/>
    </xf>
    <xf numFmtId="171" fontId="11" fillId="0" borderId="0" xfId="30" applyNumberFormat="1" applyFont="1" applyFill="1" applyBorder="1" applyAlignment="1" applyProtection="1">
      <alignment horizontal="center" vertical="center"/>
    </xf>
    <xf numFmtId="0" fontId="12" fillId="0" borderId="5" xfId="30" applyFont="1" applyFill="1" applyBorder="1" applyAlignment="1" applyProtection="1">
      <alignment horizontal="center" vertical="center" wrapText="1"/>
    </xf>
    <xf numFmtId="0" fontId="12" fillId="0" borderId="6" xfId="30" applyFont="1" applyFill="1" applyBorder="1" applyAlignment="1" applyProtection="1">
      <alignment horizontal="center" vertical="center" wrapText="1"/>
    </xf>
    <xf numFmtId="171" fontId="12" fillId="0" borderId="32" xfId="30" applyNumberFormat="1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50" xfId="0" applyFont="1" applyFill="1" applyBorder="1" applyAlignment="1" applyProtection="1">
      <alignment horizontal="center" vertical="center" wrapText="1"/>
    </xf>
    <xf numFmtId="171" fontId="11" fillId="0" borderId="0" xfId="0" applyNumberFormat="1" applyFont="1" applyFill="1" applyBorder="1" applyAlignment="1">
      <alignment horizontal="center" vertical="center" wrapText="1"/>
    </xf>
    <xf numFmtId="171" fontId="27" fillId="0" borderId="0" xfId="0" applyNumberFormat="1" applyFont="1" applyFill="1" applyBorder="1" applyAlignment="1">
      <alignment horizontal="center" textRotation="180" wrapText="1"/>
    </xf>
    <xf numFmtId="171" fontId="17" fillId="0" borderId="2" xfId="0" applyNumberFormat="1" applyFont="1" applyFill="1" applyBorder="1" applyAlignment="1" applyProtection="1">
      <alignment horizontal="right" wrapText="1"/>
    </xf>
    <xf numFmtId="0" fontId="27" fillId="0" borderId="0" xfId="0" applyNumberFormat="1" applyFont="1" applyFill="1" applyBorder="1" applyAlignment="1" applyProtection="1">
      <alignment horizontal="center" textRotation="180" wrapText="1"/>
      <protection locked="0"/>
    </xf>
    <xf numFmtId="171" fontId="11" fillId="0" borderId="0" xfId="0" applyNumberFormat="1" applyFont="1" applyFill="1" applyBorder="1" applyAlignment="1" applyProtection="1">
      <alignment horizontal="center" vertical="center" wrapText="1"/>
    </xf>
    <xf numFmtId="171" fontId="27" fillId="0" borderId="0" xfId="0" applyNumberFormat="1" applyFont="1" applyFill="1" applyBorder="1" applyAlignment="1" applyProtection="1">
      <alignment horizontal="center" textRotation="180" wrapText="1"/>
    </xf>
    <xf numFmtId="171" fontId="12" fillId="0" borderId="50" xfId="0" applyNumberFormat="1" applyFont="1" applyFill="1" applyBorder="1" applyAlignment="1" applyProtection="1">
      <alignment horizontal="center" vertical="center" wrapText="1"/>
    </xf>
    <xf numFmtId="171" fontId="12" fillId="0" borderId="5" xfId="0" applyNumberFormat="1" applyFont="1" applyFill="1" applyBorder="1" applyAlignment="1" applyProtection="1">
      <alignment horizontal="center" vertical="center" wrapText="1"/>
    </xf>
    <xf numFmtId="171" fontId="27" fillId="0" borderId="0" xfId="0" applyNumberFormat="1" applyFont="1" applyFill="1" applyBorder="1" applyAlignment="1" applyProtection="1">
      <alignment horizontal="center" textRotation="180" wrapText="1"/>
      <protection locked="0"/>
    </xf>
    <xf numFmtId="0" fontId="7" fillId="0" borderId="0" xfId="32" applyFont="1" applyFill="1" applyBorder="1" applyAlignment="1" applyProtection="1">
      <alignment horizontal="left"/>
    </xf>
    <xf numFmtId="0" fontId="32" fillId="0" borderId="0" xfId="32" applyFont="1" applyFill="1" applyBorder="1" applyAlignment="1" applyProtection="1">
      <alignment horizontal="center" vertical="center" wrapText="1"/>
    </xf>
    <xf numFmtId="0" fontId="33" fillId="0" borderId="0" xfId="32" applyFont="1" applyFill="1" applyBorder="1" applyAlignment="1" applyProtection="1">
      <alignment horizontal="right"/>
    </xf>
    <xf numFmtId="0" fontId="34" fillId="0" borderId="23" xfId="32" applyFont="1" applyFill="1" applyBorder="1" applyAlignment="1" applyProtection="1">
      <alignment horizontal="center" vertical="center" wrapText="1"/>
    </xf>
    <xf numFmtId="0" fontId="16" fillId="0" borderId="24" xfId="31" applyFont="1" applyFill="1" applyBorder="1" applyAlignment="1" applyProtection="1">
      <alignment horizontal="center" vertical="center" textRotation="90"/>
    </xf>
    <xf numFmtId="0" fontId="33" fillId="0" borderId="24" xfId="32" applyFont="1" applyFill="1" applyBorder="1" applyAlignment="1" applyProtection="1">
      <alignment horizontal="center" vertical="center" wrapText="1"/>
    </xf>
    <xf numFmtId="0" fontId="33" fillId="0" borderId="32" xfId="32" applyFont="1" applyFill="1" applyBorder="1" applyAlignment="1" applyProtection="1">
      <alignment horizontal="center" vertical="center" wrapText="1"/>
    </xf>
    <xf numFmtId="0" fontId="33" fillId="0" borderId="47" xfId="32" applyFont="1" applyFill="1" applyBorder="1" applyAlignment="1" applyProtection="1">
      <alignment horizontal="center" wrapText="1"/>
    </xf>
    <xf numFmtId="0" fontId="7" fillId="0" borderId="0" xfId="32" applyFont="1" applyFill="1" applyBorder="1" applyAlignment="1" applyProtection="1">
      <alignment horizontal="center"/>
    </xf>
    <xf numFmtId="0" fontId="24" fillId="0" borderId="0" xfId="31" applyFont="1" applyFill="1" applyBorder="1" applyAlignment="1" applyProtection="1">
      <alignment horizontal="center" vertical="center" wrapText="1"/>
    </xf>
    <xf numFmtId="0" fontId="11" fillId="0" borderId="0" xfId="31" applyFont="1" applyFill="1" applyBorder="1" applyAlignment="1" applyProtection="1">
      <alignment horizontal="center" vertical="center" wrapText="1"/>
    </xf>
    <xf numFmtId="0" fontId="16" fillId="0" borderId="0" xfId="31" applyFont="1" applyFill="1" applyBorder="1" applyAlignment="1" applyProtection="1">
      <alignment horizontal="right" vertical="center"/>
    </xf>
    <xf numFmtId="0" fontId="11" fillId="0" borderId="23" xfId="31" applyFont="1" applyFill="1" applyBorder="1" applyAlignment="1" applyProtection="1">
      <alignment horizontal="center" vertical="center" wrapText="1"/>
    </xf>
    <xf numFmtId="0" fontId="17" fillId="0" borderId="32" xfId="31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>
      <alignment horizontal="left" vertical="center" indent="2"/>
    </xf>
    <xf numFmtId="0" fontId="14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0" fillId="0" borderId="48" xfId="0" applyFont="1" applyBorder="1" applyAlignment="1">
      <alignment horizontal="right" vertical="top"/>
    </xf>
    <xf numFmtId="0" fontId="0" fillId="0" borderId="64" xfId="0" applyFont="1" applyBorder="1" applyAlignment="1">
      <alignment horizontal="right" vertical="top"/>
    </xf>
    <xf numFmtId="0" fontId="0" fillId="0" borderId="26" xfId="0" applyFont="1" applyBorder="1" applyAlignment="1">
      <alignment horizontal="right" vertical="top"/>
    </xf>
    <xf numFmtId="0" fontId="48" fillId="16" borderId="0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justify" vertical="center" wrapText="1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56" fillId="0" borderId="5" xfId="0" applyFont="1" applyFill="1" applyBorder="1" applyAlignment="1" applyProtection="1">
      <alignment wrapText="1"/>
    </xf>
    <xf numFmtId="0" fontId="24" fillId="0" borderId="5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right"/>
    </xf>
    <xf numFmtId="0" fontId="12" fillId="0" borderId="3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/>
    </xf>
    <xf numFmtId="0" fontId="12" fillId="0" borderId="62" xfId="0" applyFont="1" applyFill="1" applyBorder="1" applyAlignment="1" applyProtection="1">
      <alignment horizontal="left" vertical="center" wrapText="1"/>
    </xf>
  </cellXfs>
  <cellStyles count="34">
    <cellStyle name="1. jelölőszín�" xfId="1"/>
    <cellStyle name="2. jelölőszín�" xfId="2"/>
    <cellStyle name="20% - 1. jelölőszín�" xfId="3"/>
    <cellStyle name="20% - 2. jelölőszín�" xfId="4"/>
    <cellStyle name="20% - 3. jelölőszín�" xfId="5"/>
    <cellStyle name="20% - 4. jelölőszín�" xfId="6"/>
    <cellStyle name="20% - 5. jelölőszín�" xfId="7"/>
    <cellStyle name="20% - 6. jelölőszín�" xfId="8"/>
    <cellStyle name="3. jelölőszín�" xfId="9"/>
    <cellStyle name="4. jelölőszín�" xfId="10"/>
    <cellStyle name="40% - 1. jelölőszín�" xfId="11"/>
    <cellStyle name="40% - 2. jelölőszín�" xfId="12"/>
    <cellStyle name="40% - 3. jelölőszín�" xfId="13"/>
    <cellStyle name="40% - 4. jelölőszín�" xfId="14"/>
    <cellStyle name="40% - 5. jelölőszín�" xfId="15"/>
    <cellStyle name="40% - 6. jelölőszín�" xfId="16"/>
    <cellStyle name="5. jelölőszín�" xfId="17"/>
    <cellStyle name="6. jelölőszín�" xfId="18"/>
    <cellStyle name="60% - 1. jelölőszín�" xfId="19"/>
    <cellStyle name="60% - 2. jelölőszín�" xfId="20"/>
    <cellStyle name="60% - 3. jelölőszín�" xfId="21"/>
    <cellStyle name="60% - 4. jelölőszín�" xfId="22"/>
    <cellStyle name="60% - 5. jelölőszín�" xfId="23"/>
    <cellStyle name="60% - 6. jelölőszín�" xfId="24"/>
    <cellStyle name="Ellenőrzőcella�" xfId="25"/>
    <cellStyle name="Ezres 2" xfId="26"/>
    <cellStyle name="Ezres 3" xfId="27"/>
    <cellStyle name="Hiperhivatkozás" xfId="28"/>
    <cellStyle name="Már látott hiperhivatkozás" xfId="29"/>
    <cellStyle name="Normál" xfId="0" builtinId="0"/>
    <cellStyle name="Normál_KVRENMUNKA" xfId="30"/>
    <cellStyle name="Normál_VAGYONK" xfId="31"/>
    <cellStyle name="Normál_VAGYONKIM" xfId="32"/>
    <cellStyle name="Százalék" xfId="33" builtinId="5"/>
  </cellStyles>
  <dxfs count="2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C6C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E38"/>
  <sheetViews>
    <sheetView topLeftCell="A4" zoomScaleSheetLayoutView="115" workbookViewId="0">
      <selection activeCell="A10" sqref="A10"/>
    </sheetView>
  </sheetViews>
  <sheetFormatPr defaultRowHeight="12.75" x14ac:dyDescent="0.2"/>
  <cols>
    <col min="1" max="1" width="46.33203125" style="1" customWidth="1"/>
    <col min="2" max="2" width="13.83203125" style="1" customWidth="1"/>
    <col min="3" max="3" width="66.1640625" style="1" customWidth="1"/>
    <col min="4" max="5" width="13.83203125" style="1" customWidth="1"/>
    <col min="6" max="16384" width="9.33203125" style="1"/>
  </cols>
  <sheetData>
    <row r="1" spans="1:5" ht="18.75" x14ac:dyDescent="0.3">
      <c r="A1" s="2" t="s">
        <v>0</v>
      </c>
      <c r="E1" s="3" t="s">
        <v>1</v>
      </c>
    </row>
    <row r="3" spans="1:5" x14ac:dyDescent="0.2">
      <c r="A3" s="4"/>
      <c r="B3" s="5"/>
      <c r="C3" s="4"/>
      <c r="D3" s="6"/>
      <c r="E3" s="5"/>
    </row>
    <row r="4" spans="1:5" ht="15.75" x14ac:dyDescent="0.25">
      <c r="A4" s="7" t="str">
        <f>+ÖSSZEFÜGGÉSEK!A4</f>
        <v>2020. évi eredeti előirányzat BEVÉTELEK</v>
      </c>
      <c r="B4" s="8"/>
      <c r="C4" s="9"/>
      <c r="D4" s="6"/>
      <c r="E4" s="5"/>
    </row>
    <row r="5" spans="1:5" x14ac:dyDescent="0.2">
      <c r="A5" s="4"/>
      <c r="B5" s="5"/>
      <c r="C5" s="4"/>
      <c r="D5" s="6"/>
      <c r="E5" s="5"/>
    </row>
    <row r="6" spans="1:5" x14ac:dyDescent="0.2">
      <c r="A6" s="4" t="s">
        <v>2</v>
      </c>
      <c r="B6" s="5">
        <f>+' önkormányzat'!C61</f>
        <v>74408768</v>
      </c>
      <c r="C6" s="4" t="s">
        <v>3</v>
      </c>
      <c r="D6" s="6">
        <f>+'5.sz. melléklet'!C18+'6.sz. melléklet'!C17</f>
        <v>74408768</v>
      </c>
      <c r="E6" s="5">
        <f>+B6-D6</f>
        <v>0</v>
      </c>
    </row>
    <row r="7" spans="1:5" x14ac:dyDescent="0.2">
      <c r="A7" s="4" t="s">
        <v>4</v>
      </c>
      <c r="B7" s="5">
        <f>+' önkormányzat'!C84</f>
        <v>68963779</v>
      </c>
      <c r="C7" s="4" t="s">
        <v>5</v>
      </c>
      <c r="D7" s="6">
        <f>+'5.sz. melléklet'!C29+'6.sz. melléklet'!C30</f>
        <v>68963779</v>
      </c>
      <c r="E7" s="5">
        <f>+B7-D7</f>
        <v>0</v>
      </c>
    </row>
    <row r="8" spans="1:5" x14ac:dyDescent="0.2">
      <c r="A8" s="4" t="s">
        <v>6</v>
      </c>
      <c r="B8" s="5">
        <f>+' önkormányzat'!C85</f>
        <v>143372547</v>
      </c>
      <c r="C8" s="4" t="s">
        <v>7</v>
      </c>
      <c r="D8" s="6">
        <f>+'5.sz. melléklet'!C30+'6.sz. melléklet'!C31</f>
        <v>143372547</v>
      </c>
      <c r="E8" s="5">
        <f>+B8-D8</f>
        <v>0</v>
      </c>
    </row>
    <row r="9" spans="1:5" x14ac:dyDescent="0.2">
      <c r="A9" s="4"/>
      <c r="B9" s="5"/>
      <c r="C9" s="4"/>
      <c r="D9" s="6"/>
      <c r="E9" s="5"/>
    </row>
    <row r="10" spans="1:5" ht="15.75" x14ac:dyDescent="0.25">
      <c r="A10" s="7" t="str">
        <f>+ÖSSZEFÜGGÉSEK!A10</f>
        <v>2020. évi módosított előirányzat BEVÉTELEK</v>
      </c>
      <c r="B10" s="8"/>
      <c r="C10" s="9"/>
      <c r="D10" s="6"/>
      <c r="E10" s="5"/>
    </row>
    <row r="11" spans="1:5" x14ac:dyDescent="0.2">
      <c r="A11" s="4"/>
      <c r="B11" s="5"/>
      <c r="C11" s="4"/>
      <c r="D11" s="6"/>
      <c r="E11" s="5"/>
    </row>
    <row r="12" spans="1:5" x14ac:dyDescent="0.2">
      <c r="A12" s="4" t="s">
        <v>8</v>
      </c>
      <c r="B12" s="5">
        <f>+' önkormányzat'!D61</f>
        <v>107466587</v>
      </c>
      <c r="C12" s="4" t="s">
        <v>9</v>
      </c>
      <c r="D12" s="6">
        <f>+'5.sz. melléklet'!D18+'6.sz. melléklet'!D17</f>
        <v>107466587</v>
      </c>
      <c r="E12" s="5">
        <f>+B12-D12</f>
        <v>0</v>
      </c>
    </row>
    <row r="13" spans="1:5" x14ac:dyDescent="0.2">
      <c r="A13" s="4" t="s">
        <v>10</v>
      </c>
      <c r="B13" s="5">
        <f>+' önkormányzat'!D84</f>
        <v>45344471</v>
      </c>
      <c r="C13" s="4" t="s">
        <v>11</v>
      </c>
      <c r="D13" s="6">
        <f>+'5.sz. melléklet'!D29+'6.sz. melléklet'!D30</f>
        <v>45344471</v>
      </c>
      <c r="E13" s="5">
        <f>+B13-D13</f>
        <v>0</v>
      </c>
    </row>
    <row r="14" spans="1:5" x14ac:dyDescent="0.2">
      <c r="A14" s="4" t="s">
        <v>12</v>
      </c>
      <c r="B14" s="5">
        <f>+' önkormányzat'!D85</f>
        <v>152811058</v>
      </c>
      <c r="C14" s="4" t="s">
        <v>13</v>
      </c>
      <c r="D14" s="6">
        <f>+'5.sz. melléklet'!D30+'6.sz. melléklet'!D31</f>
        <v>152811058</v>
      </c>
      <c r="E14" s="5">
        <f>+B14-D14</f>
        <v>0</v>
      </c>
    </row>
    <row r="15" spans="1:5" x14ac:dyDescent="0.2">
      <c r="A15" s="4"/>
      <c r="B15" s="5"/>
      <c r="C15" s="4"/>
      <c r="D15" s="6"/>
      <c r="E15" s="5"/>
    </row>
    <row r="16" spans="1:5" ht="14.25" x14ac:dyDescent="0.2">
      <c r="A16" s="10" t="str">
        <f>+ÖSSZEFÜGGÉSEK!A16</f>
        <v>2020. évi teljesítés BEVÉTELEK</v>
      </c>
      <c r="B16" s="11"/>
      <c r="C16" s="9"/>
      <c r="D16" s="6"/>
      <c r="E16" s="5"/>
    </row>
    <row r="17" spans="1:5" x14ac:dyDescent="0.2">
      <c r="A17" s="4"/>
      <c r="B17" s="5"/>
      <c r="C17" s="4"/>
      <c r="D17" s="6"/>
      <c r="E17" s="5"/>
    </row>
    <row r="18" spans="1:5" x14ac:dyDescent="0.2">
      <c r="A18" s="4" t="s">
        <v>14</v>
      </c>
      <c r="B18" s="5">
        <f>+' önkormányzat'!E61</f>
        <v>112267246</v>
      </c>
      <c r="C18" s="4" t="s">
        <v>15</v>
      </c>
      <c r="D18" s="6">
        <f>+'5.sz. melléklet'!E18+'6.sz. melléklet'!E17</f>
        <v>111178645</v>
      </c>
      <c r="E18" s="5">
        <f>+B18-D18</f>
        <v>1088601</v>
      </c>
    </row>
    <row r="19" spans="1:5" x14ac:dyDescent="0.2">
      <c r="A19" s="4" t="s">
        <v>16</v>
      </c>
      <c r="B19" s="5">
        <f>+' önkormányzat'!E84</f>
        <v>45344471</v>
      </c>
      <c r="C19" s="4" t="s">
        <v>17</v>
      </c>
      <c r="D19" s="6">
        <f>+'5.sz. melléklet'!E29+'6.sz. melléklet'!E30</f>
        <v>45344741</v>
      </c>
      <c r="E19" s="5">
        <f>+B19-D19</f>
        <v>-270</v>
      </c>
    </row>
    <row r="20" spans="1:5" x14ac:dyDescent="0.2">
      <c r="A20" s="4" t="s">
        <v>18</v>
      </c>
      <c r="B20" s="5">
        <f>+' önkormányzat'!E85</f>
        <v>157611717</v>
      </c>
      <c r="C20" s="4" t="s">
        <v>19</v>
      </c>
      <c r="D20" s="6">
        <f>+'5.sz. melléklet'!E30+'6.sz. melléklet'!E31</f>
        <v>156523386</v>
      </c>
      <c r="E20" s="5">
        <f>+B20-D20</f>
        <v>1088331</v>
      </c>
    </row>
    <row r="21" spans="1:5" x14ac:dyDescent="0.2">
      <c r="A21" s="4"/>
      <c r="B21" s="5"/>
      <c r="C21" s="4"/>
      <c r="D21" s="6"/>
      <c r="E21" s="5"/>
    </row>
    <row r="22" spans="1:5" ht="15.75" x14ac:dyDescent="0.25">
      <c r="A22" s="7" t="str">
        <f>+ÖSSZEFÜGGÉSEK!A22</f>
        <v>2020. évi eredeti előirányzat KIADÁSOK</v>
      </c>
      <c r="B22" s="8"/>
      <c r="C22" s="9"/>
      <c r="D22" s="6"/>
      <c r="E22" s="5"/>
    </row>
    <row r="23" spans="1:5" x14ac:dyDescent="0.2">
      <c r="A23" s="4"/>
      <c r="B23" s="5"/>
      <c r="C23" s="4"/>
      <c r="D23" s="6"/>
      <c r="E23" s="5"/>
    </row>
    <row r="24" spans="1:5" x14ac:dyDescent="0.2">
      <c r="A24" s="4" t="s">
        <v>20</v>
      </c>
      <c r="B24" s="5">
        <f>+' önkormányzat'!C125</f>
        <v>141226301</v>
      </c>
      <c r="C24" s="4" t="s">
        <v>21</v>
      </c>
      <c r="D24" s="6">
        <f>+'5.sz. melléklet'!G18+'6.sz. melléklet'!G17</f>
        <v>141226301</v>
      </c>
      <c r="E24" s="5">
        <f>+B24-D24</f>
        <v>0</v>
      </c>
    </row>
    <row r="25" spans="1:5" x14ac:dyDescent="0.2">
      <c r="A25" s="4" t="s">
        <v>22</v>
      </c>
      <c r="B25" s="5">
        <f>+' önkormányzat'!C146</f>
        <v>2146246</v>
      </c>
      <c r="C25" s="4" t="s">
        <v>23</v>
      </c>
      <c r="D25" s="6">
        <f>+'5.sz. melléklet'!G29+'6.sz. melléklet'!G30</f>
        <v>2146246</v>
      </c>
      <c r="E25" s="5">
        <f>+B25-D25</f>
        <v>0</v>
      </c>
    </row>
    <row r="26" spans="1:5" x14ac:dyDescent="0.2">
      <c r="A26" s="4" t="s">
        <v>24</v>
      </c>
      <c r="B26" s="5">
        <f>+' önkormányzat'!C147</f>
        <v>143372547</v>
      </c>
      <c r="C26" s="4" t="s">
        <v>25</v>
      </c>
      <c r="D26" s="6">
        <f>+'5.sz. melléklet'!G30+'6.sz. melléklet'!G31</f>
        <v>143372547</v>
      </c>
      <c r="E26" s="5">
        <f>+B26-D26</f>
        <v>0</v>
      </c>
    </row>
    <row r="27" spans="1:5" x14ac:dyDescent="0.2">
      <c r="A27" s="4"/>
      <c r="B27" s="5"/>
      <c r="C27" s="4"/>
      <c r="D27" s="6"/>
      <c r="E27" s="5"/>
    </row>
    <row r="28" spans="1:5" ht="15.75" x14ac:dyDescent="0.25">
      <c r="A28" s="7" t="str">
        <f>+ÖSSZEFÜGGÉSEK!A28</f>
        <v>2020. évi módosított előirányzat KIADÁSOK</v>
      </c>
      <c r="B28" s="8"/>
      <c r="C28" s="9"/>
      <c r="D28" s="6"/>
      <c r="E28" s="5"/>
    </row>
    <row r="29" spans="1:5" x14ac:dyDescent="0.2">
      <c r="A29" s="4"/>
      <c r="B29" s="5"/>
      <c r="C29" s="4"/>
      <c r="D29" s="6"/>
      <c r="E29" s="5"/>
    </row>
    <row r="30" spans="1:5" x14ac:dyDescent="0.2">
      <c r="A30" s="4" t="s">
        <v>26</v>
      </c>
      <c r="B30" s="5">
        <f>+' önkormányzat'!D125</f>
        <v>150664812</v>
      </c>
      <c r="C30" s="4" t="s">
        <v>27</v>
      </c>
      <c r="D30" s="6">
        <f>+'5.sz. melléklet'!H18+'6.sz. melléklet'!H17</f>
        <v>150664812</v>
      </c>
      <c r="E30" s="5">
        <f>+B30-D30</f>
        <v>0</v>
      </c>
    </row>
    <row r="31" spans="1:5" x14ac:dyDescent="0.2">
      <c r="A31" s="4" t="s">
        <v>28</v>
      </c>
      <c r="B31" s="5">
        <f>+' önkormányzat'!D146</f>
        <v>2146246</v>
      </c>
      <c r="C31" s="4" t="s">
        <v>29</v>
      </c>
      <c r="D31" s="6">
        <f>+'5.sz. melléklet'!H29+'6.sz. melléklet'!H30</f>
        <v>2146246</v>
      </c>
      <c r="E31" s="5">
        <f>+B31-D31</f>
        <v>0</v>
      </c>
    </row>
    <row r="32" spans="1:5" x14ac:dyDescent="0.2">
      <c r="A32" s="4" t="s">
        <v>30</v>
      </c>
      <c r="B32" s="5">
        <f>+' önkormányzat'!D147</f>
        <v>152811058</v>
      </c>
      <c r="C32" s="4" t="s">
        <v>31</v>
      </c>
      <c r="D32" s="6">
        <f>+'5.sz. melléklet'!H30+'6.sz. melléklet'!H31</f>
        <v>152811058</v>
      </c>
      <c r="E32" s="5">
        <f>+B32-D32</f>
        <v>0</v>
      </c>
    </row>
    <row r="33" spans="1:5" x14ac:dyDescent="0.2">
      <c r="A33" s="4"/>
      <c r="B33" s="5"/>
      <c r="C33" s="4"/>
      <c r="D33" s="6"/>
      <c r="E33" s="5"/>
    </row>
    <row r="34" spans="1:5" ht="15.75" x14ac:dyDescent="0.25">
      <c r="A34" s="12" t="str">
        <f>+ÖSSZEFÜGGÉSEK!A34</f>
        <v>2020. évi teljesítés KIADÁSOK</v>
      </c>
      <c r="B34" s="8"/>
      <c r="C34" s="9"/>
      <c r="D34" s="6"/>
      <c r="E34" s="5"/>
    </row>
    <row r="35" spans="1:5" x14ac:dyDescent="0.2">
      <c r="A35" s="4"/>
      <c r="B35" s="5"/>
      <c r="C35" s="4"/>
      <c r="D35" s="6"/>
      <c r="E35" s="5"/>
    </row>
    <row r="36" spans="1:5" x14ac:dyDescent="0.2">
      <c r="A36" s="4" t="s">
        <v>32</v>
      </c>
      <c r="B36" s="5">
        <f>+' önkormányzat'!E125</f>
        <v>131966022</v>
      </c>
      <c r="C36" s="4" t="s">
        <v>33</v>
      </c>
      <c r="D36" s="6">
        <f>+'5.sz. melléklet'!I18+'6.sz. melléklet'!I17</f>
        <v>131966022</v>
      </c>
      <c r="E36" s="5">
        <f>+B36-D36</f>
        <v>0</v>
      </c>
    </row>
    <row r="37" spans="1:5" x14ac:dyDescent="0.2">
      <c r="A37" s="4" t="s">
        <v>34</v>
      </c>
      <c r="B37" s="5">
        <f>+' önkormányzat'!E146</f>
        <v>2146246</v>
      </c>
      <c r="C37" s="4" t="s">
        <v>35</v>
      </c>
      <c r="D37" s="6">
        <f>+'5.sz. melléklet'!I29+'6.sz. melléklet'!I30</f>
        <v>2146246</v>
      </c>
      <c r="E37" s="5">
        <f>+B37-D37</f>
        <v>0</v>
      </c>
    </row>
    <row r="38" spans="1:5" x14ac:dyDescent="0.2">
      <c r="A38" s="4" t="s">
        <v>36</v>
      </c>
      <c r="B38" s="5">
        <f>+' önkormányzat'!E147</f>
        <v>134112268</v>
      </c>
      <c r="C38" s="4" t="s">
        <v>37</v>
      </c>
      <c r="D38" s="6">
        <f>+'5.sz. melléklet'!I30+'6.sz. melléklet'!I31</f>
        <v>134112268</v>
      </c>
      <c r="E38" s="5">
        <f>+B38-D38</f>
        <v>0</v>
      </c>
    </row>
  </sheetData>
  <sheetProtection sheet="1"/>
  <conditionalFormatting sqref="E3:E38">
    <cfRule type="cellIs" dxfId="1" priority="1" stopIfTrue="1" operator="notEqual">
      <formula>0</formula>
    </cfRule>
  </conditionalFormatting>
  <pageMargins left="0.79027777777777775" right="0.57013888888888886" top="0.87986111111111109" bottom="0.65972222222222221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K33"/>
  <sheetViews>
    <sheetView topLeftCell="A9" zoomScaleSheetLayoutView="115" workbookViewId="0">
      <selection activeCell="E19" sqref="E19"/>
    </sheetView>
  </sheetViews>
  <sheetFormatPr defaultRowHeight="12.75" x14ac:dyDescent="0.2"/>
  <cols>
    <col min="1" max="1" width="6.83203125" style="197" customWidth="1"/>
    <col min="2" max="2" width="49" style="227" customWidth="1"/>
    <col min="3" max="5" width="16.33203125" style="197" customWidth="1"/>
    <col min="6" max="6" width="51.1640625" style="197" customWidth="1"/>
    <col min="7" max="9" width="16.33203125" style="197" customWidth="1"/>
    <col min="10" max="10" width="4.83203125" style="197" customWidth="1"/>
    <col min="11" max="11" width="0" style="101" hidden="1" customWidth="1"/>
    <col min="12" max="16384" width="9.33203125" style="197"/>
  </cols>
  <sheetData>
    <row r="1" spans="1:11" ht="39.75" customHeight="1" x14ac:dyDescent="0.2">
      <c r="B1" s="537" t="s">
        <v>490</v>
      </c>
      <c r="C1" s="537"/>
      <c r="D1" s="537"/>
      <c r="E1" s="537"/>
      <c r="F1" s="537"/>
      <c r="G1" s="537"/>
      <c r="H1" s="537"/>
      <c r="I1" s="537"/>
      <c r="J1" s="541" t="str">
        <f>+CONCATENATE("6.sz. melléklet a    5/2021 (V.28.) önkormányzati rendelethez")</f>
        <v>6.sz. melléklet a    5/2021 (V.28.) önkormányzati rendelethez</v>
      </c>
    </row>
    <row r="2" spans="1:11" ht="13.5" x14ac:dyDescent="0.2">
      <c r="G2" s="228"/>
      <c r="H2" s="228"/>
      <c r="I2" s="228" t="s">
        <v>434</v>
      </c>
      <c r="J2" s="541"/>
    </row>
    <row r="3" spans="1:11" ht="24" customHeight="1" x14ac:dyDescent="0.2">
      <c r="A3" s="539" t="s">
        <v>41</v>
      </c>
      <c r="B3" s="540" t="s">
        <v>379</v>
      </c>
      <c r="C3" s="540"/>
      <c r="D3" s="540"/>
      <c r="E3" s="540"/>
      <c r="F3" s="539" t="s">
        <v>386</v>
      </c>
      <c r="G3" s="539"/>
      <c r="H3" s="539"/>
      <c r="I3" s="539"/>
      <c r="J3" s="541"/>
    </row>
    <row r="4" spans="1:11" s="232" customFormat="1" ht="35.25" customHeight="1" x14ac:dyDescent="0.2">
      <c r="A4" s="539"/>
      <c r="B4" s="198" t="s">
        <v>371</v>
      </c>
      <c r="C4" s="199" t="str">
        <f>+'5.sz. melléklet'!C4</f>
        <v>2020. évi eredeti előirányzat</v>
      </c>
      <c r="D4" s="229" t="str">
        <f>+'5.sz. melléklet'!D4</f>
        <v>2020. évi módosított előirányzat</v>
      </c>
      <c r="E4" s="199" t="str">
        <f>+'5.sz. melléklet'!E4</f>
        <v>2020. évi teljesítés</v>
      </c>
      <c r="F4" s="198" t="s">
        <v>371</v>
      </c>
      <c r="G4" s="199" t="str">
        <f>+'5.sz. melléklet'!C4</f>
        <v>2020. évi eredeti előirányzat</v>
      </c>
      <c r="H4" s="229" t="str">
        <f>+'5.sz. melléklet'!D4</f>
        <v>2020. évi módosított előirányzat</v>
      </c>
      <c r="I4" s="230" t="str">
        <f>+'5.sz. melléklet'!E4</f>
        <v>2020. évi teljesítés</v>
      </c>
      <c r="J4" s="541"/>
      <c r="K4" s="231"/>
    </row>
    <row r="5" spans="1:11" s="232" customFormat="1" x14ac:dyDescent="0.2">
      <c r="A5" s="233" t="s">
        <v>46</v>
      </c>
      <c r="B5" s="234" t="s">
        <v>47</v>
      </c>
      <c r="C5" s="235" t="s">
        <v>48</v>
      </c>
      <c r="D5" s="235" t="s">
        <v>49</v>
      </c>
      <c r="E5" s="235" t="s">
        <v>50</v>
      </c>
      <c r="F5" s="234" t="s">
        <v>428</v>
      </c>
      <c r="G5" s="235" t="s">
        <v>435</v>
      </c>
      <c r="H5" s="235" t="s">
        <v>436</v>
      </c>
      <c r="I5" s="236" t="s">
        <v>437</v>
      </c>
      <c r="J5" s="541"/>
      <c r="K5" s="237"/>
    </row>
    <row r="6" spans="1:11" ht="12.95" customHeight="1" x14ac:dyDescent="0.2">
      <c r="A6" s="239" t="s">
        <v>51</v>
      </c>
      <c r="B6" s="240" t="s">
        <v>491</v>
      </c>
      <c r="C6" s="182"/>
      <c r="D6" s="182">
        <v>2581993</v>
      </c>
      <c r="E6" s="182">
        <v>2581993</v>
      </c>
      <c r="F6" s="240" t="s">
        <v>320</v>
      </c>
      <c r="G6" s="182">
        <v>27200000</v>
      </c>
      <c r="H6" s="182">
        <v>12020000</v>
      </c>
      <c r="I6" s="243">
        <v>11913383</v>
      </c>
      <c r="J6" s="541"/>
      <c r="K6" s="101" t="s">
        <v>53</v>
      </c>
    </row>
    <row r="7" spans="1:11" x14ac:dyDescent="0.2">
      <c r="A7" s="244" t="s">
        <v>72</v>
      </c>
      <c r="B7" s="245" t="s">
        <v>492</v>
      </c>
      <c r="C7" s="168"/>
      <c r="D7" s="168"/>
      <c r="E7" s="168"/>
      <c r="F7" s="245" t="s">
        <v>493</v>
      </c>
      <c r="G7" s="168"/>
      <c r="H7" s="168"/>
      <c r="I7" s="248"/>
      <c r="J7" s="541"/>
      <c r="K7" s="101" t="s">
        <v>56</v>
      </c>
    </row>
    <row r="8" spans="1:11" ht="12.95" customHeight="1" x14ac:dyDescent="0.2">
      <c r="A8" s="244" t="s">
        <v>93</v>
      </c>
      <c r="B8" s="245" t="s">
        <v>494</v>
      </c>
      <c r="C8" s="168">
        <v>0</v>
      </c>
      <c r="D8" s="168">
        <v>0</v>
      </c>
      <c r="E8" s="168">
        <v>0</v>
      </c>
      <c r="F8" s="245" t="s">
        <v>322</v>
      </c>
      <c r="G8" s="168">
        <v>0</v>
      </c>
      <c r="H8" s="168">
        <v>27905734</v>
      </c>
      <c r="I8" s="248">
        <v>27884755</v>
      </c>
      <c r="J8" s="541"/>
      <c r="K8" s="101" t="s">
        <v>59</v>
      </c>
    </row>
    <row r="9" spans="1:11" ht="12.95" customHeight="1" x14ac:dyDescent="0.2">
      <c r="A9" s="244" t="s">
        <v>341</v>
      </c>
      <c r="B9" s="245" t="s">
        <v>495</v>
      </c>
      <c r="C9" s="168"/>
      <c r="D9" s="168">
        <v>0</v>
      </c>
      <c r="E9" s="168">
        <v>0</v>
      </c>
      <c r="F9" s="245" t="s">
        <v>496</v>
      </c>
      <c r="G9" s="168"/>
      <c r="H9" s="168"/>
      <c r="I9" s="248"/>
      <c r="J9" s="541"/>
      <c r="K9" s="101" t="s">
        <v>62</v>
      </c>
    </row>
    <row r="10" spans="1:11" ht="12.75" customHeight="1" x14ac:dyDescent="0.2">
      <c r="A10" s="244" t="s">
        <v>135</v>
      </c>
      <c r="B10" s="245" t="s">
        <v>497</v>
      </c>
      <c r="C10" s="168"/>
      <c r="D10" s="168"/>
      <c r="E10" s="168"/>
      <c r="F10" s="245" t="s">
        <v>324</v>
      </c>
      <c r="G10" s="168"/>
      <c r="H10" s="168"/>
      <c r="I10" s="248"/>
      <c r="J10" s="541"/>
      <c r="K10" s="101" t="s">
        <v>65</v>
      </c>
    </row>
    <row r="11" spans="1:11" ht="12.95" customHeight="1" x14ac:dyDescent="0.2">
      <c r="A11" s="244" t="s">
        <v>168</v>
      </c>
      <c r="B11" s="245" t="s">
        <v>498</v>
      </c>
      <c r="C11" s="252"/>
      <c r="D11" s="252"/>
      <c r="E11" s="252"/>
      <c r="F11" s="267"/>
      <c r="G11" s="168"/>
      <c r="H11" s="168"/>
      <c r="I11" s="248"/>
      <c r="J11" s="541"/>
      <c r="K11" s="101" t="s">
        <v>68</v>
      </c>
    </row>
    <row r="12" spans="1:11" ht="12.95" customHeight="1" x14ac:dyDescent="0.2">
      <c r="A12" s="244" t="s">
        <v>352</v>
      </c>
      <c r="B12" s="207"/>
      <c r="C12" s="168"/>
      <c r="D12" s="168"/>
      <c r="E12" s="168"/>
      <c r="F12" s="267"/>
      <c r="G12" s="168"/>
      <c r="H12" s="168"/>
      <c r="I12" s="248"/>
      <c r="J12" s="541"/>
    </row>
    <row r="13" spans="1:11" ht="12.95" customHeight="1" x14ac:dyDescent="0.2">
      <c r="A13" s="244" t="s">
        <v>201</v>
      </c>
      <c r="B13" s="207"/>
      <c r="C13" s="168"/>
      <c r="D13" s="168"/>
      <c r="E13" s="168"/>
      <c r="F13" s="267"/>
      <c r="G13" s="168"/>
      <c r="H13" s="168"/>
      <c r="I13" s="248"/>
      <c r="J13" s="541"/>
    </row>
    <row r="14" spans="1:11" ht="12.95" customHeight="1" x14ac:dyDescent="0.2">
      <c r="A14" s="244" t="s">
        <v>216</v>
      </c>
      <c r="B14" s="268"/>
      <c r="C14" s="252"/>
      <c r="D14" s="252"/>
      <c r="E14" s="252"/>
      <c r="F14" s="267"/>
      <c r="G14" s="168"/>
      <c r="H14" s="168"/>
      <c r="I14" s="248"/>
      <c r="J14" s="541"/>
    </row>
    <row r="15" spans="1:11" x14ac:dyDescent="0.2">
      <c r="A15" s="244" t="s">
        <v>369</v>
      </c>
      <c r="B15" s="207"/>
      <c r="C15" s="252"/>
      <c r="D15" s="252"/>
      <c r="E15" s="252"/>
      <c r="F15" s="267"/>
      <c r="G15" s="168"/>
      <c r="H15" s="168"/>
      <c r="I15" s="248"/>
      <c r="J15" s="541"/>
    </row>
    <row r="16" spans="1:11" ht="12.95" customHeight="1" x14ac:dyDescent="0.2">
      <c r="A16" s="257" t="s">
        <v>447</v>
      </c>
      <c r="B16" s="263"/>
      <c r="C16" s="269"/>
      <c r="D16" s="186"/>
      <c r="E16" s="170"/>
      <c r="F16" s="258" t="s">
        <v>444</v>
      </c>
      <c r="G16" s="168"/>
      <c r="H16" s="168">
        <v>0</v>
      </c>
      <c r="I16" s="248"/>
      <c r="J16" s="541"/>
    </row>
    <row r="17" spans="1:11" ht="15.95" customHeight="1" x14ac:dyDescent="0.2">
      <c r="A17" s="255" t="s">
        <v>448</v>
      </c>
      <c r="B17" s="256" t="s">
        <v>499</v>
      </c>
      <c r="C17" s="177">
        <f>+C6+C8+C9+C11+C12+C13+C14+C15+C16</f>
        <v>0</v>
      </c>
      <c r="D17" s="177">
        <f>+D6+D8+D9+D11+D12+D13+D14+D15+D16</f>
        <v>2581993</v>
      </c>
      <c r="E17" s="177">
        <f>+E6+E8+E9+E11+E12+E13+E14+E15+E16</f>
        <v>2581993</v>
      </c>
      <c r="F17" s="256" t="s">
        <v>500</v>
      </c>
      <c r="G17" s="177">
        <f>+G6+G8+G10+G11+G12+G13+G14+G15+G16</f>
        <v>27200000</v>
      </c>
      <c r="H17" s="177">
        <f>+H6+H8+H10+H11+H12+H13+H14+H15+H16</f>
        <v>39925734</v>
      </c>
      <c r="I17" s="270">
        <f>+I6+I8+I10+I11+I12+I13+I14+I15+I16</f>
        <v>39798138</v>
      </c>
      <c r="J17" s="541"/>
      <c r="K17" s="101" t="s">
        <v>71</v>
      </c>
    </row>
    <row r="18" spans="1:11" ht="12.95" customHeight="1" x14ac:dyDescent="0.2">
      <c r="A18" s="239" t="s">
        <v>449</v>
      </c>
      <c r="B18" s="271" t="s">
        <v>501</v>
      </c>
      <c r="C18" s="272">
        <v>27200000</v>
      </c>
      <c r="D18" s="272">
        <v>37343741</v>
      </c>
      <c r="E18" s="272">
        <v>37343741</v>
      </c>
      <c r="F18" s="245" t="s">
        <v>454</v>
      </c>
      <c r="G18" s="182"/>
      <c r="H18" s="182"/>
      <c r="I18" s="243"/>
      <c r="J18" s="541"/>
      <c r="K18" s="101" t="s">
        <v>74</v>
      </c>
    </row>
    <row r="19" spans="1:11" ht="12.95" customHeight="1" x14ac:dyDescent="0.2">
      <c r="A19" s="244" t="s">
        <v>452</v>
      </c>
      <c r="B19" s="273" t="s">
        <v>411</v>
      </c>
      <c r="C19" s="168">
        <v>27200000</v>
      </c>
      <c r="D19" s="168">
        <v>37343741</v>
      </c>
      <c r="E19" s="168">
        <v>37343741</v>
      </c>
      <c r="F19" s="245" t="s">
        <v>502</v>
      </c>
      <c r="G19" s="168"/>
      <c r="H19" s="168"/>
      <c r="I19" s="248"/>
      <c r="J19" s="541"/>
      <c r="K19" s="101" t="s">
        <v>77</v>
      </c>
    </row>
    <row r="20" spans="1:11" ht="12.95" customHeight="1" x14ac:dyDescent="0.2">
      <c r="A20" s="239" t="s">
        <v>455</v>
      </c>
      <c r="B20" s="273" t="s">
        <v>503</v>
      </c>
      <c r="C20" s="168"/>
      <c r="D20" s="168"/>
      <c r="E20" s="168"/>
      <c r="F20" s="245" t="s">
        <v>461</v>
      </c>
      <c r="G20" s="168"/>
      <c r="H20" s="168">
        <v>0</v>
      </c>
      <c r="I20" s="248">
        <v>0</v>
      </c>
      <c r="J20" s="541"/>
      <c r="K20" s="101" t="s">
        <v>80</v>
      </c>
    </row>
    <row r="21" spans="1:11" ht="12.95" customHeight="1" x14ac:dyDescent="0.2">
      <c r="A21" s="244" t="s">
        <v>459</v>
      </c>
      <c r="B21" s="273" t="s">
        <v>504</v>
      </c>
      <c r="C21" s="168"/>
      <c r="D21" s="168"/>
      <c r="E21" s="168"/>
      <c r="F21" s="245" t="s">
        <v>464</v>
      </c>
      <c r="G21" s="168"/>
      <c r="H21" s="168"/>
      <c r="I21" s="248"/>
      <c r="J21" s="541"/>
      <c r="K21" s="101" t="s">
        <v>83</v>
      </c>
    </row>
    <row r="22" spans="1:11" ht="12.95" customHeight="1" x14ac:dyDescent="0.2">
      <c r="A22" s="239" t="s">
        <v>462</v>
      </c>
      <c r="B22" s="273" t="s">
        <v>505</v>
      </c>
      <c r="C22" s="168"/>
      <c r="D22" s="168"/>
      <c r="E22" s="168"/>
      <c r="F22" s="258" t="s">
        <v>467</v>
      </c>
      <c r="G22" s="168"/>
      <c r="H22" s="168"/>
      <c r="I22" s="248"/>
      <c r="J22" s="541"/>
      <c r="K22" s="101" t="s">
        <v>86</v>
      </c>
    </row>
    <row r="23" spans="1:11" ht="12.95" customHeight="1" x14ac:dyDescent="0.2">
      <c r="A23" s="244" t="s">
        <v>465</v>
      </c>
      <c r="B23" s="274" t="s">
        <v>506</v>
      </c>
      <c r="C23" s="168"/>
      <c r="D23" s="168"/>
      <c r="E23" s="168"/>
      <c r="F23" s="245" t="s">
        <v>507</v>
      </c>
      <c r="G23" s="168"/>
      <c r="H23" s="168"/>
      <c r="I23" s="248"/>
      <c r="J23" s="541"/>
      <c r="K23" s="101" t="s">
        <v>89</v>
      </c>
    </row>
    <row r="24" spans="1:11" ht="12.95" customHeight="1" x14ac:dyDescent="0.2">
      <c r="A24" s="239" t="s">
        <v>468</v>
      </c>
      <c r="B24" s="275" t="s">
        <v>508</v>
      </c>
      <c r="C24" s="261">
        <f>+C25+C26+C27+C28+C29</f>
        <v>0</v>
      </c>
      <c r="D24" s="261">
        <f>+D25+D26+D27+D28+D29</f>
        <v>0</v>
      </c>
      <c r="E24" s="261">
        <f>+E25+E26+E27+E28+E29</f>
        <v>0</v>
      </c>
      <c r="F24" s="240" t="s">
        <v>473</v>
      </c>
      <c r="G24" s="168"/>
      <c r="H24" s="168"/>
      <c r="I24" s="248"/>
      <c r="J24" s="541"/>
      <c r="K24" s="101" t="s">
        <v>92</v>
      </c>
    </row>
    <row r="25" spans="1:11" ht="12.95" customHeight="1" x14ac:dyDescent="0.2">
      <c r="A25" s="244" t="s">
        <v>471</v>
      </c>
      <c r="B25" s="274" t="s">
        <v>509</v>
      </c>
      <c r="C25" s="168"/>
      <c r="D25" s="168"/>
      <c r="E25" s="168"/>
      <c r="F25" s="240" t="s">
        <v>510</v>
      </c>
      <c r="G25" s="168"/>
      <c r="H25" s="168"/>
      <c r="I25" s="248"/>
      <c r="J25" s="541"/>
      <c r="K25" s="101" t="s">
        <v>95</v>
      </c>
    </row>
    <row r="26" spans="1:11" ht="12.95" customHeight="1" x14ac:dyDescent="0.2">
      <c r="A26" s="239" t="s">
        <v>474</v>
      </c>
      <c r="B26" s="274" t="s">
        <v>511</v>
      </c>
      <c r="C26" s="168"/>
      <c r="D26" s="168"/>
      <c r="E26" s="168"/>
      <c r="F26" s="276"/>
      <c r="G26" s="168"/>
      <c r="H26" s="168"/>
      <c r="I26" s="248"/>
      <c r="J26" s="541"/>
      <c r="K26" s="101" t="s">
        <v>98</v>
      </c>
    </row>
    <row r="27" spans="1:11" ht="12.95" customHeight="1" x14ac:dyDescent="0.2">
      <c r="A27" s="244" t="s">
        <v>476</v>
      </c>
      <c r="B27" s="273" t="s">
        <v>512</v>
      </c>
      <c r="C27" s="168"/>
      <c r="D27" s="168"/>
      <c r="E27" s="168"/>
      <c r="F27" s="276"/>
      <c r="G27" s="168"/>
      <c r="H27" s="168"/>
      <c r="I27" s="248"/>
      <c r="J27" s="541"/>
      <c r="K27" s="101" t="s">
        <v>101</v>
      </c>
    </row>
    <row r="28" spans="1:11" ht="12.95" customHeight="1" x14ac:dyDescent="0.2">
      <c r="A28" s="239" t="s">
        <v>478</v>
      </c>
      <c r="B28" s="277" t="s">
        <v>513</v>
      </c>
      <c r="C28" s="168"/>
      <c r="D28" s="168"/>
      <c r="E28" s="168"/>
      <c r="F28" s="207"/>
      <c r="G28" s="168"/>
      <c r="H28" s="168"/>
      <c r="I28" s="248"/>
      <c r="J28" s="541"/>
      <c r="K28" s="101" t="s">
        <v>104</v>
      </c>
    </row>
    <row r="29" spans="1:11" ht="12.95" customHeight="1" x14ac:dyDescent="0.2">
      <c r="A29" s="244" t="s">
        <v>481</v>
      </c>
      <c r="B29" s="278" t="s">
        <v>514</v>
      </c>
      <c r="C29" s="168"/>
      <c r="D29" s="168"/>
      <c r="E29" s="168"/>
      <c r="F29" s="276"/>
      <c r="G29" s="168"/>
      <c r="H29" s="168"/>
      <c r="I29" s="248"/>
      <c r="J29" s="541"/>
      <c r="K29" s="101" t="s">
        <v>107</v>
      </c>
    </row>
    <row r="30" spans="1:11" ht="16.5" customHeight="1" x14ac:dyDescent="0.2">
      <c r="A30" s="255" t="s">
        <v>484</v>
      </c>
      <c r="B30" s="256" t="s">
        <v>515</v>
      </c>
      <c r="C30" s="177">
        <f>+C18+C24</f>
        <v>27200000</v>
      </c>
      <c r="D30" s="177">
        <f>+D18+D24</f>
        <v>37343741</v>
      </c>
      <c r="E30" s="177">
        <f>+E18+E24</f>
        <v>37343741</v>
      </c>
      <c r="F30" s="256" t="s">
        <v>516</v>
      </c>
      <c r="G30" s="177">
        <f>SUM(G18:G29)</f>
        <v>0</v>
      </c>
      <c r="H30" s="177">
        <f>SUM(H18:H29)</f>
        <v>0</v>
      </c>
      <c r="I30" s="270">
        <f>SUM(I18:I29)</f>
        <v>0</v>
      </c>
      <c r="J30" s="541"/>
      <c r="K30" s="101" t="s">
        <v>110</v>
      </c>
    </row>
    <row r="31" spans="1:11" ht="16.5" customHeight="1" x14ac:dyDescent="0.2">
      <c r="A31" s="255" t="s">
        <v>487</v>
      </c>
      <c r="B31" s="264" t="s">
        <v>517</v>
      </c>
      <c r="C31" s="265">
        <f>+C17+C30</f>
        <v>27200000</v>
      </c>
      <c r="D31" s="265">
        <f>+D17+D30</f>
        <v>39925734</v>
      </c>
      <c r="E31" s="266">
        <f>+E17+E30</f>
        <v>39925734</v>
      </c>
      <c r="F31" s="264" t="s">
        <v>518</v>
      </c>
      <c r="G31" s="265">
        <f>+G17+G30</f>
        <v>27200000</v>
      </c>
      <c r="H31" s="265">
        <f>+H17+H30</f>
        <v>39925734</v>
      </c>
      <c r="I31" s="279">
        <f>+I17+I30</f>
        <v>39798138</v>
      </c>
      <c r="J31" s="541"/>
      <c r="K31" s="101" t="s">
        <v>113</v>
      </c>
    </row>
    <row r="32" spans="1:11" ht="16.5" customHeight="1" x14ac:dyDescent="0.2">
      <c r="A32" s="255" t="s">
        <v>519</v>
      </c>
      <c r="B32" s="264" t="s">
        <v>485</v>
      </c>
      <c r="C32" s="265" t="str">
        <f>IF(C31-G31&lt;0,G31-C31,"-")</f>
        <v>-</v>
      </c>
      <c r="D32" s="265" t="str">
        <f>IF(D31-H31&lt;0,H31-D31,"-")</f>
        <v>-</v>
      </c>
      <c r="E32" s="265" t="str">
        <f>IF(E31-I31&lt;0,I31-E31,"-")</f>
        <v>-</v>
      </c>
      <c r="F32" s="264" t="s">
        <v>486</v>
      </c>
      <c r="G32" s="265" t="str">
        <f>IF(C17-G17&gt;0,C17-G17,"-")</f>
        <v>-</v>
      </c>
      <c r="H32" s="265" t="str">
        <f>IF(D17-H17&gt;0,D17-H17,"-")</f>
        <v>-</v>
      </c>
      <c r="I32" s="279" t="str">
        <f>IF(E17-I17&gt;0,E17-I17,"-")</f>
        <v>-</v>
      </c>
      <c r="J32" s="541"/>
      <c r="K32" s="101" t="s">
        <v>116</v>
      </c>
    </row>
    <row r="33" spans="1:11" ht="16.5" customHeight="1" x14ac:dyDescent="0.2">
      <c r="A33" s="255" t="s">
        <v>520</v>
      </c>
      <c r="B33" s="264" t="s">
        <v>488</v>
      </c>
      <c r="C33" s="265" t="str">
        <f>IF(C26-G26&lt;0,G26-C26,"-")</f>
        <v>-</v>
      </c>
      <c r="D33" s="265" t="str">
        <f>IF(D26-H26&lt;0,H26-D26,"-")</f>
        <v>-</v>
      </c>
      <c r="E33" s="266" t="str">
        <f>IF(E26-I26&lt;0,I26-E26,"-")</f>
        <v>-</v>
      </c>
      <c r="F33" s="264" t="s">
        <v>489</v>
      </c>
      <c r="G33" s="265" t="str">
        <f>IF(C26-G26&gt;0,C26-G26,"-")</f>
        <v>-</v>
      </c>
      <c r="H33" s="265" t="str">
        <f>IF(D26-H26&gt;0,D26-H26,"-")</f>
        <v>-</v>
      </c>
      <c r="I33" s="279" t="str">
        <f>IF(E26-I26&gt;0,E26-I26,"-")</f>
        <v>-</v>
      </c>
      <c r="J33" s="541"/>
      <c r="K33" s="101" t="s">
        <v>119</v>
      </c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78749999999999998" right="0.78749999999999998" top="0.98402777777777772" bottom="0.98402777777777772" header="0.51180555555555551" footer="0.51180555555555551"/>
  <pageSetup paperSize="9" scale="68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E73"/>
  <sheetViews>
    <sheetView zoomScaleSheetLayoutView="120" workbookViewId="0">
      <selection activeCell="E67" sqref="E67"/>
    </sheetView>
  </sheetViews>
  <sheetFormatPr defaultColWidth="12" defaultRowHeight="15.75" x14ac:dyDescent="0.25"/>
  <cols>
    <col min="1" max="1" width="67.1640625" style="280" customWidth="1"/>
    <col min="2" max="2" width="6.1640625" style="281" customWidth="1"/>
    <col min="3" max="4" width="12.1640625" style="280" customWidth="1"/>
    <col min="5" max="5" width="12.1640625" style="282" customWidth="1"/>
    <col min="6" max="16384" width="12" style="280"/>
  </cols>
  <sheetData>
    <row r="1" spans="1:5" ht="49.5" customHeight="1" x14ac:dyDescent="0.25">
      <c r="A1" s="543" t="str">
        <f>+CONCATENATE("VAGYONKIMUTATÁS",CHAR(10),"a könyvviteli mérlegben értékkel szereplő eszközökről 2020")</f>
        <v>VAGYONKIMUTATÁS
a könyvviteli mérlegben értékkel szereplő eszközökről 2020</v>
      </c>
      <c r="B1" s="543"/>
      <c r="C1" s="543"/>
      <c r="D1" s="543"/>
      <c r="E1" s="543"/>
    </row>
    <row r="2" spans="1:5" x14ac:dyDescent="0.25">
      <c r="A2" s="280" t="s">
        <v>905</v>
      </c>
      <c r="C2" s="544" t="s">
        <v>40</v>
      </c>
      <c r="D2" s="544"/>
      <c r="E2" s="544"/>
    </row>
    <row r="3" spans="1:5" ht="15.75" customHeight="1" x14ac:dyDescent="0.25">
      <c r="A3" s="545" t="s">
        <v>521</v>
      </c>
      <c r="B3" s="546" t="s">
        <v>522</v>
      </c>
      <c r="C3" s="547" t="s">
        <v>523</v>
      </c>
      <c r="D3" s="547" t="s">
        <v>524</v>
      </c>
      <c r="E3" s="548" t="s">
        <v>525</v>
      </c>
    </row>
    <row r="4" spans="1:5" ht="11.25" customHeight="1" x14ac:dyDescent="0.25">
      <c r="A4" s="545"/>
      <c r="B4" s="546"/>
      <c r="C4" s="547"/>
      <c r="D4" s="547"/>
      <c r="E4" s="548"/>
    </row>
    <row r="5" spans="1:5" ht="12.75" customHeight="1" x14ac:dyDescent="0.25">
      <c r="A5" s="545"/>
      <c r="B5" s="546"/>
      <c r="C5" s="549" t="s">
        <v>526</v>
      </c>
      <c r="D5" s="549"/>
      <c r="E5" s="549"/>
    </row>
    <row r="6" spans="1:5" s="286" customFormat="1" x14ac:dyDescent="0.2">
      <c r="A6" s="283" t="s">
        <v>527</v>
      </c>
      <c r="B6" s="284" t="s">
        <v>47</v>
      </c>
      <c r="C6" s="284" t="s">
        <v>48</v>
      </c>
      <c r="D6" s="284" t="s">
        <v>49</v>
      </c>
      <c r="E6" s="285" t="s">
        <v>50</v>
      </c>
    </row>
    <row r="7" spans="1:5" s="291" customFormat="1" x14ac:dyDescent="0.2">
      <c r="A7" s="287" t="s">
        <v>528</v>
      </c>
      <c r="B7" s="288" t="s">
        <v>529</v>
      </c>
      <c r="C7" s="289"/>
      <c r="D7" s="289"/>
      <c r="E7" s="290"/>
    </row>
    <row r="8" spans="1:5" s="291" customFormat="1" x14ac:dyDescent="0.2">
      <c r="A8" s="292" t="s">
        <v>530</v>
      </c>
      <c r="B8" s="293" t="s">
        <v>531</v>
      </c>
      <c r="C8" s="294">
        <f>C9+C14+C19+C24</f>
        <v>160870666</v>
      </c>
      <c r="D8" s="295">
        <v>0</v>
      </c>
      <c r="E8" s="294">
        <f>E9+E14+E19+E24</f>
        <v>193337139</v>
      </c>
    </row>
    <row r="9" spans="1:5" s="291" customFormat="1" x14ac:dyDescent="0.2">
      <c r="A9" s="292" t="s">
        <v>532</v>
      </c>
      <c r="B9" s="293" t="s">
        <v>533</v>
      </c>
      <c r="C9" s="294">
        <f>+C10+C11+C12+C13</f>
        <v>147700113</v>
      </c>
      <c r="D9" s="295">
        <v>0</v>
      </c>
      <c r="E9" s="294">
        <f>+E10+E11+E12+E13</f>
        <v>154894001</v>
      </c>
    </row>
    <row r="10" spans="1:5" s="291" customFormat="1" x14ac:dyDescent="0.2">
      <c r="A10" s="296" t="s">
        <v>534</v>
      </c>
      <c r="B10" s="293" t="s">
        <v>535</v>
      </c>
      <c r="C10" s="298">
        <v>147700113</v>
      </c>
      <c r="D10" s="297">
        <v>0</v>
      </c>
      <c r="E10" s="298">
        <v>154894001</v>
      </c>
    </row>
    <row r="11" spans="1:5" s="291" customFormat="1" ht="26.25" customHeight="1" x14ac:dyDescent="0.2">
      <c r="A11" s="296" t="s">
        <v>536</v>
      </c>
      <c r="B11" s="293" t="s">
        <v>537</v>
      </c>
      <c r="C11" s="300"/>
      <c r="D11" s="299"/>
      <c r="E11" s="300"/>
    </row>
    <row r="12" spans="1:5" s="291" customFormat="1" ht="22.5" x14ac:dyDescent="0.2">
      <c r="A12" s="296" t="s">
        <v>538</v>
      </c>
      <c r="B12" s="293" t="s">
        <v>539</v>
      </c>
      <c r="C12" s="300"/>
      <c r="D12" s="299"/>
      <c r="E12" s="300"/>
    </row>
    <row r="13" spans="1:5" s="291" customFormat="1" x14ac:dyDescent="0.2">
      <c r="A13" s="296" t="s">
        <v>540</v>
      </c>
      <c r="B13" s="293" t="s">
        <v>541</v>
      </c>
      <c r="C13" s="300"/>
      <c r="D13" s="299"/>
      <c r="E13" s="300"/>
    </row>
    <row r="14" spans="1:5" s="291" customFormat="1" x14ac:dyDescent="0.2">
      <c r="A14" s="292" t="s">
        <v>542</v>
      </c>
      <c r="B14" s="293" t="s">
        <v>543</v>
      </c>
      <c r="C14" s="294">
        <f>+C15+C16+C17+C18</f>
        <v>12991505</v>
      </c>
      <c r="D14" s="295">
        <f>+D15+D16+D17+D18</f>
        <v>0</v>
      </c>
      <c r="E14" s="294">
        <f>+E15+E16+E17+E18</f>
        <v>18510530</v>
      </c>
    </row>
    <row r="15" spans="1:5" s="291" customFormat="1" x14ac:dyDescent="0.2">
      <c r="A15" s="296" t="s">
        <v>544</v>
      </c>
      <c r="B15" s="293" t="s">
        <v>545</v>
      </c>
      <c r="C15" s="300">
        <v>12756725</v>
      </c>
      <c r="D15" s="299">
        <v>0</v>
      </c>
      <c r="E15" s="300">
        <v>18275750</v>
      </c>
    </row>
    <row r="16" spans="1:5" s="291" customFormat="1" ht="22.5" x14ac:dyDescent="0.2">
      <c r="A16" s="296" t="s">
        <v>546</v>
      </c>
      <c r="B16" s="293" t="s">
        <v>369</v>
      </c>
      <c r="C16" s="300">
        <v>234780</v>
      </c>
      <c r="D16" s="299"/>
      <c r="E16" s="300">
        <v>234780</v>
      </c>
    </row>
    <row r="17" spans="1:5" s="291" customFormat="1" x14ac:dyDescent="0.2">
      <c r="A17" s="296" t="s">
        <v>547</v>
      </c>
      <c r="B17" s="293" t="s">
        <v>447</v>
      </c>
      <c r="C17" s="300"/>
      <c r="D17" s="299"/>
      <c r="E17" s="300"/>
    </row>
    <row r="18" spans="1:5" s="291" customFormat="1" x14ac:dyDescent="0.2">
      <c r="A18" s="296" t="s">
        <v>548</v>
      </c>
      <c r="B18" s="293" t="s">
        <v>448</v>
      </c>
      <c r="C18" s="300"/>
      <c r="D18" s="299"/>
      <c r="E18" s="300"/>
    </row>
    <row r="19" spans="1:5" s="291" customFormat="1" x14ac:dyDescent="0.2">
      <c r="A19" s="292" t="s">
        <v>549</v>
      </c>
      <c r="B19" s="293" t="s">
        <v>449</v>
      </c>
      <c r="C19" s="302">
        <f>+C20+C21+C22+C23</f>
        <v>179048</v>
      </c>
      <c r="D19" s="301">
        <f>+D20+D21+D22+D23</f>
        <v>0</v>
      </c>
      <c r="E19" s="302">
        <f>+E20+E21+E22+E23</f>
        <v>260308</v>
      </c>
    </row>
    <row r="20" spans="1:5" s="291" customFormat="1" x14ac:dyDescent="0.2">
      <c r="A20" s="296" t="s">
        <v>550</v>
      </c>
      <c r="B20" s="293" t="s">
        <v>452</v>
      </c>
      <c r="C20" s="300">
        <v>179048</v>
      </c>
      <c r="D20" s="299"/>
      <c r="E20" s="300">
        <v>260308</v>
      </c>
    </row>
    <row r="21" spans="1:5" s="291" customFormat="1" x14ac:dyDescent="0.2">
      <c r="A21" s="296" t="s">
        <v>551</v>
      </c>
      <c r="B21" s="293" t="s">
        <v>455</v>
      </c>
      <c r="C21" s="300"/>
      <c r="D21" s="299"/>
      <c r="E21" s="300"/>
    </row>
    <row r="22" spans="1:5" s="291" customFormat="1" x14ac:dyDescent="0.2">
      <c r="A22" s="296" t="s">
        <v>552</v>
      </c>
      <c r="B22" s="293" t="s">
        <v>459</v>
      </c>
      <c r="C22" s="300"/>
      <c r="D22" s="299"/>
      <c r="E22" s="300"/>
    </row>
    <row r="23" spans="1:5" s="291" customFormat="1" x14ac:dyDescent="0.2">
      <c r="A23" s="296" t="s">
        <v>553</v>
      </c>
      <c r="B23" s="293" t="s">
        <v>462</v>
      </c>
      <c r="C23" s="300"/>
      <c r="D23" s="299"/>
      <c r="E23" s="300"/>
    </row>
    <row r="24" spans="1:5" s="291" customFormat="1" x14ac:dyDescent="0.2">
      <c r="A24" s="292" t="s">
        <v>554</v>
      </c>
      <c r="B24" s="293" t="s">
        <v>465</v>
      </c>
      <c r="C24" s="294">
        <f>+C25+C26+C27+C28</f>
        <v>0</v>
      </c>
      <c r="D24" s="295">
        <f>+D25+D26+D27+D28</f>
        <v>0</v>
      </c>
      <c r="E24" s="294">
        <f>+E25+E26+E27+E28</f>
        <v>19672300</v>
      </c>
    </row>
    <row r="25" spans="1:5" s="291" customFormat="1" x14ac:dyDescent="0.2">
      <c r="A25" s="296" t="s">
        <v>555</v>
      </c>
      <c r="B25" s="293" t="s">
        <v>468</v>
      </c>
      <c r="C25" s="300">
        <v>0</v>
      </c>
      <c r="D25" s="299">
        <v>0</v>
      </c>
      <c r="E25" s="300">
        <v>19672300</v>
      </c>
    </row>
    <row r="26" spans="1:5" s="291" customFormat="1" x14ac:dyDescent="0.2">
      <c r="A26" s="296" t="s">
        <v>556</v>
      </c>
      <c r="B26" s="293" t="s">
        <v>471</v>
      </c>
      <c r="C26" s="300">
        <v>0</v>
      </c>
      <c r="D26" s="299"/>
      <c r="E26" s="300">
        <v>0</v>
      </c>
    </row>
    <row r="27" spans="1:5" s="291" customFormat="1" x14ac:dyDescent="0.2">
      <c r="A27" s="296" t="s">
        <v>557</v>
      </c>
      <c r="B27" s="293" t="s">
        <v>474</v>
      </c>
      <c r="C27" s="300"/>
      <c r="D27" s="299"/>
      <c r="E27" s="300"/>
    </row>
    <row r="28" spans="1:5" s="291" customFormat="1" x14ac:dyDescent="0.2">
      <c r="A28" s="296" t="s">
        <v>558</v>
      </c>
      <c r="B28" s="293" t="s">
        <v>476</v>
      </c>
      <c r="C28" s="300"/>
      <c r="D28" s="299"/>
      <c r="E28" s="300"/>
    </row>
    <row r="29" spans="1:5" s="291" customFormat="1" x14ac:dyDescent="0.2">
      <c r="A29" s="292" t="s">
        <v>559</v>
      </c>
      <c r="B29" s="293" t="s">
        <v>478</v>
      </c>
      <c r="C29" s="302">
        <f>+C30+C31+C32+C33</f>
        <v>0</v>
      </c>
      <c r="D29" s="301">
        <f>+D30+D31+D32+D33</f>
        <v>0</v>
      </c>
      <c r="E29" s="302">
        <f>+E30+E31+E32+E33</f>
        <v>0</v>
      </c>
    </row>
    <row r="30" spans="1:5" s="291" customFormat="1" x14ac:dyDescent="0.2">
      <c r="A30" s="296" t="s">
        <v>560</v>
      </c>
      <c r="B30" s="293" t="s">
        <v>481</v>
      </c>
      <c r="C30" s="300"/>
      <c r="D30" s="299"/>
      <c r="E30" s="300"/>
    </row>
    <row r="31" spans="1:5" s="291" customFormat="1" ht="22.5" x14ac:dyDescent="0.2">
      <c r="A31" s="296" t="s">
        <v>561</v>
      </c>
      <c r="B31" s="293" t="s">
        <v>484</v>
      </c>
      <c r="C31" s="300"/>
      <c r="D31" s="299"/>
      <c r="E31" s="300"/>
    </row>
    <row r="32" spans="1:5" s="291" customFormat="1" x14ac:dyDescent="0.2">
      <c r="A32" s="296" t="s">
        <v>562</v>
      </c>
      <c r="B32" s="293" t="s">
        <v>487</v>
      </c>
      <c r="C32" s="300"/>
      <c r="D32" s="299"/>
      <c r="E32" s="300"/>
    </row>
    <row r="33" spans="1:5" s="291" customFormat="1" x14ac:dyDescent="0.2">
      <c r="A33" s="296" t="s">
        <v>563</v>
      </c>
      <c r="B33" s="293" t="s">
        <v>519</v>
      </c>
      <c r="C33" s="300"/>
      <c r="D33" s="299"/>
      <c r="E33" s="300"/>
    </row>
    <row r="34" spans="1:5" s="291" customFormat="1" x14ac:dyDescent="0.2">
      <c r="A34" s="292" t="s">
        <v>564</v>
      </c>
      <c r="B34" s="293" t="s">
        <v>520</v>
      </c>
      <c r="C34" s="302"/>
      <c r="D34" s="301"/>
      <c r="E34" s="302"/>
    </row>
    <row r="35" spans="1:5" s="291" customFormat="1" x14ac:dyDescent="0.2">
      <c r="A35" s="292" t="s">
        <v>565</v>
      </c>
      <c r="B35" s="293" t="s">
        <v>566</v>
      </c>
      <c r="C35" s="302"/>
      <c r="D35" s="301"/>
      <c r="E35" s="302"/>
    </row>
    <row r="36" spans="1:5" s="291" customFormat="1" x14ac:dyDescent="0.2">
      <c r="A36" s="296" t="s">
        <v>567</v>
      </c>
      <c r="B36" s="293" t="s">
        <v>568</v>
      </c>
      <c r="C36" s="300"/>
      <c r="D36" s="299"/>
      <c r="E36" s="300"/>
    </row>
    <row r="37" spans="1:5" s="291" customFormat="1" x14ac:dyDescent="0.2">
      <c r="A37" s="296" t="s">
        <v>569</v>
      </c>
      <c r="B37" s="293" t="s">
        <v>570</v>
      </c>
      <c r="C37" s="300"/>
      <c r="D37" s="299"/>
      <c r="E37" s="300"/>
    </row>
    <row r="38" spans="1:5" s="291" customFormat="1" x14ac:dyDescent="0.2">
      <c r="A38" s="296" t="s">
        <v>571</v>
      </c>
      <c r="B38" s="293" t="s">
        <v>572</v>
      </c>
      <c r="C38" s="300"/>
      <c r="D38" s="299">
        <v>0</v>
      </c>
      <c r="E38" s="300"/>
    </row>
    <row r="39" spans="1:5" s="291" customFormat="1" x14ac:dyDescent="0.2">
      <c r="A39" s="296" t="s">
        <v>573</v>
      </c>
      <c r="B39" s="293" t="s">
        <v>574</v>
      </c>
      <c r="C39" s="300"/>
      <c r="D39" s="299"/>
      <c r="E39" s="300"/>
    </row>
    <row r="40" spans="1:5" s="291" customFormat="1" x14ac:dyDescent="0.2">
      <c r="A40" s="292" t="s">
        <v>575</v>
      </c>
      <c r="B40" s="293" t="s">
        <v>576</v>
      </c>
      <c r="C40" s="302">
        <f>+C41+C42+C43+C44</f>
        <v>0</v>
      </c>
      <c r="D40" s="301">
        <f>+D41+D42+D43+D44</f>
        <v>0</v>
      </c>
      <c r="E40" s="302">
        <f>+E41+E42+E43+E44</f>
        <v>0</v>
      </c>
    </row>
    <row r="41" spans="1:5" s="291" customFormat="1" x14ac:dyDescent="0.2">
      <c r="A41" s="296" t="s">
        <v>577</v>
      </c>
      <c r="B41" s="293" t="s">
        <v>578</v>
      </c>
      <c r="C41" s="300"/>
      <c r="D41" s="299"/>
      <c r="E41" s="300"/>
    </row>
    <row r="42" spans="1:5" s="291" customFormat="1" ht="22.5" x14ac:dyDescent="0.2">
      <c r="A42" s="296" t="s">
        <v>579</v>
      </c>
      <c r="B42" s="293" t="s">
        <v>580</v>
      </c>
      <c r="C42" s="300"/>
      <c r="D42" s="299"/>
      <c r="E42" s="300"/>
    </row>
    <row r="43" spans="1:5" s="291" customFormat="1" x14ac:dyDescent="0.2">
      <c r="A43" s="296" t="s">
        <v>581</v>
      </c>
      <c r="B43" s="293" t="s">
        <v>582</v>
      </c>
      <c r="C43" s="300"/>
      <c r="D43" s="299"/>
      <c r="E43" s="300"/>
    </row>
    <row r="44" spans="1:5" s="291" customFormat="1" x14ac:dyDescent="0.2">
      <c r="A44" s="296" t="s">
        <v>583</v>
      </c>
      <c r="B44" s="293" t="s">
        <v>584</v>
      </c>
      <c r="C44" s="300"/>
      <c r="D44" s="299"/>
      <c r="E44" s="300"/>
    </row>
    <row r="45" spans="1:5" s="291" customFormat="1" x14ac:dyDescent="0.2">
      <c r="A45" s="292" t="s">
        <v>585</v>
      </c>
      <c r="B45" s="293" t="s">
        <v>586</v>
      </c>
      <c r="C45" s="302">
        <f>+C46+C47+C48+C49</f>
        <v>0</v>
      </c>
      <c r="D45" s="301">
        <f>+D46+D47+D48+D49</f>
        <v>0</v>
      </c>
      <c r="E45" s="302">
        <f>+E46+E47+E48+E49</f>
        <v>0</v>
      </c>
    </row>
    <row r="46" spans="1:5" s="291" customFormat="1" x14ac:dyDescent="0.2">
      <c r="A46" s="296" t="s">
        <v>587</v>
      </c>
      <c r="B46" s="293" t="s">
        <v>588</v>
      </c>
      <c r="C46" s="300"/>
      <c r="D46" s="299"/>
      <c r="E46" s="300"/>
    </row>
    <row r="47" spans="1:5" s="291" customFormat="1" ht="22.5" x14ac:dyDescent="0.2">
      <c r="A47" s="296" t="s">
        <v>589</v>
      </c>
      <c r="B47" s="293" t="s">
        <v>590</v>
      </c>
      <c r="C47" s="300"/>
      <c r="D47" s="299"/>
      <c r="E47" s="300"/>
    </row>
    <row r="48" spans="1:5" s="291" customFormat="1" x14ac:dyDescent="0.2">
      <c r="A48" s="296" t="s">
        <v>591</v>
      </c>
      <c r="B48" s="293" t="s">
        <v>592</v>
      </c>
      <c r="C48" s="300"/>
      <c r="D48" s="299"/>
      <c r="E48" s="300"/>
    </row>
    <row r="49" spans="1:5" s="291" customFormat="1" x14ac:dyDescent="0.2">
      <c r="A49" s="296" t="s">
        <v>593</v>
      </c>
      <c r="B49" s="293" t="s">
        <v>594</v>
      </c>
      <c r="C49" s="300"/>
      <c r="D49" s="299"/>
      <c r="E49" s="300"/>
    </row>
    <row r="50" spans="1:5" s="291" customFormat="1" x14ac:dyDescent="0.2">
      <c r="A50" s="292" t="s">
        <v>595</v>
      </c>
      <c r="B50" s="293" t="s">
        <v>596</v>
      </c>
      <c r="C50" s="300">
        <v>11110493</v>
      </c>
      <c r="D50" s="299"/>
      <c r="E50" s="300">
        <v>10918875</v>
      </c>
    </row>
    <row r="51" spans="1:5" s="291" customFormat="1" ht="21" x14ac:dyDescent="0.2">
      <c r="A51" s="292" t="s">
        <v>597</v>
      </c>
      <c r="B51" s="293" t="s">
        <v>598</v>
      </c>
      <c r="C51" s="302">
        <f>+C7+C8+C34+C50</f>
        <v>171981159</v>
      </c>
      <c r="D51" s="301">
        <f>+D7+D8+D34+D50</f>
        <v>0</v>
      </c>
      <c r="E51" s="302">
        <f>+E7+E8+E34+E50</f>
        <v>204256014</v>
      </c>
    </row>
    <row r="52" spans="1:5" s="291" customFormat="1" x14ac:dyDescent="0.2">
      <c r="A52" s="292" t="s">
        <v>599</v>
      </c>
      <c r="B52" s="293" t="s">
        <v>600</v>
      </c>
      <c r="C52" s="300">
        <v>109212</v>
      </c>
      <c r="D52" s="299">
        <v>0</v>
      </c>
      <c r="E52" s="300">
        <v>235650</v>
      </c>
    </row>
    <row r="53" spans="1:5" s="291" customFormat="1" x14ac:dyDescent="0.2">
      <c r="A53" s="292" t="s">
        <v>601</v>
      </c>
      <c r="B53" s="293" t="s">
        <v>602</v>
      </c>
      <c r="C53" s="300"/>
      <c r="D53" s="299"/>
      <c r="E53" s="300"/>
    </row>
    <row r="54" spans="1:5" s="291" customFormat="1" x14ac:dyDescent="0.2">
      <c r="A54" s="292" t="s">
        <v>603</v>
      </c>
      <c r="B54" s="293" t="s">
        <v>604</v>
      </c>
      <c r="C54" s="302">
        <f>+C52+C53</f>
        <v>109212</v>
      </c>
      <c r="D54" s="301">
        <v>0</v>
      </c>
      <c r="E54" s="302">
        <f>+E52+E53</f>
        <v>235650</v>
      </c>
    </row>
    <row r="55" spans="1:5" s="291" customFormat="1" x14ac:dyDescent="0.2">
      <c r="A55" s="292" t="s">
        <v>605</v>
      </c>
      <c r="B55" s="293" t="s">
        <v>606</v>
      </c>
      <c r="C55" s="300"/>
      <c r="D55" s="299"/>
      <c r="E55" s="300"/>
    </row>
    <row r="56" spans="1:5" s="291" customFormat="1" x14ac:dyDescent="0.2">
      <c r="A56" s="292" t="s">
        <v>607</v>
      </c>
      <c r="B56" s="293" t="s">
        <v>608</v>
      </c>
      <c r="C56" s="300">
        <v>0</v>
      </c>
      <c r="D56" s="299">
        <v>0</v>
      </c>
      <c r="E56" s="300">
        <v>0</v>
      </c>
    </row>
    <row r="57" spans="1:5" s="291" customFormat="1" x14ac:dyDescent="0.2">
      <c r="A57" s="292" t="s">
        <v>609</v>
      </c>
      <c r="B57" s="293" t="s">
        <v>610</v>
      </c>
      <c r="C57" s="300">
        <v>42532682</v>
      </c>
      <c r="D57" s="299">
        <v>0</v>
      </c>
      <c r="E57" s="300">
        <v>22925163</v>
      </c>
    </row>
    <row r="58" spans="1:5" s="291" customFormat="1" x14ac:dyDescent="0.2">
      <c r="A58" s="292" t="s">
        <v>611</v>
      </c>
      <c r="B58" s="293" t="s">
        <v>612</v>
      </c>
      <c r="C58" s="300"/>
      <c r="D58" s="299"/>
      <c r="E58" s="300"/>
    </row>
    <row r="59" spans="1:5" s="291" customFormat="1" x14ac:dyDescent="0.2">
      <c r="A59" s="292" t="s">
        <v>613</v>
      </c>
      <c r="B59" s="293" t="s">
        <v>614</v>
      </c>
      <c r="C59" s="302">
        <f>SUM(C55:C58)</f>
        <v>42532682</v>
      </c>
      <c r="D59" s="301">
        <v>0</v>
      </c>
      <c r="E59" s="302">
        <f>SUM(E55:E58)</f>
        <v>22925163</v>
      </c>
    </row>
    <row r="60" spans="1:5" s="291" customFormat="1" x14ac:dyDescent="0.2">
      <c r="A60" s="292" t="s">
        <v>615</v>
      </c>
      <c r="B60" s="293" t="s">
        <v>616</v>
      </c>
      <c r="C60" s="300">
        <v>0</v>
      </c>
      <c r="D60" s="299">
        <v>0</v>
      </c>
      <c r="E60" s="300">
        <v>0</v>
      </c>
    </row>
    <row r="61" spans="1:5" s="291" customFormat="1" x14ac:dyDescent="0.2">
      <c r="A61" s="292" t="s">
        <v>617</v>
      </c>
      <c r="B61" s="293" t="s">
        <v>618</v>
      </c>
      <c r="C61" s="300"/>
      <c r="D61" s="299">
        <v>0</v>
      </c>
      <c r="E61" s="300"/>
    </row>
    <row r="62" spans="1:5" s="291" customFormat="1" x14ac:dyDescent="0.2">
      <c r="A62" s="292" t="s">
        <v>619</v>
      </c>
      <c r="B62" s="293" t="s">
        <v>620</v>
      </c>
      <c r="C62" s="300">
        <v>687146</v>
      </c>
      <c r="D62" s="299"/>
      <c r="E62" s="300">
        <v>677146</v>
      </c>
    </row>
    <row r="63" spans="1:5" s="291" customFormat="1" x14ac:dyDescent="0.2">
      <c r="A63" s="292" t="s">
        <v>621</v>
      </c>
      <c r="B63" s="293" t="s">
        <v>622</v>
      </c>
      <c r="C63" s="302">
        <f>+C60+C61+C62</f>
        <v>687146</v>
      </c>
      <c r="D63" s="301">
        <f>+D60+D61+D62</f>
        <v>0</v>
      </c>
      <c r="E63" s="302">
        <f>+E60+E61+E62</f>
        <v>677146</v>
      </c>
    </row>
    <row r="64" spans="1:5" s="291" customFormat="1" x14ac:dyDescent="0.2">
      <c r="A64" s="292" t="s">
        <v>623</v>
      </c>
      <c r="B64" s="293" t="s">
        <v>624</v>
      </c>
      <c r="C64" s="300">
        <v>0</v>
      </c>
      <c r="D64" s="299"/>
      <c r="E64" s="300">
        <v>0</v>
      </c>
    </row>
    <row r="65" spans="1:5" s="291" customFormat="1" ht="21" x14ac:dyDescent="0.2">
      <c r="A65" s="292" t="s">
        <v>625</v>
      </c>
      <c r="B65" s="293" t="s">
        <v>626</v>
      </c>
      <c r="C65" s="300">
        <v>991</v>
      </c>
      <c r="D65" s="299">
        <v>0</v>
      </c>
      <c r="E65" s="300">
        <v>12869046</v>
      </c>
    </row>
    <row r="66" spans="1:5" s="291" customFormat="1" x14ac:dyDescent="0.2">
      <c r="A66" s="292" t="s">
        <v>627</v>
      </c>
      <c r="B66" s="293" t="s">
        <v>628</v>
      </c>
      <c r="C66" s="302">
        <v>991</v>
      </c>
      <c r="D66" s="301">
        <v>0</v>
      </c>
      <c r="E66" s="302">
        <v>12869046</v>
      </c>
    </row>
    <row r="67" spans="1:5" s="291" customFormat="1" x14ac:dyDescent="0.2">
      <c r="A67" s="292" t="s">
        <v>629</v>
      </c>
      <c r="B67" s="293" t="s">
        <v>630</v>
      </c>
      <c r="C67" s="300">
        <v>838705</v>
      </c>
      <c r="D67" s="299">
        <v>0</v>
      </c>
      <c r="E67" s="300">
        <v>838705</v>
      </c>
    </row>
    <row r="68" spans="1:5" s="291" customFormat="1" x14ac:dyDescent="0.2">
      <c r="A68" s="303" t="s">
        <v>631</v>
      </c>
      <c r="B68" s="304" t="s">
        <v>632</v>
      </c>
      <c r="C68" s="306">
        <f>+C51+C54+C59+C63+C66+C67</f>
        <v>216149895</v>
      </c>
      <c r="D68" s="305">
        <f>+D51+D54+D59+D63+D66+D67</f>
        <v>0</v>
      </c>
      <c r="E68" s="306">
        <f>+E51+E54+E59+E63+E66+E67</f>
        <v>241801724</v>
      </c>
    </row>
    <row r="69" spans="1:5" x14ac:dyDescent="0.25">
      <c r="A69" s="307"/>
      <c r="C69" s="308"/>
      <c r="D69" s="308"/>
      <c r="E69" s="309"/>
    </row>
    <row r="70" spans="1:5" x14ac:dyDescent="0.25">
      <c r="A70" s="307"/>
      <c r="C70" s="308"/>
      <c r="D70" s="308"/>
      <c r="E70" s="309"/>
    </row>
    <row r="71" spans="1:5" x14ac:dyDescent="0.25">
      <c r="A71" s="310"/>
      <c r="C71" s="308"/>
      <c r="D71" s="308"/>
      <c r="E71" s="309"/>
    </row>
    <row r="72" spans="1:5" x14ac:dyDescent="0.25">
      <c r="A72" s="542"/>
      <c r="B72" s="542"/>
      <c r="C72" s="542"/>
      <c r="D72" s="542"/>
      <c r="E72" s="542"/>
    </row>
    <row r="73" spans="1:5" x14ac:dyDescent="0.25">
      <c r="A73" s="542"/>
      <c r="B73" s="542"/>
      <c r="C73" s="542"/>
      <c r="D73" s="542"/>
      <c r="E73" s="542"/>
    </row>
  </sheetData>
  <sheetProtection selectLockedCells="1" selectUnlockedCells="1"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9999999999998" right="0.82708333333333328" top="1.1020833333333333" bottom="0.98402777777777772" header="0.51180555555555551" footer="0.51180555555555551"/>
  <pageSetup paperSize="9" scale="53" firstPageNumber="0" orientation="portrait" r:id="rId1"/>
  <headerFooter alignWithMargins="0">
    <oddFooter>&amp;C&amp;P</oddFooter>
  </headerFooter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E26"/>
  <sheetViews>
    <sheetView topLeftCell="A2" workbookViewId="0">
      <selection activeCell="C21" sqref="C21"/>
    </sheetView>
  </sheetViews>
  <sheetFormatPr defaultRowHeight="12.75" x14ac:dyDescent="0.2"/>
  <cols>
    <col min="1" max="1" width="71.1640625" style="311" customWidth="1"/>
    <col min="2" max="2" width="6.1640625" style="312" customWidth="1"/>
    <col min="3" max="3" width="18" style="313" customWidth="1"/>
    <col min="4" max="16384" width="9.33203125" style="313"/>
  </cols>
  <sheetData>
    <row r="1" spans="1:3" ht="32.25" customHeight="1" x14ac:dyDescent="0.2">
      <c r="A1" s="551" t="s">
        <v>633</v>
      </c>
      <c r="B1" s="551"/>
      <c r="C1" s="551"/>
    </row>
    <row r="2" spans="1:3" ht="12.75" customHeight="1" x14ac:dyDescent="0.2">
      <c r="A2" s="552" t="s">
        <v>903</v>
      </c>
      <c r="B2" s="552"/>
      <c r="C2" s="552"/>
    </row>
    <row r="4" spans="1:3" x14ac:dyDescent="0.2">
      <c r="A4" s="314" t="s">
        <v>904</v>
      </c>
      <c r="B4" s="553" t="s">
        <v>40</v>
      </c>
      <c r="C4" s="553"/>
    </row>
    <row r="5" spans="1:3" s="315" customFormat="1" ht="31.5" customHeight="1" x14ac:dyDescent="0.2">
      <c r="A5" s="554" t="s">
        <v>634</v>
      </c>
      <c r="B5" s="546" t="s">
        <v>522</v>
      </c>
      <c r="C5" s="555" t="s">
        <v>635</v>
      </c>
    </row>
    <row r="6" spans="1:3" s="315" customFormat="1" x14ac:dyDescent="0.2">
      <c r="A6" s="554"/>
      <c r="B6" s="546"/>
      <c r="C6" s="555"/>
    </row>
    <row r="7" spans="1:3" s="319" customFormat="1" x14ac:dyDescent="0.2">
      <c r="A7" s="316" t="s">
        <v>46</v>
      </c>
      <c r="B7" s="317" t="s">
        <v>47</v>
      </c>
      <c r="C7" s="318" t="s">
        <v>48</v>
      </c>
    </row>
    <row r="8" spans="1:3" ht="15.75" customHeight="1" x14ac:dyDescent="0.2">
      <c r="A8" s="292" t="s">
        <v>636</v>
      </c>
      <c r="B8" s="320" t="s">
        <v>529</v>
      </c>
      <c r="C8" s="321">
        <v>248123952</v>
      </c>
    </row>
    <row r="9" spans="1:3" ht="15.75" customHeight="1" x14ac:dyDescent="0.2">
      <c r="A9" s="292" t="s">
        <v>637</v>
      </c>
      <c r="B9" s="293" t="s">
        <v>531</v>
      </c>
      <c r="C9" s="321">
        <v>-8181167</v>
      </c>
    </row>
    <row r="10" spans="1:3" ht="15.75" customHeight="1" x14ac:dyDescent="0.2">
      <c r="A10" s="292" t="s">
        <v>638</v>
      </c>
      <c r="B10" s="293" t="s">
        <v>533</v>
      </c>
      <c r="C10" s="321">
        <v>15670759</v>
      </c>
    </row>
    <row r="11" spans="1:3" ht="15.75" customHeight="1" x14ac:dyDescent="0.2">
      <c r="A11" s="292" t="s">
        <v>639</v>
      </c>
      <c r="B11" s="293" t="s">
        <v>535</v>
      </c>
      <c r="C11" s="322">
        <v>-44510942</v>
      </c>
    </row>
    <row r="12" spans="1:3" ht="15.75" customHeight="1" x14ac:dyDescent="0.2">
      <c r="A12" s="292" t="s">
        <v>640</v>
      </c>
      <c r="B12" s="293" t="s">
        <v>537</v>
      </c>
      <c r="C12" s="322"/>
    </row>
    <row r="13" spans="1:3" ht="15.75" customHeight="1" x14ac:dyDescent="0.2">
      <c r="A13" s="292" t="s">
        <v>641</v>
      </c>
      <c r="B13" s="293" t="s">
        <v>539</v>
      </c>
      <c r="C13" s="322">
        <v>25116492</v>
      </c>
    </row>
    <row r="14" spans="1:3" ht="15.75" customHeight="1" x14ac:dyDescent="0.2">
      <c r="A14" s="292" t="s">
        <v>642</v>
      </c>
      <c r="B14" s="293" t="s">
        <v>541</v>
      </c>
      <c r="C14" s="323">
        <f>+C8+C9+C10+C11+C12+C13</f>
        <v>236219094</v>
      </c>
    </row>
    <row r="15" spans="1:3" ht="15.75" customHeight="1" x14ac:dyDescent="0.2">
      <c r="A15" s="292" t="s">
        <v>643</v>
      </c>
      <c r="B15" s="293" t="s">
        <v>543</v>
      </c>
      <c r="C15" s="324">
        <v>0</v>
      </c>
    </row>
    <row r="16" spans="1:3" ht="15.75" customHeight="1" x14ac:dyDescent="0.2">
      <c r="A16" s="292" t="s">
        <v>644</v>
      </c>
      <c r="B16" s="293" t="s">
        <v>545</v>
      </c>
      <c r="C16" s="322">
        <v>2190978</v>
      </c>
    </row>
    <row r="17" spans="1:5" ht="15.75" customHeight="1" x14ac:dyDescent="0.2">
      <c r="A17" s="292" t="s">
        <v>645</v>
      </c>
      <c r="B17" s="293" t="s">
        <v>369</v>
      </c>
      <c r="C17" s="322">
        <v>103851</v>
      </c>
    </row>
    <row r="18" spans="1:5" ht="15.75" customHeight="1" x14ac:dyDescent="0.2">
      <c r="A18" s="292" t="s">
        <v>646</v>
      </c>
      <c r="B18" s="293" t="s">
        <v>447</v>
      </c>
      <c r="C18" s="323">
        <f>+C15+C16+C17</f>
        <v>2294829</v>
      </c>
    </row>
    <row r="19" spans="1:5" s="325" customFormat="1" ht="15.75" customHeight="1" x14ac:dyDescent="0.2">
      <c r="A19" s="292" t="s">
        <v>647</v>
      </c>
      <c r="B19" s="293" t="s">
        <v>448</v>
      </c>
      <c r="C19" s="322"/>
    </row>
    <row r="20" spans="1:5" ht="15.75" customHeight="1" x14ac:dyDescent="0.2">
      <c r="A20" s="292" t="s">
        <v>648</v>
      </c>
      <c r="B20" s="293" t="s">
        <v>449</v>
      </c>
      <c r="C20" s="322">
        <v>3287801</v>
      </c>
    </row>
    <row r="21" spans="1:5" ht="15.75" customHeight="1" x14ac:dyDescent="0.2">
      <c r="A21" s="326" t="s">
        <v>649</v>
      </c>
      <c r="B21" s="304" t="s">
        <v>452</v>
      </c>
      <c r="C21" s="327">
        <f>+C14+C18+C19+C20</f>
        <v>241801724</v>
      </c>
    </row>
    <row r="22" spans="1:5" ht="15.75" x14ac:dyDescent="0.25">
      <c r="A22" s="307"/>
      <c r="B22" s="310"/>
      <c r="C22" s="308"/>
      <c r="D22" s="308"/>
      <c r="E22" s="308"/>
    </row>
    <row r="23" spans="1:5" ht="15.75" x14ac:dyDescent="0.25">
      <c r="A23" s="307"/>
      <c r="B23" s="310"/>
      <c r="C23" s="308"/>
      <c r="D23" s="308"/>
      <c r="E23" s="308"/>
    </row>
    <row r="24" spans="1:5" ht="15.75" x14ac:dyDescent="0.25">
      <c r="A24" s="310"/>
      <c r="B24" s="310"/>
      <c r="C24" s="308"/>
      <c r="D24" s="308"/>
      <c r="E24" s="308"/>
    </row>
    <row r="25" spans="1:5" ht="15.75" x14ac:dyDescent="0.25">
      <c r="A25" s="550"/>
      <c r="B25" s="550"/>
      <c r="C25" s="550"/>
      <c r="D25" s="328"/>
      <c r="E25" s="328"/>
    </row>
    <row r="26" spans="1:5" ht="15.75" x14ac:dyDescent="0.25">
      <c r="A26" s="550"/>
      <c r="B26" s="550"/>
      <c r="C26" s="550"/>
      <c r="D26" s="328"/>
      <c r="E26" s="328"/>
    </row>
  </sheetData>
  <sheetProtection selectLockedCells="1" selectUnlockedCell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9999999999998" right="0.78749999999999998" top="1.2597222222222222" bottom="0.98402777777777772" header="0.51180555555555551" footer="0.51180555555555551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E36"/>
  <sheetViews>
    <sheetView showWhiteSpace="0" view="pageLayout" zoomScaleNormal="100" workbookViewId="0">
      <selection activeCell="D10" sqref="D10"/>
    </sheetView>
  </sheetViews>
  <sheetFormatPr defaultRowHeight="12.75" x14ac:dyDescent="0.2"/>
  <cols>
    <col min="1" max="1" width="6.6640625" style="329" customWidth="1"/>
    <col min="2" max="2" width="39.83203125" style="329" customWidth="1"/>
    <col min="3" max="3" width="20.83203125" style="329" customWidth="1"/>
    <col min="4" max="5" width="12.83203125" style="329" customWidth="1"/>
    <col min="6" max="16384" width="9.33203125" style="329"/>
  </cols>
  <sheetData>
    <row r="1" spans="1:5" ht="27.75" customHeight="1" x14ac:dyDescent="0.25">
      <c r="B1" s="525" t="s">
        <v>902</v>
      </c>
      <c r="C1" s="330"/>
      <c r="D1" s="330"/>
      <c r="E1" s="330" t="s">
        <v>40</v>
      </c>
    </row>
    <row r="2" spans="1:5" ht="42.75" customHeight="1" x14ac:dyDescent="0.2">
      <c r="A2" s="331" t="s">
        <v>41</v>
      </c>
      <c r="B2" s="332" t="s">
        <v>650</v>
      </c>
      <c r="C2" s="333" t="s">
        <v>651</v>
      </c>
      <c r="D2" s="334" t="s">
        <v>652</v>
      </c>
      <c r="E2" s="335" t="s">
        <v>653</v>
      </c>
    </row>
    <row r="3" spans="1:5" ht="15.95" customHeight="1" x14ac:dyDescent="0.2">
      <c r="A3" s="336" t="s">
        <v>51</v>
      </c>
      <c r="B3" s="337" t="s">
        <v>654</v>
      </c>
      <c r="C3" s="338" t="s">
        <v>655</v>
      </c>
      <c r="D3" s="339">
        <v>250000</v>
      </c>
      <c r="E3" s="340">
        <v>250000</v>
      </c>
    </row>
    <row r="4" spans="1:5" ht="15.95" customHeight="1" x14ac:dyDescent="0.2">
      <c r="A4" s="341" t="s">
        <v>72</v>
      </c>
      <c r="B4" s="342" t="s">
        <v>886</v>
      </c>
      <c r="C4" s="342" t="s">
        <v>655</v>
      </c>
      <c r="D4" s="343">
        <v>50000</v>
      </c>
      <c r="E4" s="344">
        <v>50000</v>
      </c>
    </row>
    <row r="5" spans="1:5" ht="15.95" customHeight="1" x14ac:dyDescent="0.2">
      <c r="A5" s="341" t="s">
        <v>93</v>
      </c>
      <c r="B5" s="342" t="s">
        <v>656</v>
      </c>
      <c r="C5" s="342" t="s">
        <v>655</v>
      </c>
      <c r="D5" s="343">
        <v>360900</v>
      </c>
      <c r="E5" s="344">
        <v>366300</v>
      </c>
    </row>
    <row r="6" spans="1:5" ht="15.95" customHeight="1" x14ac:dyDescent="0.2">
      <c r="A6" s="341" t="s">
        <v>341</v>
      </c>
      <c r="B6" s="342" t="s">
        <v>657</v>
      </c>
      <c r="C6" s="342" t="s">
        <v>655</v>
      </c>
      <c r="D6" s="343">
        <v>46605</v>
      </c>
      <c r="E6" s="344">
        <v>88210</v>
      </c>
    </row>
    <row r="7" spans="1:5" ht="15.95" customHeight="1" x14ac:dyDescent="0.2">
      <c r="A7" s="341" t="s">
        <v>135</v>
      </c>
      <c r="B7" s="342" t="s">
        <v>658</v>
      </c>
      <c r="C7" s="342" t="s">
        <v>655</v>
      </c>
      <c r="D7" s="343">
        <v>5000</v>
      </c>
      <c r="E7" s="344">
        <v>0</v>
      </c>
    </row>
    <row r="8" spans="1:5" ht="15.95" customHeight="1" x14ac:dyDescent="0.2">
      <c r="A8" s="341" t="s">
        <v>168</v>
      </c>
      <c r="B8" s="342" t="s">
        <v>659</v>
      </c>
      <c r="C8" s="342" t="s">
        <v>655</v>
      </c>
      <c r="D8" s="343">
        <v>10025</v>
      </c>
      <c r="E8" s="344">
        <v>10175</v>
      </c>
    </row>
    <row r="9" spans="1:5" ht="15.95" customHeight="1" x14ac:dyDescent="0.2">
      <c r="A9" s="341" t="s">
        <v>352</v>
      </c>
      <c r="B9" s="342" t="s">
        <v>660</v>
      </c>
      <c r="C9" s="342" t="s">
        <v>655</v>
      </c>
      <c r="D9" s="343">
        <v>10741688</v>
      </c>
      <c r="E9" s="344">
        <v>10741688</v>
      </c>
    </row>
    <row r="10" spans="1:5" ht="15.95" customHeight="1" x14ac:dyDescent="0.2">
      <c r="A10" s="341" t="s">
        <v>201</v>
      </c>
      <c r="B10" s="342" t="s">
        <v>661</v>
      </c>
      <c r="C10" s="342" t="s">
        <v>655</v>
      </c>
      <c r="D10" s="343">
        <v>2346200</v>
      </c>
      <c r="E10" s="344">
        <v>2346200</v>
      </c>
    </row>
    <row r="11" spans="1:5" ht="15.95" customHeight="1" x14ac:dyDescent="0.2">
      <c r="A11" s="341" t="s">
        <v>216</v>
      </c>
      <c r="B11" s="342" t="s">
        <v>884</v>
      </c>
      <c r="C11" s="342" t="s">
        <v>655</v>
      </c>
      <c r="D11" s="343">
        <v>250000</v>
      </c>
      <c r="E11" s="345">
        <v>250000</v>
      </c>
    </row>
    <row r="12" spans="1:5" ht="15.95" customHeight="1" x14ac:dyDescent="0.2">
      <c r="A12" s="341" t="s">
        <v>369</v>
      </c>
      <c r="B12" s="342" t="s">
        <v>885</v>
      </c>
      <c r="C12" s="342" t="s">
        <v>655</v>
      </c>
      <c r="D12" s="343">
        <v>420000</v>
      </c>
      <c r="E12" s="345">
        <v>420000</v>
      </c>
    </row>
    <row r="13" spans="1:5" ht="15.95" customHeight="1" x14ac:dyDescent="0.2">
      <c r="A13" s="341" t="s">
        <v>447</v>
      </c>
      <c r="B13" s="342" t="s">
        <v>899</v>
      </c>
      <c r="C13" s="342" t="s">
        <v>655</v>
      </c>
      <c r="D13" s="343">
        <v>100000</v>
      </c>
      <c r="E13" s="345">
        <v>100000</v>
      </c>
    </row>
    <row r="14" spans="1:5" ht="15.95" customHeight="1" x14ac:dyDescent="0.2">
      <c r="A14" s="341" t="s">
        <v>448</v>
      </c>
      <c r="B14" s="342" t="s">
        <v>900</v>
      </c>
      <c r="C14" s="342" t="s">
        <v>655</v>
      </c>
      <c r="D14" s="343">
        <v>488099</v>
      </c>
      <c r="E14" s="345">
        <v>488099</v>
      </c>
    </row>
    <row r="15" spans="1:5" ht="15.95" customHeight="1" x14ac:dyDescent="0.2">
      <c r="A15" s="341" t="s">
        <v>449</v>
      </c>
      <c r="B15" s="342" t="s">
        <v>901</v>
      </c>
      <c r="C15" s="342" t="s">
        <v>655</v>
      </c>
      <c r="D15" s="343">
        <v>14090</v>
      </c>
      <c r="E15" s="345">
        <v>14090</v>
      </c>
    </row>
    <row r="16" spans="1:5" ht="15.95" customHeight="1" x14ac:dyDescent="0.2">
      <c r="A16" s="341" t="s">
        <v>452</v>
      </c>
      <c r="B16" s="342"/>
      <c r="C16" s="342"/>
      <c r="D16" s="343"/>
      <c r="E16" s="345"/>
    </row>
    <row r="17" spans="1:5" ht="15.95" customHeight="1" x14ac:dyDescent="0.2">
      <c r="A17" s="341" t="s">
        <v>455</v>
      </c>
      <c r="B17" s="342"/>
      <c r="C17" s="342"/>
      <c r="D17" s="343"/>
      <c r="E17" s="345"/>
    </row>
    <row r="18" spans="1:5" ht="15.95" customHeight="1" x14ac:dyDescent="0.2">
      <c r="A18" s="341" t="s">
        <v>459</v>
      </c>
      <c r="B18" s="342"/>
      <c r="C18" s="342"/>
      <c r="D18" s="343"/>
      <c r="E18" s="345"/>
    </row>
    <row r="19" spans="1:5" ht="15.95" customHeight="1" x14ac:dyDescent="0.2">
      <c r="A19" s="341" t="s">
        <v>462</v>
      </c>
      <c r="B19" s="342"/>
      <c r="C19" s="342"/>
      <c r="D19" s="343"/>
      <c r="E19" s="345"/>
    </row>
    <row r="20" spans="1:5" ht="15.95" customHeight="1" x14ac:dyDescent="0.2">
      <c r="A20" s="341" t="s">
        <v>465</v>
      </c>
      <c r="B20" s="342"/>
      <c r="C20" s="342"/>
      <c r="D20" s="343"/>
      <c r="E20" s="345"/>
    </row>
    <row r="21" spans="1:5" ht="15.95" customHeight="1" x14ac:dyDescent="0.2">
      <c r="A21" s="341" t="s">
        <v>468</v>
      </c>
      <c r="B21" s="342"/>
      <c r="C21" s="342"/>
      <c r="D21" s="343"/>
      <c r="E21" s="345"/>
    </row>
    <row r="22" spans="1:5" ht="15.95" customHeight="1" x14ac:dyDescent="0.2">
      <c r="A22" s="341" t="s">
        <v>471</v>
      </c>
      <c r="B22" s="342"/>
      <c r="C22" s="342"/>
      <c r="D22" s="343"/>
      <c r="E22" s="345"/>
    </row>
    <row r="23" spans="1:5" ht="15.95" customHeight="1" x14ac:dyDescent="0.2">
      <c r="A23" s="341" t="s">
        <v>474</v>
      </c>
      <c r="B23" s="342"/>
      <c r="C23" s="342"/>
      <c r="D23" s="343"/>
      <c r="E23" s="345"/>
    </row>
    <row r="24" spans="1:5" ht="15.95" customHeight="1" x14ac:dyDescent="0.2">
      <c r="A24" s="341" t="s">
        <v>476</v>
      </c>
      <c r="B24" s="342"/>
      <c r="C24" s="342"/>
      <c r="D24" s="343"/>
      <c r="E24" s="345"/>
    </row>
    <row r="25" spans="1:5" ht="15.95" customHeight="1" x14ac:dyDescent="0.2">
      <c r="A25" s="341" t="s">
        <v>478</v>
      </c>
      <c r="B25" s="342"/>
      <c r="C25" s="342"/>
      <c r="D25" s="343"/>
      <c r="E25" s="345"/>
    </row>
    <row r="26" spans="1:5" ht="15.95" customHeight="1" x14ac:dyDescent="0.2">
      <c r="A26" s="341" t="s">
        <v>481</v>
      </c>
      <c r="B26" s="342"/>
      <c r="C26" s="342"/>
      <c r="D26" s="343"/>
      <c r="E26" s="345"/>
    </row>
    <row r="27" spans="1:5" ht="15.95" customHeight="1" x14ac:dyDescent="0.2">
      <c r="A27" s="341" t="s">
        <v>484</v>
      </c>
      <c r="B27" s="342"/>
      <c r="C27" s="342"/>
      <c r="D27" s="343"/>
      <c r="E27" s="345"/>
    </row>
    <row r="28" spans="1:5" ht="15.95" customHeight="1" x14ac:dyDescent="0.2">
      <c r="A28" s="341" t="s">
        <v>487</v>
      </c>
      <c r="B28" s="342"/>
      <c r="C28" s="342"/>
      <c r="D28" s="343"/>
      <c r="E28" s="345"/>
    </row>
    <row r="29" spans="1:5" ht="15.95" customHeight="1" x14ac:dyDescent="0.2">
      <c r="A29" s="341" t="s">
        <v>519</v>
      </c>
      <c r="B29" s="342"/>
      <c r="C29" s="342"/>
      <c r="D29" s="343"/>
      <c r="E29" s="345"/>
    </row>
    <row r="30" spans="1:5" ht="15.95" customHeight="1" x14ac:dyDescent="0.2">
      <c r="A30" s="341" t="s">
        <v>520</v>
      </c>
      <c r="B30" s="342"/>
      <c r="C30" s="342"/>
      <c r="D30" s="343"/>
      <c r="E30" s="345"/>
    </row>
    <row r="31" spans="1:5" ht="15.95" customHeight="1" x14ac:dyDescent="0.2">
      <c r="A31" s="341" t="s">
        <v>566</v>
      </c>
      <c r="B31" s="342"/>
      <c r="C31" s="342"/>
      <c r="D31" s="343"/>
      <c r="E31" s="345"/>
    </row>
    <row r="32" spans="1:5" ht="15.95" customHeight="1" x14ac:dyDescent="0.2">
      <c r="A32" s="341" t="s">
        <v>568</v>
      </c>
      <c r="B32" s="342"/>
      <c r="C32" s="342"/>
      <c r="D32" s="343"/>
      <c r="E32" s="345"/>
    </row>
    <row r="33" spans="1:5" ht="15.95" customHeight="1" x14ac:dyDescent="0.2">
      <c r="A33" s="341" t="s">
        <v>570</v>
      </c>
      <c r="B33" s="342"/>
      <c r="C33" s="342"/>
      <c r="D33" s="343"/>
      <c r="E33" s="345"/>
    </row>
    <row r="34" spans="1:5" ht="15.95" customHeight="1" x14ac:dyDescent="0.2">
      <c r="A34" s="341" t="s">
        <v>572</v>
      </c>
      <c r="B34" s="342"/>
      <c r="C34" s="342"/>
      <c r="D34" s="343"/>
      <c r="E34" s="345"/>
    </row>
    <row r="35" spans="1:5" ht="15.95" customHeight="1" x14ac:dyDescent="0.2">
      <c r="A35" s="346" t="s">
        <v>574</v>
      </c>
      <c r="B35" s="347"/>
      <c r="C35" s="347"/>
      <c r="D35" s="348"/>
      <c r="E35" s="349"/>
    </row>
    <row r="36" spans="1:5" ht="15.95" customHeight="1" x14ac:dyDescent="0.2">
      <c r="A36" s="556" t="s">
        <v>662</v>
      </c>
      <c r="B36" s="556"/>
      <c r="C36" s="350"/>
      <c r="D36" s="351">
        <f>SUM(D3:D35)</f>
        <v>15082607</v>
      </c>
      <c r="E36" s="352">
        <f>SUM(E3:E35)</f>
        <v>15124762</v>
      </c>
    </row>
  </sheetData>
  <sheetProtection selectLockedCells="1" selectUnlockedCells="1"/>
  <mergeCells count="1">
    <mergeCell ref="A36:B36"/>
  </mergeCells>
  <printOptions horizontalCentered="1"/>
  <pageMargins left="0.78749999999999998" right="0.78749999999999998" top="1.5750000000000002" bottom="0.98402777777777772" header="0.51180555555555551" footer="0.51180555555555551"/>
  <pageSetup paperSize="9" firstPageNumber="0" orientation="portrait" r:id="rId1"/>
  <headerFooter alignWithMargins="0">
    <oddHeader>&amp;C&amp;"Times New Roman CE,Félkövér"&amp;14KIMUTATÁS
a 2020. évi céljelleggel juttatott közvetlen
 támogatások felhasználásáról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C13"/>
  <sheetViews>
    <sheetView workbookViewId="0">
      <selection activeCell="C11" sqref="C11"/>
    </sheetView>
  </sheetViews>
  <sheetFormatPr defaultRowHeight="12.75" x14ac:dyDescent="0.2"/>
  <cols>
    <col min="1" max="1" width="7.6640625" style="329" customWidth="1"/>
    <col min="2" max="2" width="60.83203125" style="329" customWidth="1"/>
    <col min="3" max="3" width="25.6640625" style="329" customWidth="1"/>
    <col min="4" max="16384" width="9.33203125" style="329"/>
  </cols>
  <sheetData>
    <row r="1" spans="1:3" ht="15" x14ac:dyDescent="0.25">
      <c r="C1" s="353" t="s">
        <v>898</v>
      </c>
    </row>
    <row r="2" spans="1:3" ht="14.25" x14ac:dyDescent="0.2">
      <c r="A2" s="354"/>
      <c r="B2" s="354"/>
      <c r="C2" s="354"/>
    </row>
    <row r="3" spans="1:3" ht="33.75" customHeight="1" x14ac:dyDescent="0.2">
      <c r="A3" s="557" t="s">
        <v>663</v>
      </c>
      <c r="B3" s="557"/>
      <c r="C3" s="557"/>
    </row>
    <row r="4" spans="1:3" x14ac:dyDescent="0.2">
      <c r="C4" s="355"/>
    </row>
    <row r="5" spans="1:3" s="359" customFormat="1" ht="43.5" customHeight="1" x14ac:dyDescent="0.2">
      <c r="A5" s="356" t="s">
        <v>664</v>
      </c>
      <c r="B5" s="357" t="s">
        <v>371</v>
      </c>
      <c r="C5" s="358" t="s">
        <v>665</v>
      </c>
    </row>
    <row r="6" spans="1:3" ht="28.5" customHeight="1" x14ac:dyDescent="0.2">
      <c r="A6" s="360" t="s">
        <v>51</v>
      </c>
      <c r="B6" s="361" t="str">
        <f>+CONCATENATE("Pénzkészlet ",LEFT(ÖSSZEFÜGGÉSEK!A4,4),". január 1-jén",CHAR(10),"ebből:")</f>
        <v>Pénzkészlet 2020. január 1-jén
ebből:</v>
      </c>
      <c r="C6" s="362">
        <f>C7+C8</f>
        <v>41320021</v>
      </c>
    </row>
    <row r="7" spans="1:3" ht="18" customHeight="1" x14ac:dyDescent="0.2">
      <c r="A7" s="363" t="s">
        <v>72</v>
      </c>
      <c r="B7" s="364" t="s">
        <v>666</v>
      </c>
      <c r="C7" s="365">
        <v>41320021</v>
      </c>
    </row>
    <row r="8" spans="1:3" ht="18" customHeight="1" x14ac:dyDescent="0.2">
      <c r="A8" s="363" t="s">
        <v>93</v>
      </c>
      <c r="B8" s="364" t="s">
        <v>667</v>
      </c>
      <c r="C8" s="365">
        <v>0</v>
      </c>
    </row>
    <row r="9" spans="1:3" ht="18" customHeight="1" x14ac:dyDescent="0.2">
      <c r="A9" s="363" t="s">
        <v>341</v>
      </c>
      <c r="B9" s="366" t="s">
        <v>668</v>
      </c>
      <c r="C9" s="365">
        <v>109160979</v>
      </c>
    </row>
    <row r="10" spans="1:3" ht="18" customHeight="1" x14ac:dyDescent="0.2">
      <c r="A10" s="367" t="s">
        <v>135</v>
      </c>
      <c r="B10" s="368" t="s">
        <v>669</v>
      </c>
      <c r="C10" s="369">
        <v>129293594</v>
      </c>
    </row>
    <row r="11" spans="1:3" ht="25.5" customHeight="1" x14ac:dyDescent="0.2">
      <c r="A11" s="370" t="s">
        <v>168</v>
      </c>
      <c r="B11" s="371" t="str">
        <f>+CONCATENATE("Záró pénzkészlet ",LEFT(ÖSSZEFÜGGÉSEK!A4,4),". december 31-én",CHAR(10),"ebből:")</f>
        <v>Záró pénzkészlet 2020. december 31-én
ebből:</v>
      </c>
      <c r="C11" s="372">
        <f>C6+C9-C10</f>
        <v>21187406</v>
      </c>
    </row>
    <row r="12" spans="1:3" ht="18" customHeight="1" x14ac:dyDescent="0.2">
      <c r="A12" s="363" t="s">
        <v>352</v>
      </c>
      <c r="B12" s="364" t="s">
        <v>666</v>
      </c>
      <c r="C12" s="365">
        <v>21187406</v>
      </c>
    </row>
    <row r="13" spans="1:3" ht="18" customHeight="1" x14ac:dyDescent="0.2">
      <c r="A13" s="373" t="s">
        <v>201</v>
      </c>
      <c r="B13" s="374" t="s">
        <v>667</v>
      </c>
      <c r="C13" s="375">
        <v>0</v>
      </c>
    </row>
  </sheetData>
  <sheetProtection selectLockedCells="1" selectUnlockedCells="1"/>
  <mergeCells count="1">
    <mergeCell ref="A3:C3"/>
  </mergeCells>
  <conditionalFormatting sqref="C11">
    <cfRule type="cellIs" dxfId="0" priority="1" stopIfTrue="1" operator="notEqual">
      <formula>SUM(C12:C13)</formula>
    </cfRule>
  </conditionalFormatting>
  <printOptions horizontalCentered="1"/>
  <pageMargins left="0.78749999999999998" right="0.78749999999999998" top="0.98402777777777772" bottom="0.98402777777777772" header="0.51180555555555551" footer="0.51180555555555551"/>
  <pageSetup paperSize="9" scale="95" firstPageNumber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M21"/>
  <sheetViews>
    <sheetView workbookViewId="0">
      <selection activeCell="K11" sqref="K11:M11"/>
    </sheetView>
  </sheetViews>
  <sheetFormatPr defaultRowHeight="12.75" x14ac:dyDescent="0.2"/>
  <cols>
    <col min="1" max="1" width="14" customWidth="1"/>
    <col min="2" max="2" width="9.5" customWidth="1"/>
  </cols>
  <sheetData>
    <row r="1" spans="1:13" ht="37.5" customHeight="1" x14ac:dyDescent="0.2">
      <c r="A1" s="563" t="s">
        <v>897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5"/>
    </row>
    <row r="2" spans="1:13" ht="27" customHeight="1" x14ac:dyDescent="0.2">
      <c r="A2" s="562" t="s">
        <v>670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</row>
    <row r="3" spans="1:13" ht="15.75" x14ac:dyDescent="0.25">
      <c r="A3" s="376" t="s">
        <v>51</v>
      </c>
      <c r="B3" s="560" t="s">
        <v>671</v>
      </c>
      <c r="C3" s="560"/>
      <c r="D3" s="560"/>
      <c r="E3" s="560"/>
      <c r="F3" s="560"/>
      <c r="G3" s="560"/>
      <c r="H3" s="560"/>
      <c r="I3" s="560"/>
      <c r="J3" s="560"/>
      <c r="K3" s="561">
        <v>109160979</v>
      </c>
      <c r="L3" s="561"/>
      <c r="M3" s="561"/>
    </row>
    <row r="4" spans="1:13" ht="15.75" x14ac:dyDescent="0.25">
      <c r="A4" s="376" t="s">
        <v>72</v>
      </c>
      <c r="B4" s="560" t="s">
        <v>672</v>
      </c>
      <c r="C4" s="560"/>
      <c r="D4" s="560"/>
      <c r="E4" s="560"/>
      <c r="F4" s="560"/>
      <c r="G4" s="560"/>
      <c r="H4" s="560"/>
      <c r="I4" s="560"/>
      <c r="J4" s="560"/>
      <c r="K4" s="561">
        <v>102374212</v>
      </c>
      <c r="L4" s="561"/>
      <c r="M4" s="561"/>
    </row>
    <row r="5" spans="1:13" ht="15.75" x14ac:dyDescent="0.25">
      <c r="A5" s="376" t="s">
        <v>93</v>
      </c>
      <c r="B5" s="558" t="s">
        <v>673</v>
      </c>
      <c r="C5" s="558"/>
      <c r="D5" s="558"/>
      <c r="E5" s="558"/>
      <c r="F5" s="558"/>
      <c r="G5" s="558"/>
      <c r="H5" s="558"/>
      <c r="I5" s="558"/>
      <c r="J5" s="558"/>
      <c r="K5" s="559">
        <v>6786767</v>
      </c>
      <c r="L5" s="559"/>
      <c r="M5" s="559"/>
    </row>
    <row r="6" spans="1:13" ht="15.75" x14ac:dyDescent="0.25">
      <c r="A6" s="376" t="s">
        <v>341</v>
      </c>
      <c r="B6" s="560" t="s">
        <v>674</v>
      </c>
      <c r="C6" s="560"/>
      <c r="D6" s="560"/>
      <c r="E6" s="560"/>
      <c r="F6" s="560"/>
      <c r="G6" s="560"/>
      <c r="H6" s="560"/>
      <c r="I6" s="560"/>
      <c r="J6" s="560"/>
      <c r="K6" s="561">
        <v>44127150</v>
      </c>
      <c r="L6" s="561"/>
      <c r="M6" s="561"/>
    </row>
    <row r="7" spans="1:13" ht="15.75" x14ac:dyDescent="0.25">
      <c r="A7" s="376" t="s">
        <v>135</v>
      </c>
      <c r="B7" s="560" t="s">
        <v>675</v>
      </c>
      <c r="C7" s="560"/>
      <c r="D7" s="560"/>
      <c r="E7" s="560"/>
      <c r="F7" s="560"/>
      <c r="G7" s="560"/>
      <c r="H7" s="560"/>
      <c r="I7" s="560"/>
      <c r="J7" s="560"/>
      <c r="K7" s="561">
        <v>29155185</v>
      </c>
      <c r="L7" s="561"/>
      <c r="M7" s="561"/>
    </row>
    <row r="8" spans="1:13" ht="15.75" x14ac:dyDescent="0.25">
      <c r="A8" s="376" t="s">
        <v>168</v>
      </c>
      <c r="B8" s="558" t="s">
        <v>676</v>
      </c>
      <c r="C8" s="558"/>
      <c r="D8" s="558"/>
      <c r="E8" s="558"/>
      <c r="F8" s="558"/>
      <c r="G8" s="558"/>
      <c r="H8" s="558"/>
      <c r="I8" s="558"/>
      <c r="J8" s="558"/>
      <c r="K8" s="559">
        <v>14971965</v>
      </c>
      <c r="L8" s="559"/>
      <c r="M8" s="559"/>
    </row>
    <row r="9" spans="1:13" ht="15.75" x14ac:dyDescent="0.25">
      <c r="A9" s="376" t="s">
        <v>352</v>
      </c>
      <c r="B9" s="558" t="s">
        <v>677</v>
      </c>
      <c r="C9" s="558"/>
      <c r="D9" s="558"/>
      <c r="E9" s="558"/>
      <c r="F9" s="558"/>
      <c r="G9" s="558"/>
      <c r="H9" s="558"/>
      <c r="I9" s="558"/>
      <c r="J9" s="558"/>
      <c r="K9" s="559">
        <v>21758732</v>
      </c>
      <c r="L9" s="559"/>
      <c r="M9" s="559"/>
    </row>
    <row r="10" spans="1:13" ht="15.75" x14ac:dyDescent="0.25">
      <c r="A10" s="376" t="s">
        <v>201</v>
      </c>
      <c r="B10" s="558" t="s">
        <v>678</v>
      </c>
      <c r="C10" s="558"/>
      <c r="D10" s="558"/>
      <c r="E10" s="558"/>
      <c r="F10" s="558"/>
      <c r="G10" s="558"/>
      <c r="H10" s="558"/>
      <c r="I10" s="558"/>
      <c r="J10" s="558"/>
      <c r="K10" s="559">
        <v>21758732</v>
      </c>
      <c r="L10" s="559"/>
      <c r="M10" s="559"/>
    </row>
    <row r="11" spans="1:13" ht="15.75" x14ac:dyDescent="0.25">
      <c r="A11" s="376" t="s">
        <v>216</v>
      </c>
      <c r="B11" s="558" t="s">
        <v>679</v>
      </c>
      <c r="C11" s="558"/>
      <c r="D11" s="558"/>
      <c r="E11" s="558"/>
      <c r="F11" s="558"/>
      <c r="G11" s="558"/>
      <c r="H11" s="558"/>
      <c r="I11" s="558"/>
      <c r="J11" s="558"/>
      <c r="K11" s="559">
        <v>0</v>
      </c>
      <c r="L11" s="559"/>
      <c r="M11" s="559"/>
    </row>
    <row r="12" spans="1:13" x14ac:dyDescent="0.2">
      <c r="A12" s="377"/>
      <c r="B12" s="378"/>
      <c r="C12" s="378"/>
      <c r="D12" s="378"/>
      <c r="E12" s="378"/>
      <c r="F12" s="378"/>
      <c r="G12" s="378"/>
      <c r="H12" s="378"/>
      <c r="I12" s="378"/>
      <c r="J12" s="378"/>
    </row>
    <row r="13" spans="1:13" x14ac:dyDescent="0.2">
      <c r="A13" s="377"/>
      <c r="B13" s="378"/>
      <c r="C13" s="378"/>
      <c r="D13" s="378"/>
      <c r="E13" s="378"/>
      <c r="F13" s="378"/>
      <c r="G13" s="378"/>
      <c r="H13" s="378"/>
      <c r="I13" s="378"/>
      <c r="J13" s="378"/>
    </row>
    <row r="14" spans="1:13" x14ac:dyDescent="0.2">
      <c r="A14" s="377"/>
      <c r="B14" s="378"/>
      <c r="C14" s="378"/>
      <c r="D14" s="378"/>
      <c r="E14" s="378"/>
      <c r="F14" s="378"/>
      <c r="G14" s="378"/>
      <c r="H14" s="378"/>
      <c r="I14" s="378"/>
      <c r="J14" s="378"/>
    </row>
    <row r="15" spans="1:13" x14ac:dyDescent="0.2">
      <c r="A15" s="377"/>
      <c r="B15" s="378"/>
      <c r="C15" s="378"/>
      <c r="D15" s="378"/>
      <c r="E15" s="378"/>
      <c r="F15" s="378"/>
      <c r="G15" s="378"/>
      <c r="H15" s="378"/>
      <c r="I15" s="378"/>
      <c r="J15" s="378"/>
    </row>
    <row r="16" spans="1:13" x14ac:dyDescent="0.2">
      <c r="A16" s="377"/>
      <c r="B16" s="378"/>
      <c r="C16" s="378"/>
      <c r="D16" s="378"/>
      <c r="E16" s="378"/>
      <c r="F16" s="378"/>
      <c r="G16" s="378"/>
      <c r="H16" s="378"/>
      <c r="I16" s="378"/>
      <c r="J16" s="378"/>
    </row>
    <row r="17" spans="1:10" x14ac:dyDescent="0.2">
      <c r="A17" s="377"/>
      <c r="B17" s="378"/>
      <c r="C17" s="378"/>
      <c r="D17" s="378"/>
      <c r="E17" s="378"/>
      <c r="F17" s="378"/>
      <c r="G17" s="378"/>
      <c r="H17" s="378"/>
      <c r="I17" s="378"/>
      <c r="J17" s="378"/>
    </row>
    <row r="18" spans="1:10" x14ac:dyDescent="0.2">
      <c r="A18" s="377"/>
      <c r="B18" s="378"/>
      <c r="C18" s="378"/>
      <c r="D18" s="378"/>
      <c r="E18" s="378"/>
      <c r="F18" s="378"/>
      <c r="G18" s="378"/>
      <c r="H18" s="378"/>
      <c r="I18" s="378"/>
      <c r="J18" s="378"/>
    </row>
    <row r="19" spans="1:10" x14ac:dyDescent="0.2">
      <c r="A19" s="377"/>
      <c r="B19" s="378"/>
      <c r="C19" s="378"/>
      <c r="D19" s="378"/>
      <c r="E19" s="378"/>
      <c r="F19" s="378"/>
      <c r="G19" s="378"/>
      <c r="H19" s="378"/>
      <c r="I19" s="378"/>
      <c r="J19" s="378"/>
    </row>
    <row r="20" spans="1:10" x14ac:dyDescent="0.2">
      <c r="A20" s="377"/>
      <c r="B20" s="378"/>
      <c r="C20" s="378"/>
      <c r="D20" s="378"/>
      <c r="E20" s="378"/>
      <c r="F20" s="378"/>
      <c r="G20" s="378"/>
      <c r="H20" s="378"/>
      <c r="I20" s="378"/>
      <c r="J20" s="378"/>
    </row>
    <row r="21" spans="1:10" x14ac:dyDescent="0.2">
      <c r="A21" s="377"/>
      <c r="B21" s="378"/>
      <c r="C21" s="378"/>
      <c r="D21" s="378"/>
      <c r="E21" s="378"/>
      <c r="F21" s="378"/>
      <c r="G21" s="378"/>
      <c r="H21" s="378"/>
      <c r="I21" s="378"/>
      <c r="J21" s="378"/>
    </row>
  </sheetData>
  <sheetProtection selectLockedCells="1" selectUnlockedCells="1"/>
  <mergeCells count="20">
    <mergeCell ref="A2:M2"/>
    <mergeCell ref="B3:J3"/>
    <mergeCell ref="K3:M3"/>
    <mergeCell ref="B4:J4"/>
    <mergeCell ref="K4:M4"/>
    <mergeCell ref="A1:M1"/>
    <mergeCell ref="B5:J5"/>
    <mergeCell ref="K5:M5"/>
    <mergeCell ref="B6:J6"/>
    <mergeCell ref="K6:M6"/>
    <mergeCell ref="B7:J7"/>
    <mergeCell ref="K7:M7"/>
    <mergeCell ref="B11:J11"/>
    <mergeCell ref="K11:M11"/>
    <mergeCell ref="B8:J8"/>
    <mergeCell ref="K8:M8"/>
    <mergeCell ref="B9:J9"/>
    <mergeCell ref="K9:M9"/>
    <mergeCell ref="B10:J10"/>
    <mergeCell ref="K10:M10"/>
  </mergeCells>
  <pageMargins left="0.70833333333333337" right="0.70833333333333337" top="0.74791666666666667" bottom="0.74791666666666667" header="0.51180555555555551" footer="0.51180555555555551"/>
  <pageSetup paperSize="9" scale="77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workbookViewId="0">
      <selection activeCell="M14" sqref="M14"/>
    </sheetView>
  </sheetViews>
  <sheetFormatPr defaultRowHeight="12.75" x14ac:dyDescent="0.2"/>
  <cols>
    <col min="1" max="1" width="40.5" customWidth="1"/>
    <col min="2" max="2" width="10.33203125" customWidth="1"/>
    <col min="3" max="3" width="9.83203125" customWidth="1"/>
    <col min="4" max="4" width="10.1640625" customWidth="1"/>
    <col min="5" max="5" width="10" customWidth="1"/>
    <col min="6" max="6" width="10.33203125" customWidth="1"/>
    <col min="7" max="8" width="10.6640625" customWidth="1"/>
    <col min="9" max="9" width="11.5" customWidth="1"/>
    <col min="10" max="10" width="11.33203125" customWidth="1"/>
    <col min="11" max="11" width="10.33203125" customWidth="1"/>
    <col min="12" max="12" width="10.1640625" customWidth="1"/>
    <col min="13" max="13" width="10" customWidth="1"/>
    <col min="14" max="14" width="11" customWidth="1"/>
  </cols>
  <sheetData>
    <row r="1" spans="1:14" x14ac:dyDescent="0.2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79"/>
      <c r="M1" s="379"/>
      <c r="N1" s="380" t="s">
        <v>895</v>
      </c>
    </row>
    <row r="2" spans="1:14" ht="15.75" x14ac:dyDescent="0.25">
      <c r="A2" s="381" t="s">
        <v>896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3"/>
    </row>
    <row r="3" spans="1:14" x14ac:dyDescent="0.2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80"/>
    </row>
    <row r="4" spans="1:14" x14ac:dyDescent="0.2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80" t="s">
        <v>887</v>
      </c>
    </row>
    <row r="5" spans="1:14" x14ac:dyDescent="0.2">
      <c r="A5" s="384" t="s">
        <v>371</v>
      </c>
      <c r="B5" s="385" t="s">
        <v>681</v>
      </c>
      <c r="C5" s="385" t="s">
        <v>682</v>
      </c>
      <c r="D5" s="385" t="s">
        <v>683</v>
      </c>
      <c r="E5" s="385" t="s">
        <v>684</v>
      </c>
      <c r="F5" s="385" t="s">
        <v>685</v>
      </c>
      <c r="G5" s="385" t="s">
        <v>686</v>
      </c>
      <c r="H5" s="385" t="s">
        <v>687</v>
      </c>
      <c r="I5" s="385" t="s">
        <v>688</v>
      </c>
      <c r="J5" s="385" t="s">
        <v>689</v>
      </c>
      <c r="K5" s="385" t="s">
        <v>690</v>
      </c>
      <c r="L5" s="385" t="s">
        <v>691</v>
      </c>
      <c r="M5" s="385" t="s">
        <v>692</v>
      </c>
      <c r="N5" s="386" t="s">
        <v>693</v>
      </c>
    </row>
    <row r="6" spans="1:14" x14ac:dyDescent="0.2">
      <c r="A6" s="387" t="s">
        <v>694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9"/>
    </row>
    <row r="7" spans="1:14" x14ac:dyDescent="0.2">
      <c r="A7" s="390" t="s">
        <v>695</v>
      </c>
      <c r="B7" s="391">
        <v>7868540</v>
      </c>
      <c r="C7" s="391">
        <v>7868541</v>
      </c>
      <c r="D7" s="391">
        <v>7868540</v>
      </c>
      <c r="E7" s="391">
        <v>7868541</v>
      </c>
      <c r="F7" s="391">
        <v>7868540</v>
      </c>
      <c r="G7" s="391">
        <v>7868541</v>
      </c>
      <c r="H7" s="391">
        <v>7868540</v>
      </c>
      <c r="I7" s="391">
        <v>7868541</v>
      </c>
      <c r="J7" s="391">
        <v>7868541</v>
      </c>
      <c r="K7" s="391">
        <v>7868540</v>
      </c>
      <c r="L7" s="391">
        <v>7868540</v>
      </c>
      <c r="M7" s="391">
        <v>7868541</v>
      </c>
      <c r="N7" s="392">
        <v>94422488</v>
      </c>
    </row>
    <row r="8" spans="1:14" x14ac:dyDescent="0.2">
      <c r="A8" s="390" t="s">
        <v>696</v>
      </c>
      <c r="B8" s="391">
        <v>468484</v>
      </c>
      <c r="C8" s="391">
        <v>468484</v>
      </c>
      <c r="D8" s="391">
        <v>468484</v>
      </c>
      <c r="E8" s="391">
        <v>468484</v>
      </c>
      <c r="F8" s="391">
        <v>468484</v>
      </c>
      <c r="G8" s="391">
        <v>468484</v>
      </c>
      <c r="H8" s="391">
        <v>468485</v>
      </c>
      <c r="I8" s="391">
        <v>468485</v>
      </c>
      <c r="J8" s="391">
        <v>468485</v>
      </c>
      <c r="K8" s="391">
        <v>468485</v>
      </c>
      <c r="L8" s="391">
        <v>468485</v>
      </c>
      <c r="M8" s="391">
        <v>468485</v>
      </c>
      <c r="N8" s="392">
        <v>5621812</v>
      </c>
    </row>
    <row r="9" spans="1:14" x14ac:dyDescent="0.2">
      <c r="A9" s="393" t="s">
        <v>697</v>
      </c>
      <c r="B9" s="391">
        <v>551974</v>
      </c>
      <c r="C9" s="391">
        <v>551974</v>
      </c>
      <c r="D9" s="391">
        <v>551974</v>
      </c>
      <c r="E9" s="391">
        <v>551974</v>
      </c>
      <c r="F9" s="391">
        <v>551974</v>
      </c>
      <c r="G9" s="391">
        <v>551974</v>
      </c>
      <c r="H9" s="391">
        <v>551974</v>
      </c>
      <c r="I9" s="391">
        <v>551974</v>
      </c>
      <c r="J9" s="391">
        <v>551974</v>
      </c>
      <c r="K9" s="391">
        <v>551974</v>
      </c>
      <c r="L9" s="391">
        <v>551974</v>
      </c>
      <c r="M9" s="391">
        <v>551974</v>
      </c>
      <c r="N9" s="392">
        <v>6623686</v>
      </c>
    </row>
    <row r="10" spans="1:14" x14ac:dyDescent="0.2">
      <c r="A10" s="390" t="s">
        <v>698</v>
      </c>
      <c r="B10" s="391">
        <v>798861</v>
      </c>
      <c r="C10" s="391">
        <v>0</v>
      </c>
      <c r="D10" s="391">
        <v>0</v>
      </c>
      <c r="E10" s="391">
        <v>0</v>
      </c>
      <c r="F10" s="391">
        <v>0</v>
      </c>
      <c r="G10" s="391">
        <v>0</v>
      </c>
      <c r="H10" s="391">
        <v>0</v>
      </c>
      <c r="I10" s="391">
        <v>0</v>
      </c>
      <c r="J10" s="391">
        <v>0</v>
      </c>
      <c r="K10" s="391">
        <v>0</v>
      </c>
      <c r="L10" s="391">
        <v>0</v>
      </c>
      <c r="M10" s="391">
        <v>0</v>
      </c>
      <c r="N10" s="392">
        <v>798861</v>
      </c>
    </row>
    <row r="11" spans="1:14" x14ac:dyDescent="0.2">
      <c r="A11" s="390" t="s">
        <v>699</v>
      </c>
      <c r="B11" s="391">
        <v>0</v>
      </c>
      <c r="C11" s="391">
        <v>0</v>
      </c>
      <c r="D11" s="391">
        <v>0</v>
      </c>
      <c r="E11" s="391">
        <v>0</v>
      </c>
      <c r="F11" s="391">
        <v>0</v>
      </c>
      <c r="G11" s="391">
        <v>0</v>
      </c>
      <c r="H11" s="391">
        <v>0</v>
      </c>
      <c r="I11" s="391">
        <v>0</v>
      </c>
      <c r="J11" s="391">
        <v>0</v>
      </c>
      <c r="K11" s="391">
        <v>0</v>
      </c>
      <c r="L11" s="391">
        <v>0</v>
      </c>
      <c r="M11" s="391">
        <v>0</v>
      </c>
      <c r="N11" s="392">
        <v>0</v>
      </c>
    </row>
    <row r="12" spans="1:14" x14ac:dyDescent="0.2">
      <c r="A12" s="390" t="s">
        <v>700</v>
      </c>
      <c r="B12" s="391">
        <v>0</v>
      </c>
      <c r="C12" s="391">
        <v>0</v>
      </c>
      <c r="D12" s="391">
        <v>0</v>
      </c>
      <c r="E12" s="391">
        <v>0</v>
      </c>
      <c r="F12" s="391">
        <v>0</v>
      </c>
      <c r="G12" s="391">
        <v>0</v>
      </c>
      <c r="H12" s="391">
        <v>0</v>
      </c>
      <c r="I12" s="391">
        <v>0</v>
      </c>
      <c r="J12" s="391">
        <v>0</v>
      </c>
      <c r="K12" s="391">
        <v>0</v>
      </c>
      <c r="L12" s="391">
        <v>0</v>
      </c>
      <c r="M12" s="391">
        <v>0</v>
      </c>
      <c r="N12" s="392">
        <v>0</v>
      </c>
    </row>
    <row r="13" spans="1:14" ht="25.5" x14ac:dyDescent="0.2">
      <c r="A13" s="394" t="s">
        <v>701</v>
      </c>
      <c r="B13" s="391">
        <v>1686643</v>
      </c>
      <c r="C13" s="391">
        <v>339257</v>
      </c>
      <c r="D13" s="391">
        <v>339257</v>
      </c>
      <c r="E13" s="391">
        <v>339257</v>
      </c>
      <c r="F13" s="391">
        <v>2623458</v>
      </c>
      <c r="G13" s="391">
        <v>339257</v>
      </c>
      <c r="H13" s="391">
        <v>339257</v>
      </c>
      <c r="I13" s="391">
        <v>20011557</v>
      </c>
      <c r="J13" s="391">
        <v>339257</v>
      </c>
      <c r="K13" s="391">
        <v>339257</v>
      </c>
      <c r="L13" s="391">
        <v>339257</v>
      </c>
      <c r="M13" s="391">
        <v>12252640</v>
      </c>
      <c r="N13" s="392">
        <v>45344471</v>
      </c>
    </row>
    <row r="14" spans="1:14" x14ac:dyDescent="0.2">
      <c r="A14" s="395" t="s">
        <v>702</v>
      </c>
      <c r="B14" s="396">
        <f>SUM(B7:B13)</f>
        <v>11374502</v>
      </c>
      <c r="C14" s="396">
        <f t="shared" ref="C14:M14" si="0">SUM(C7:C13)</f>
        <v>9228256</v>
      </c>
      <c r="D14" s="396">
        <f t="shared" si="0"/>
        <v>9228255</v>
      </c>
      <c r="E14" s="396">
        <f t="shared" si="0"/>
        <v>9228256</v>
      </c>
      <c r="F14" s="396">
        <f t="shared" si="0"/>
        <v>11512456</v>
      </c>
      <c r="G14" s="396">
        <f t="shared" si="0"/>
        <v>9228256</v>
      </c>
      <c r="H14" s="396">
        <f t="shared" si="0"/>
        <v>9228256</v>
      </c>
      <c r="I14" s="396">
        <f t="shared" si="0"/>
        <v>28900557</v>
      </c>
      <c r="J14" s="396">
        <f t="shared" si="0"/>
        <v>9228257</v>
      </c>
      <c r="K14" s="396">
        <f t="shared" si="0"/>
        <v>9228256</v>
      </c>
      <c r="L14" s="396">
        <f t="shared" si="0"/>
        <v>9228256</v>
      </c>
      <c r="M14" s="396">
        <f t="shared" si="0"/>
        <v>21141640</v>
      </c>
      <c r="N14" s="392">
        <f>SUM(N7:N13)</f>
        <v>152811318</v>
      </c>
    </row>
    <row r="15" spans="1:14" x14ac:dyDescent="0.2">
      <c r="A15" s="395" t="s">
        <v>703</v>
      </c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2"/>
    </row>
    <row r="16" spans="1:14" x14ac:dyDescent="0.2">
      <c r="A16" s="390" t="s">
        <v>704</v>
      </c>
      <c r="B16" s="391">
        <v>9228256</v>
      </c>
      <c r="C16" s="391">
        <v>9228256</v>
      </c>
      <c r="D16" s="391">
        <v>9228256</v>
      </c>
      <c r="E16" s="391">
        <v>9228256</v>
      </c>
      <c r="F16" s="391">
        <v>9228256</v>
      </c>
      <c r="G16" s="391">
        <v>9228256</v>
      </c>
      <c r="H16" s="391">
        <v>9228257</v>
      </c>
      <c r="I16" s="391">
        <v>9228257</v>
      </c>
      <c r="J16" s="391">
        <v>9228257</v>
      </c>
      <c r="K16" s="391">
        <v>9228257</v>
      </c>
      <c r="L16" s="391">
        <v>9228257</v>
      </c>
      <c r="M16" s="391">
        <v>9228257</v>
      </c>
      <c r="N16" s="392">
        <v>110739078</v>
      </c>
    </row>
    <row r="17" spans="1:14" x14ac:dyDescent="0.2">
      <c r="A17" s="390" t="s">
        <v>705</v>
      </c>
      <c r="B17" s="391">
        <v>0</v>
      </c>
      <c r="C17" s="391">
        <v>0</v>
      </c>
      <c r="D17" s="391">
        <v>0</v>
      </c>
      <c r="E17" s="391">
        <v>0</v>
      </c>
      <c r="F17" s="391">
        <v>2284200</v>
      </c>
      <c r="G17" s="391">
        <v>0</v>
      </c>
      <c r="H17" s="391">
        <v>0</v>
      </c>
      <c r="I17" s="391">
        <v>19672300</v>
      </c>
      <c r="J17" s="391">
        <v>0</v>
      </c>
      <c r="K17" s="391">
        <v>0</v>
      </c>
      <c r="L17" s="391">
        <v>0</v>
      </c>
      <c r="M17" s="391">
        <v>11913383</v>
      </c>
      <c r="N17" s="392">
        <v>39925734</v>
      </c>
    </row>
    <row r="18" spans="1:14" x14ac:dyDescent="0.2">
      <c r="A18" s="397" t="s">
        <v>706</v>
      </c>
      <c r="B18" s="391">
        <v>2146246</v>
      </c>
      <c r="C18" s="391">
        <v>0</v>
      </c>
      <c r="D18" s="391">
        <v>0</v>
      </c>
      <c r="E18" s="391">
        <v>0</v>
      </c>
      <c r="F18" s="391">
        <v>0</v>
      </c>
      <c r="G18" s="391">
        <v>0</v>
      </c>
      <c r="H18" s="391">
        <v>0</v>
      </c>
      <c r="I18" s="391">
        <v>0</v>
      </c>
      <c r="J18" s="391">
        <v>0</v>
      </c>
      <c r="K18" s="391">
        <v>0</v>
      </c>
      <c r="L18" s="391">
        <v>0</v>
      </c>
      <c r="M18" s="391">
        <v>0</v>
      </c>
      <c r="N18" s="392">
        <v>2146246</v>
      </c>
    </row>
    <row r="19" spans="1:14" ht="22.5" x14ac:dyDescent="0.2">
      <c r="A19" s="397" t="s">
        <v>707</v>
      </c>
      <c r="B19" s="391">
        <v>0</v>
      </c>
      <c r="C19" s="391">
        <v>0</v>
      </c>
      <c r="D19" s="391">
        <v>0</v>
      </c>
      <c r="E19" s="391">
        <v>0</v>
      </c>
      <c r="F19" s="391">
        <v>0</v>
      </c>
      <c r="G19" s="391">
        <v>0</v>
      </c>
      <c r="H19" s="391">
        <v>0</v>
      </c>
      <c r="I19" s="391">
        <v>0</v>
      </c>
      <c r="J19" s="391">
        <v>0</v>
      </c>
      <c r="K19" s="391">
        <v>0</v>
      </c>
      <c r="L19" s="391">
        <v>0</v>
      </c>
      <c r="M19" s="391">
        <v>0</v>
      </c>
      <c r="N19" s="392">
        <v>0</v>
      </c>
    </row>
    <row r="20" spans="1:14" x14ac:dyDescent="0.2">
      <c r="A20" s="398" t="s">
        <v>708</v>
      </c>
      <c r="B20" s="396">
        <f t="shared" ref="B20:N20" si="1">SUM(B16:B19)</f>
        <v>11374502</v>
      </c>
      <c r="C20" s="396">
        <f t="shared" si="1"/>
        <v>9228256</v>
      </c>
      <c r="D20" s="396">
        <f t="shared" si="1"/>
        <v>9228256</v>
      </c>
      <c r="E20" s="396">
        <f t="shared" si="1"/>
        <v>9228256</v>
      </c>
      <c r="F20" s="396">
        <f t="shared" si="1"/>
        <v>11512456</v>
      </c>
      <c r="G20" s="396">
        <f t="shared" si="1"/>
        <v>9228256</v>
      </c>
      <c r="H20" s="396">
        <f t="shared" si="1"/>
        <v>9228257</v>
      </c>
      <c r="I20" s="396">
        <f t="shared" si="1"/>
        <v>28900557</v>
      </c>
      <c r="J20" s="396">
        <f t="shared" si="1"/>
        <v>9228257</v>
      </c>
      <c r="K20" s="396">
        <f t="shared" si="1"/>
        <v>9228257</v>
      </c>
      <c r="L20" s="396">
        <f t="shared" si="1"/>
        <v>9228257</v>
      </c>
      <c r="M20" s="396">
        <f t="shared" si="1"/>
        <v>21141640</v>
      </c>
      <c r="N20" s="392">
        <f t="shared" si="1"/>
        <v>152811058</v>
      </c>
    </row>
    <row r="21" spans="1:14" x14ac:dyDescent="0.2">
      <c r="A21" s="398" t="s">
        <v>709</v>
      </c>
      <c r="B21" s="396">
        <v>0</v>
      </c>
      <c r="C21" s="396">
        <v>0</v>
      </c>
      <c r="D21" s="396">
        <v>0</v>
      </c>
      <c r="E21" s="396">
        <v>0</v>
      </c>
      <c r="F21" s="396">
        <v>0</v>
      </c>
      <c r="G21" s="396">
        <v>0</v>
      </c>
      <c r="H21" s="396">
        <v>0</v>
      </c>
      <c r="I21" s="396">
        <v>0</v>
      </c>
      <c r="J21" s="396">
        <v>0</v>
      </c>
      <c r="K21" s="396">
        <v>0</v>
      </c>
      <c r="L21" s="396">
        <v>0</v>
      </c>
      <c r="M21" s="396">
        <v>0</v>
      </c>
      <c r="N21" s="396">
        <v>0</v>
      </c>
    </row>
    <row r="22" spans="1:14" x14ac:dyDescent="0.2">
      <c r="A22" s="399" t="s">
        <v>710</v>
      </c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1"/>
    </row>
    <row r="25" spans="1:14" ht="13.5" thickBot="1" x14ac:dyDescent="0.25">
      <c r="A25" s="379"/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80" t="s">
        <v>888</v>
      </c>
    </row>
    <row r="26" spans="1:14" ht="13.5" thickBot="1" x14ac:dyDescent="0.25">
      <c r="A26" s="384" t="s">
        <v>371</v>
      </c>
      <c r="B26" s="385" t="s">
        <v>681</v>
      </c>
      <c r="C26" s="385" t="s">
        <v>682</v>
      </c>
      <c r="D26" s="385" t="s">
        <v>683</v>
      </c>
      <c r="E26" s="385" t="s">
        <v>684</v>
      </c>
      <c r="F26" s="385" t="s">
        <v>685</v>
      </c>
      <c r="G26" s="385" t="s">
        <v>686</v>
      </c>
      <c r="H26" s="385" t="s">
        <v>687</v>
      </c>
      <c r="I26" s="385" t="s">
        <v>688</v>
      </c>
      <c r="J26" s="385" t="s">
        <v>689</v>
      </c>
      <c r="K26" s="385" t="s">
        <v>690</v>
      </c>
      <c r="L26" s="385" t="s">
        <v>691</v>
      </c>
      <c r="M26" s="385" t="s">
        <v>692</v>
      </c>
      <c r="N26" s="386" t="s">
        <v>693</v>
      </c>
    </row>
    <row r="27" spans="1:14" x14ac:dyDescent="0.2">
      <c r="A27" s="387" t="s">
        <v>694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9"/>
    </row>
    <row r="28" spans="1:14" x14ac:dyDescent="0.2">
      <c r="A28" s="390" t="s">
        <v>695</v>
      </c>
      <c r="B28" s="391">
        <v>4289736</v>
      </c>
      <c r="C28" s="391">
        <v>4289736</v>
      </c>
      <c r="D28" s="391">
        <v>4289736</v>
      </c>
      <c r="E28" s="391">
        <v>4289736</v>
      </c>
      <c r="F28" s="391">
        <v>4289736</v>
      </c>
      <c r="G28" s="391">
        <v>4289736</v>
      </c>
      <c r="H28" s="391">
        <v>4289736</v>
      </c>
      <c r="I28" s="391">
        <v>4289736</v>
      </c>
      <c r="J28" s="391">
        <v>4289736</v>
      </c>
      <c r="K28" s="391">
        <v>4289736</v>
      </c>
      <c r="L28" s="391">
        <v>4289736</v>
      </c>
      <c r="M28" s="391">
        <v>4289730</v>
      </c>
      <c r="N28" s="392">
        <v>53834089</v>
      </c>
    </row>
    <row r="29" spans="1:14" x14ac:dyDescent="0.2">
      <c r="A29" s="390" t="s">
        <v>696</v>
      </c>
      <c r="B29" s="391">
        <v>87000</v>
      </c>
      <c r="C29" s="391">
        <v>87000</v>
      </c>
      <c r="D29" s="391">
        <v>1810000</v>
      </c>
      <c r="E29" s="391">
        <v>88000</v>
      </c>
      <c r="F29" s="391">
        <v>87000</v>
      </c>
      <c r="G29" s="391">
        <v>87000</v>
      </c>
      <c r="H29" s="391">
        <v>87000</v>
      </c>
      <c r="I29" s="391">
        <v>87000</v>
      </c>
      <c r="J29" s="391">
        <v>1810000</v>
      </c>
      <c r="K29" s="391">
        <v>87000</v>
      </c>
      <c r="L29" s="391">
        <v>87000</v>
      </c>
      <c r="M29" s="391">
        <v>310969</v>
      </c>
      <c r="N29" s="392">
        <v>4000000</v>
      </c>
    </row>
    <row r="30" spans="1:14" x14ac:dyDescent="0.2">
      <c r="A30" s="393" t="s">
        <v>697</v>
      </c>
      <c r="B30" s="391">
        <v>208333</v>
      </c>
      <c r="C30" s="391">
        <v>208333</v>
      </c>
      <c r="D30" s="391">
        <v>208333</v>
      </c>
      <c r="E30" s="391">
        <v>208333</v>
      </c>
      <c r="F30" s="391">
        <v>208333</v>
      </c>
      <c r="G30" s="391">
        <v>2508181</v>
      </c>
      <c r="H30" s="391">
        <v>208333</v>
      </c>
      <c r="I30" s="391">
        <v>208333</v>
      </c>
      <c r="J30" s="391">
        <v>208333</v>
      </c>
      <c r="K30" s="391">
        <v>208333</v>
      </c>
      <c r="L30" s="391">
        <v>208333</v>
      </c>
      <c r="M30" s="391">
        <v>208333</v>
      </c>
      <c r="N30" s="392">
        <v>6883539</v>
      </c>
    </row>
    <row r="31" spans="1:14" x14ac:dyDescent="0.2">
      <c r="A31" s="390" t="s">
        <v>698</v>
      </c>
      <c r="B31" s="391">
        <v>3306676</v>
      </c>
      <c r="C31" s="391">
        <v>3306676</v>
      </c>
      <c r="D31" s="391">
        <v>3306676</v>
      </c>
      <c r="E31" s="391">
        <v>3306676</v>
      </c>
      <c r="F31" s="391">
        <v>3306676</v>
      </c>
      <c r="G31" s="391">
        <v>3306676</v>
      </c>
      <c r="H31" s="391">
        <v>3306676</v>
      </c>
      <c r="I31" s="391">
        <v>3306676</v>
      </c>
      <c r="J31" s="391">
        <v>3306676</v>
      </c>
      <c r="K31" s="391">
        <v>3306676</v>
      </c>
      <c r="L31" s="391">
        <v>3306676</v>
      </c>
      <c r="M31" s="391">
        <v>3306676</v>
      </c>
      <c r="N31" s="392">
        <v>20765758</v>
      </c>
    </row>
    <row r="32" spans="1:14" x14ac:dyDescent="0.2">
      <c r="A32" s="390" t="s">
        <v>699</v>
      </c>
      <c r="B32" s="391">
        <v>0</v>
      </c>
      <c r="C32" s="391">
        <v>0</v>
      </c>
      <c r="D32" s="391">
        <v>0</v>
      </c>
      <c r="E32" s="391">
        <v>0</v>
      </c>
      <c r="F32" s="391">
        <v>0</v>
      </c>
      <c r="G32" s="391">
        <v>0</v>
      </c>
      <c r="H32" s="391">
        <v>0</v>
      </c>
      <c r="I32" s="391">
        <v>366979</v>
      </c>
      <c r="J32" s="391">
        <v>0</v>
      </c>
      <c r="K32" s="391">
        <v>0</v>
      </c>
      <c r="L32" s="391">
        <v>0</v>
      </c>
      <c r="M32" s="391">
        <v>0</v>
      </c>
      <c r="N32" s="392">
        <v>366979</v>
      </c>
    </row>
    <row r="33" spans="1:14" x14ac:dyDescent="0.2">
      <c r="A33" s="390" t="s">
        <v>700</v>
      </c>
      <c r="B33" s="391">
        <v>0</v>
      </c>
      <c r="C33" s="391">
        <v>0</v>
      </c>
      <c r="D33" s="391">
        <v>0</v>
      </c>
      <c r="E33" s="391">
        <v>0</v>
      </c>
      <c r="F33" s="391">
        <v>0</v>
      </c>
      <c r="G33" s="391">
        <v>0</v>
      </c>
      <c r="H33" s="391">
        <v>0</v>
      </c>
      <c r="I33" s="391">
        <v>0</v>
      </c>
      <c r="J33" s="391">
        <v>0</v>
      </c>
      <c r="K33" s="391">
        <v>0</v>
      </c>
      <c r="L33" s="391">
        <v>0</v>
      </c>
      <c r="M33" s="391">
        <v>0</v>
      </c>
      <c r="N33" s="392">
        <v>13070184</v>
      </c>
    </row>
    <row r="34" spans="1:14" ht="25.5" x14ac:dyDescent="0.2">
      <c r="A34" s="394" t="s">
        <v>701</v>
      </c>
      <c r="B34" s="391">
        <v>0</v>
      </c>
      <c r="C34" s="391">
        <v>0</v>
      </c>
      <c r="D34" s="391">
        <v>0</v>
      </c>
      <c r="E34" s="391">
        <v>0</v>
      </c>
      <c r="F34" s="391">
        <v>0</v>
      </c>
      <c r="G34" s="391">
        <v>0</v>
      </c>
      <c r="H34" s="391">
        <v>13070184</v>
      </c>
      <c r="I34" s="391">
        <v>0</v>
      </c>
      <c r="J34" s="391">
        <v>0</v>
      </c>
      <c r="K34" s="391">
        <v>0</v>
      </c>
      <c r="L34" s="391">
        <v>0</v>
      </c>
      <c r="M34" s="391">
        <v>0</v>
      </c>
      <c r="N34" s="392">
        <v>25360282</v>
      </c>
    </row>
    <row r="35" spans="1:14" x14ac:dyDescent="0.2">
      <c r="A35" s="395" t="s">
        <v>702</v>
      </c>
      <c r="B35" s="396">
        <f>SUM(B28:B34)</f>
        <v>7891745</v>
      </c>
      <c r="C35" s="396">
        <f t="shared" ref="C35:M35" si="2">SUM(C28:C34)</f>
        <v>7891745</v>
      </c>
      <c r="D35" s="396">
        <f t="shared" si="2"/>
        <v>9614745</v>
      </c>
      <c r="E35" s="396">
        <f t="shared" si="2"/>
        <v>7892745</v>
      </c>
      <c r="F35" s="396">
        <f t="shared" si="2"/>
        <v>7891745</v>
      </c>
      <c r="G35" s="396">
        <f t="shared" si="2"/>
        <v>10191593</v>
      </c>
      <c r="H35" s="396">
        <f t="shared" si="2"/>
        <v>20961929</v>
      </c>
      <c r="I35" s="396">
        <f t="shared" si="2"/>
        <v>8258724</v>
      </c>
      <c r="J35" s="396">
        <f t="shared" si="2"/>
        <v>9614745</v>
      </c>
      <c r="K35" s="396">
        <f t="shared" si="2"/>
        <v>7891745</v>
      </c>
      <c r="L35" s="396">
        <f t="shared" si="2"/>
        <v>7891745</v>
      </c>
      <c r="M35" s="396">
        <f t="shared" si="2"/>
        <v>8115708</v>
      </c>
      <c r="N35" s="392">
        <f>SUM(N28:N34)</f>
        <v>124280831</v>
      </c>
    </row>
    <row r="36" spans="1:14" x14ac:dyDescent="0.2">
      <c r="A36" s="395" t="s">
        <v>703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2"/>
    </row>
    <row r="37" spans="1:14" x14ac:dyDescent="0.2">
      <c r="A37" s="390" t="s">
        <v>704</v>
      </c>
      <c r="B37" s="391">
        <v>5770632</v>
      </c>
      <c r="C37" s="391">
        <v>5770632</v>
      </c>
      <c r="D37" s="391">
        <v>5770632</v>
      </c>
      <c r="E37" s="391">
        <v>5770632</v>
      </c>
      <c r="F37" s="391">
        <v>5770632</v>
      </c>
      <c r="G37" s="391">
        <v>5770632</v>
      </c>
      <c r="H37" s="391">
        <v>5770632</v>
      </c>
      <c r="I37" s="391">
        <v>5770632</v>
      </c>
      <c r="J37" s="391">
        <v>5770632</v>
      </c>
      <c r="K37" s="391">
        <v>5770632</v>
      </c>
      <c r="L37" s="391">
        <v>5770632</v>
      </c>
      <c r="M37" s="391">
        <v>5770632</v>
      </c>
      <c r="N37" s="392">
        <v>110917816</v>
      </c>
    </row>
    <row r="38" spans="1:14" x14ac:dyDescent="0.2">
      <c r="A38" s="390" t="s">
        <v>705</v>
      </c>
      <c r="B38" s="391">
        <v>0</v>
      </c>
      <c r="C38" s="391">
        <v>0</v>
      </c>
      <c r="D38" s="391">
        <v>0</v>
      </c>
      <c r="E38" s="391">
        <v>0</v>
      </c>
      <c r="F38" s="391">
        <v>3500000</v>
      </c>
      <c r="G38" s="391">
        <v>0</v>
      </c>
      <c r="H38" s="391">
        <v>0</v>
      </c>
      <c r="I38" s="391">
        <v>4500000</v>
      </c>
      <c r="J38" s="391">
        <v>0</v>
      </c>
      <c r="K38" s="391">
        <v>3558175</v>
      </c>
      <c r="L38" s="391">
        <v>0</v>
      </c>
      <c r="M38" s="391">
        <v>0</v>
      </c>
      <c r="N38" s="392">
        <v>11558175</v>
      </c>
    </row>
    <row r="39" spans="1:14" x14ac:dyDescent="0.2">
      <c r="A39" s="397" t="s">
        <v>706</v>
      </c>
      <c r="B39" s="391">
        <v>1804840</v>
      </c>
      <c r="C39" s="391">
        <v>0</v>
      </c>
      <c r="D39" s="391">
        <v>0</v>
      </c>
      <c r="E39" s="391">
        <v>0</v>
      </c>
      <c r="F39" s="391">
        <v>0</v>
      </c>
      <c r="G39" s="391">
        <v>0</v>
      </c>
      <c r="H39" s="391">
        <v>0</v>
      </c>
      <c r="I39" s="391">
        <v>0</v>
      </c>
      <c r="J39" s="391">
        <v>0</v>
      </c>
      <c r="K39" s="391">
        <v>0</v>
      </c>
      <c r="L39" s="391">
        <v>0</v>
      </c>
      <c r="M39" s="391">
        <v>0</v>
      </c>
      <c r="N39" s="392">
        <v>1804840</v>
      </c>
    </row>
    <row r="40" spans="1:14" ht="22.5" x14ac:dyDescent="0.2">
      <c r="A40" s="397" t="s">
        <v>707</v>
      </c>
      <c r="B40" s="391">
        <v>0</v>
      </c>
      <c r="C40" s="391">
        <v>0</v>
      </c>
      <c r="D40" s="391">
        <v>0</v>
      </c>
      <c r="E40" s="391">
        <v>0</v>
      </c>
      <c r="F40" s="391">
        <v>0</v>
      </c>
      <c r="G40" s="391">
        <v>0</v>
      </c>
      <c r="H40" s="391">
        <v>0</v>
      </c>
      <c r="I40" s="391">
        <v>0</v>
      </c>
      <c r="J40" s="391">
        <v>0</v>
      </c>
      <c r="K40" s="391">
        <v>0</v>
      </c>
      <c r="L40" s="391">
        <v>0</v>
      </c>
      <c r="M40" s="391">
        <v>0</v>
      </c>
      <c r="N40" s="392">
        <v>0</v>
      </c>
    </row>
    <row r="41" spans="1:14" x14ac:dyDescent="0.2">
      <c r="A41" s="398" t="s">
        <v>708</v>
      </c>
      <c r="B41" s="396">
        <f t="shared" ref="B41:N41" si="3">SUM(B37:B40)</f>
        <v>7575472</v>
      </c>
      <c r="C41" s="396">
        <f t="shared" si="3"/>
        <v>5770632</v>
      </c>
      <c r="D41" s="396">
        <f t="shared" si="3"/>
        <v>5770632</v>
      </c>
      <c r="E41" s="396">
        <f t="shared" si="3"/>
        <v>5770632</v>
      </c>
      <c r="F41" s="396">
        <f t="shared" si="3"/>
        <v>9270632</v>
      </c>
      <c r="G41" s="396">
        <f t="shared" si="3"/>
        <v>5770632</v>
      </c>
      <c r="H41" s="396">
        <f t="shared" si="3"/>
        <v>5770632</v>
      </c>
      <c r="I41" s="396">
        <f t="shared" si="3"/>
        <v>10270632</v>
      </c>
      <c r="J41" s="396">
        <f t="shared" si="3"/>
        <v>5770632</v>
      </c>
      <c r="K41" s="396">
        <f t="shared" si="3"/>
        <v>9328807</v>
      </c>
      <c r="L41" s="396">
        <f t="shared" si="3"/>
        <v>5770632</v>
      </c>
      <c r="M41" s="396">
        <f t="shared" si="3"/>
        <v>5770632</v>
      </c>
      <c r="N41" s="392">
        <f t="shared" si="3"/>
        <v>124280831</v>
      </c>
    </row>
    <row r="42" spans="1:14" x14ac:dyDescent="0.2">
      <c r="A42" s="398" t="s">
        <v>709</v>
      </c>
      <c r="B42" s="396">
        <v>0</v>
      </c>
      <c r="C42" s="396">
        <v>0</v>
      </c>
      <c r="D42" s="396">
        <v>0</v>
      </c>
      <c r="E42" s="396">
        <v>0</v>
      </c>
      <c r="F42" s="396">
        <v>0</v>
      </c>
      <c r="G42" s="396">
        <v>0</v>
      </c>
      <c r="H42" s="396">
        <v>0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</row>
    <row r="43" spans="1:14" ht="13.5" thickBot="1" x14ac:dyDescent="0.25">
      <c r="A43" s="399" t="s">
        <v>710</v>
      </c>
      <c r="B43" s="400"/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1"/>
    </row>
    <row r="46" spans="1:14" ht="13.5" thickBot="1" x14ac:dyDescent="0.25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80" t="s">
        <v>889</v>
      </c>
    </row>
    <row r="47" spans="1:14" ht="13.5" thickBot="1" x14ac:dyDescent="0.25">
      <c r="A47" s="384" t="s">
        <v>371</v>
      </c>
      <c r="B47" s="385" t="s">
        <v>681</v>
      </c>
      <c r="C47" s="385" t="s">
        <v>682</v>
      </c>
      <c r="D47" s="385" t="s">
        <v>683</v>
      </c>
      <c r="E47" s="385" t="s">
        <v>684</v>
      </c>
      <c r="F47" s="385" t="s">
        <v>685</v>
      </c>
      <c r="G47" s="385" t="s">
        <v>686</v>
      </c>
      <c r="H47" s="385" t="s">
        <v>687</v>
      </c>
      <c r="I47" s="385" t="s">
        <v>688</v>
      </c>
      <c r="J47" s="385" t="s">
        <v>689</v>
      </c>
      <c r="K47" s="385" t="s">
        <v>690</v>
      </c>
      <c r="L47" s="385" t="s">
        <v>691</v>
      </c>
      <c r="M47" s="385" t="s">
        <v>692</v>
      </c>
      <c r="N47" s="386" t="s">
        <v>693</v>
      </c>
    </row>
    <row r="48" spans="1:14" x14ac:dyDescent="0.2">
      <c r="A48" s="387" t="s">
        <v>694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9"/>
    </row>
    <row r="49" spans="1:14" x14ac:dyDescent="0.2">
      <c r="A49" s="390" t="s">
        <v>695</v>
      </c>
      <c r="B49" s="391">
        <v>4289736</v>
      </c>
      <c r="C49" s="391">
        <v>4289736</v>
      </c>
      <c r="D49" s="391">
        <v>4289736</v>
      </c>
      <c r="E49" s="391">
        <v>4289736</v>
      </c>
      <c r="F49" s="391">
        <v>4289736</v>
      </c>
      <c r="G49" s="391">
        <v>4289736</v>
      </c>
      <c r="H49" s="391">
        <v>4289736</v>
      </c>
      <c r="I49" s="391">
        <v>4289736</v>
      </c>
      <c r="J49" s="391">
        <v>4289736</v>
      </c>
      <c r="K49" s="391">
        <v>4289736</v>
      </c>
      <c r="L49" s="391">
        <v>4289736</v>
      </c>
      <c r="M49" s="391">
        <v>4289730</v>
      </c>
      <c r="N49" s="392">
        <v>53834089</v>
      </c>
    </row>
    <row r="50" spans="1:14" x14ac:dyDescent="0.2">
      <c r="A50" s="390" t="s">
        <v>696</v>
      </c>
      <c r="B50" s="391">
        <v>87000</v>
      </c>
      <c r="C50" s="391">
        <v>87000</v>
      </c>
      <c r="D50" s="391">
        <v>1810000</v>
      </c>
      <c r="E50" s="391">
        <v>88000</v>
      </c>
      <c r="F50" s="391">
        <v>87000</v>
      </c>
      <c r="G50" s="391">
        <v>87000</v>
      </c>
      <c r="H50" s="391">
        <v>87000</v>
      </c>
      <c r="I50" s="391">
        <v>87000</v>
      </c>
      <c r="J50" s="391">
        <v>1810000</v>
      </c>
      <c r="K50" s="391">
        <v>87000</v>
      </c>
      <c r="L50" s="391">
        <v>87000</v>
      </c>
      <c r="M50" s="391">
        <v>310969</v>
      </c>
      <c r="N50" s="392">
        <v>5040628</v>
      </c>
    </row>
    <row r="51" spans="1:14" x14ac:dyDescent="0.2">
      <c r="A51" s="393" t="s">
        <v>697</v>
      </c>
      <c r="B51" s="391">
        <v>208333</v>
      </c>
      <c r="C51" s="391">
        <v>208333</v>
      </c>
      <c r="D51" s="391">
        <v>208333</v>
      </c>
      <c r="E51" s="391">
        <v>208333</v>
      </c>
      <c r="F51" s="391">
        <v>208333</v>
      </c>
      <c r="G51" s="391">
        <v>2508181</v>
      </c>
      <c r="H51" s="391">
        <v>208333</v>
      </c>
      <c r="I51" s="391">
        <v>208333</v>
      </c>
      <c r="J51" s="391">
        <v>208333</v>
      </c>
      <c r="K51" s="391">
        <v>208333</v>
      </c>
      <c r="L51" s="391">
        <v>208333</v>
      </c>
      <c r="M51" s="391">
        <v>208333</v>
      </c>
      <c r="N51" s="392">
        <v>5986594</v>
      </c>
    </row>
    <row r="52" spans="1:14" x14ac:dyDescent="0.2">
      <c r="A52" s="390" t="s">
        <v>698</v>
      </c>
      <c r="B52" s="391">
        <v>3306676</v>
      </c>
      <c r="C52" s="391">
        <v>3306676</v>
      </c>
      <c r="D52" s="391">
        <v>3306676</v>
      </c>
      <c r="E52" s="391">
        <v>3306676</v>
      </c>
      <c r="F52" s="391">
        <v>3306676</v>
      </c>
      <c r="G52" s="391">
        <v>3306676</v>
      </c>
      <c r="H52" s="391">
        <v>3306676</v>
      </c>
      <c r="I52" s="391">
        <v>3306676</v>
      </c>
      <c r="J52" s="391">
        <v>3306676</v>
      </c>
      <c r="K52" s="391">
        <v>3306676</v>
      </c>
      <c r="L52" s="391">
        <v>3306676</v>
      </c>
      <c r="M52" s="391">
        <v>3306676</v>
      </c>
      <c r="N52" s="392">
        <v>20292017</v>
      </c>
    </row>
    <row r="53" spans="1:14" x14ac:dyDescent="0.2">
      <c r="A53" s="390" t="s">
        <v>699</v>
      </c>
      <c r="B53" s="391">
        <v>0</v>
      </c>
      <c r="C53" s="391">
        <v>0</v>
      </c>
      <c r="D53" s="391">
        <v>0</v>
      </c>
      <c r="E53" s="391">
        <v>0</v>
      </c>
      <c r="F53" s="391">
        <v>0</v>
      </c>
      <c r="G53" s="391">
        <v>0</v>
      </c>
      <c r="H53" s="391">
        <v>0</v>
      </c>
      <c r="I53" s="391">
        <v>366979</v>
      </c>
      <c r="J53" s="391">
        <v>0</v>
      </c>
      <c r="K53" s="391">
        <v>0</v>
      </c>
      <c r="L53" s="391">
        <v>0</v>
      </c>
      <c r="M53" s="391">
        <v>0</v>
      </c>
      <c r="N53" s="392">
        <v>366979</v>
      </c>
    </row>
    <row r="54" spans="1:14" x14ac:dyDescent="0.2">
      <c r="A54" s="390" t="s">
        <v>700</v>
      </c>
      <c r="B54" s="391">
        <v>0</v>
      </c>
      <c r="C54" s="391">
        <v>0</v>
      </c>
      <c r="D54" s="391">
        <v>0</v>
      </c>
      <c r="E54" s="391">
        <v>0</v>
      </c>
      <c r="F54" s="391">
        <v>0</v>
      </c>
      <c r="G54" s="391">
        <v>0</v>
      </c>
      <c r="H54" s="391">
        <v>34201544</v>
      </c>
      <c r="I54" s="391">
        <v>0</v>
      </c>
      <c r="J54" s="391">
        <v>0</v>
      </c>
      <c r="K54" s="391">
        <v>0</v>
      </c>
      <c r="L54" s="391">
        <v>0</v>
      </c>
      <c r="M54" s="391">
        <v>0</v>
      </c>
      <c r="N54" s="392">
        <v>34201544</v>
      </c>
    </row>
    <row r="55" spans="1:14" ht="25.5" x14ac:dyDescent="0.2">
      <c r="A55" s="394" t="s">
        <v>701</v>
      </c>
      <c r="B55" s="391">
        <v>25360282</v>
      </c>
      <c r="C55" s="391">
        <v>0</v>
      </c>
      <c r="D55" s="391">
        <v>0</v>
      </c>
      <c r="E55" s="391">
        <v>0</v>
      </c>
      <c r="F55" s="391">
        <v>0</v>
      </c>
      <c r="G55" s="391">
        <v>0</v>
      </c>
      <c r="H55" s="391">
        <v>0</v>
      </c>
      <c r="I55" s="391">
        <v>0</v>
      </c>
      <c r="J55" s="391">
        <v>0</v>
      </c>
      <c r="K55" s="391">
        <v>0</v>
      </c>
      <c r="L55" s="391">
        <v>0</v>
      </c>
      <c r="M55" s="391">
        <v>0</v>
      </c>
      <c r="N55" s="392">
        <v>25360282</v>
      </c>
    </row>
    <row r="56" spans="1:14" x14ac:dyDescent="0.2">
      <c r="A56" s="395" t="s">
        <v>702</v>
      </c>
      <c r="B56" s="396">
        <f>SUM(B49:B55)</f>
        <v>33252027</v>
      </c>
      <c r="C56" s="396">
        <f t="shared" ref="C56:M56" si="4">SUM(C49:C55)</f>
        <v>7891745</v>
      </c>
      <c r="D56" s="396">
        <f t="shared" si="4"/>
        <v>9614745</v>
      </c>
      <c r="E56" s="396">
        <f t="shared" si="4"/>
        <v>7892745</v>
      </c>
      <c r="F56" s="396">
        <f t="shared" si="4"/>
        <v>7891745</v>
      </c>
      <c r="G56" s="396">
        <f t="shared" si="4"/>
        <v>10191593</v>
      </c>
      <c r="H56" s="396">
        <f t="shared" si="4"/>
        <v>42093289</v>
      </c>
      <c r="I56" s="396">
        <f t="shared" si="4"/>
        <v>8258724</v>
      </c>
      <c r="J56" s="396">
        <f t="shared" si="4"/>
        <v>9614745</v>
      </c>
      <c r="K56" s="396">
        <f t="shared" si="4"/>
        <v>7891745</v>
      </c>
      <c r="L56" s="396">
        <f t="shared" si="4"/>
        <v>7891745</v>
      </c>
      <c r="M56" s="396">
        <f t="shared" si="4"/>
        <v>8115708</v>
      </c>
      <c r="N56" s="392">
        <f>SUM(N49:N55)</f>
        <v>145082133</v>
      </c>
    </row>
    <row r="57" spans="1:14" x14ac:dyDescent="0.2">
      <c r="A57" s="395" t="s">
        <v>703</v>
      </c>
      <c r="B57" s="391"/>
      <c r="C57" s="391"/>
      <c r="D57" s="391"/>
      <c r="E57" s="391"/>
      <c r="F57" s="391"/>
      <c r="G57" s="391"/>
      <c r="H57" s="391"/>
      <c r="I57" s="391"/>
      <c r="J57" s="391"/>
      <c r="K57" s="391"/>
      <c r="L57" s="391"/>
      <c r="M57" s="391"/>
      <c r="N57" s="392"/>
    </row>
    <row r="58" spans="1:14" x14ac:dyDescent="0.2">
      <c r="A58" s="390" t="s">
        <v>704</v>
      </c>
      <c r="B58" s="391">
        <v>5770632</v>
      </c>
      <c r="C58" s="391">
        <v>5770632</v>
      </c>
      <c r="D58" s="391">
        <v>5770632</v>
      </c>
      <c r="E58" s="391">
        <v>5770632</v>
      </c>
      <c r="F58" s="391">
        <v>5770632</v>
      </c>
      <c r="G58" s="391">
        <v>5770632</v>
      </c>
      <c r="H58" s="391">
        <v>5770632</v>
      </c>
      <c r="I58" s="391">
        <v>5770632</v>
      </c>
      <c r="J58" s="391">
        <v>5770632</v>
      </c>
      <c r="K58" s="391">
        <v>5770632</v>
      </c>
      <c r="L58" s="391">
        <v>5770632</v>
      </c>
      <c r="M58" s="391">
        <v>5770632</v>
      </c>
      <c r="N58" s="392">
        <v>90068333</v>
      </c>
    </row>
    <row r="59" spans="1:14" x14ac:dyDescent="0.2">
      <c r="A59" s="390" t="s">
        <v>705</v>
      </c>
      <c r="B59" s="391">
        <v>0</v>
      </c>
      <c r="C59" s="391">
        <v>0</v>
      </c>
      <c r="D59" s="391">
        <v>0</v>
      </c>
      <c r="E59" s="391">
        <v>0</v>
      </c>
      <c r="F59" s="391">
        <v>3513513</v>
      </c>
      <c r="G59" s="391">
        <v>0</v>
      </c>
      <c r="H59" s="391">
        <v>0</v>
      </c>
      <c r="I59" s="391">
        <v>4353631</v>
      </c>
      <c r="J59" s="391">
        <v>0</v>
      </c>
      <c r="K59" s="391">
        <v>0</v>
      </c>
      <c r="L59" s="391">
        <v>0</v>
      </c>
      <c r="M59" s="391">
        <v>0</v>
      </c>
      <c r="N59" s="392">
        <v>11558175</v>
      </c>
    </row>
    <row r="60" spans="1:14" x14ac:dyDescent="0.2">
      <c r="A60" s="397" t="s">
        <v>706</v>
      </c>
      <c r="B60" s="391">
        <v>1546782</v>
      </c>
      <c r="C60" s="391">
        <v>0</v>
      </c>
      <c r="D60" s="391">
        <v>0</v>
      </c>
      <c r="E60" s="391">
        <v>0</v>
      </c>
      <c r="F60" s="391">
        <v>0</v>
      </c>
      <c r="G60" s="391">
        <v>0</v>
      </c>
      <c r="H60" s="391">
        <v>0</v>
      </c>
      <c r="I60" s="391">
        <v>0</v>
      </c>
      <c r="J60" s="391">
        <v>0</v>
      </c>
      <c r="K60" s="391">
        <v>0</v>
      </c>
      <c r="L60" s="391">
        <v>0</v>
      </c>
      <c r="M60" s="391">
        <v>0</v>
      </c>
      <c r="N60" s="392">
        <v>1804840</v>
      </c>
    </row>
    <row r="61" spans="1:14" ht="22.5" x14ac:dyDescent="0.2">
      <c r="A61" s="397" t="s">
        <v>707</v>
      </c>
      <c r="B61" s="391">
        <v>0</v>
      </c>
      <c r="C61" s="391">
        <v>0</v>
      </c>
      <c r="D61" s="391">
        <v>0</v>
      </c>
      <c r="E61" s="391">
        <v>0</v>
      </c>
      <c r="F61" s="391">
        <v>0</v>
      </c>
      <c r="G61" s="391">
        <v>0</v>
      </c>
      <c r="H61" s="391">
        <v>0</v>
      </c>
      <c r="I61" s="391">
        <v>0</v>
      </c>
      <c r="J61" s="391">
        <v>0</v>
      </c>
      <c r="K61" s="391">
        <v>0</v>
      </c>
      <c r="L61" s="391">
        <v>0</v>
      </c>
      <c r="M61" s="391">
        <v>0</v>
      </c>
      <c r="N61" s="392">
        <v>0</v>
      </c>
    </row>
    <row r="62" spans="1:14" x14ac:dyDescent="0.2">
      <c r="A62" s="398" t="s">
        <v>708</v>
      </c>
      <c r="B62" s="396">
        <f t="shared" ref="B62:N62" si="5">SUM(B58:B61)</f>
        <v>7317414</v>
      </c>
      <c r="C62" s="396">
        <f t="shared" si="5"/>
        <v>5770632</v>
      </c>
      <c r="D62" s="396">
        <f t="shared" si="5"/>
        <v>5770632</v>
      </c>
      <c r="E62" s="396">
        <f t="shared" si="5"/>
        <v>5770632</v>
      </c>
      <c r="F62" s="396">
        <f t="shared" si="5"/>
        <v>9284145</v>
      </c>
      <c r="G62" s="396">
        <f t="shared" si="5"/>
        <v>5770632</v>
      </c>
      <c r="H62" s="396">
        <f t="shared" si="5"/>
        <v>5770632</v>
      </c>
      <c r="I62" s="396">
        <f t="shared" si="5"/>
        <v>10124263</v>
      </c>
      <c r="J62" s="396">
        <f t="shared" si="5"/>
        <v>5770632</v>
      </c>
      <c r="K62" s="396">
        <f t="shared" si="5"/>
        <v>5770632</v>
      </c>
      <c r="L62" s="396">
        <f t="shared" si="5"/>
        <v>5770632</v>
      </c>
      <c r="M62" s="396">
        <f t="shared" si="5"/>
        <v>5770632</v>
      </c>
      <c r="N62" s="392">
        <f t="shared" si="5"/>
        <v>103431348</v>
      </c>
    </row>
    <row r="63" spans="1:14" x14ac:dyDescent="0.2">
      <c r="A63" s="398" t="s">
        <v>709</v>
      </c>
      <c r="B63" s="396">
        <v>0</v>
      </c>
      <c r="C63" s="396">
        <v>0</v>
      </c>
      <c r="D63" s="396">
        <v>0</v>
      </c>
      <c r="E63" s="396">
        <v>0</v>
      </c>
      <c r="F63" s="396">
        <v>0</v>
      </c>
      <c r="G63" s="396">
        <v>0</v>
      </c>
      <c r="H63" s="396">
        <v>0</v>
      </c>
      <c r="I63" s="396">
        <v>0</v>
      </c>
      <c r="J63" s="396">
        <v>0</v>
      </c>
      <c r="K63" s="396">
        <v>0</v>
      </c>
      <c r="L63" s="396">
        <v>0</v>
      </c>
      <c r="M63" s="396">
        <v>0</v>
      </c>
      <c r="N63" s="396">
        <v>0</v>
      </c>
    </row>
    <row r="64" spans="1:14" ht="13.5" thickBot="1" x14ac:dyDescent="0.25">
      <c r="A64" s="399" t="s">
        <v>710</v>
      </c>
      <c r="B64" s="400"/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1"/>
    </row>
  </sheetData>
  <sheetProtection selectLockedCells="1" selectUnlockedCells="1"/>
  <pageMargins left="0.31496062992125984" right="0" top="0.74803149606299213" bottom="0.74803149606299213" header="0.51181102362204722" footer="0.51181102362204722"/>
  <pageSetup paperSize="9" scale="80" firstPageNumber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53" workbookViewId="0">
      <selection activeCell="F64" sqref="F64"/>
    </sheetView>
  </sheetViews>
  <sheetFormatPr defaultRowHeight="12.75" x14ac:dyDescent="0.2"/>
  <cols>
    <col min="1" max="1" width="7.6640625" customWidth="1"/>
    <col min="2" max="2" width="53.1640625" customWidth="1"/>
    <col min="3" max="3" width="9.6640625" bestFit="1" customWidth="1"/>
    <col min="4" max="4" width="9.6640625" customWidth="1"/>
    <col min="5" max="5" width="9.83203125" customWidth="1"/>
    <col min="6" max="6" width="10.83203125" customWidth="1"/>
  </cols>
  <sheetData>
    <row r="1" spans="1:6" ht="18.75" x14ac:dyDescent="0.3">
      <c r="A1" s="402"/>
      <c r="B1" s="403"/>
      <c r="C1" s="404"/>
      <c r="D1" s="405"/>
      <c r="E1" s="405"/>
      <c r="F1" s="405" t="s">
        <v>893</v>
      </c>
    </row>
    <row r="2" spans="1:6" ht="19.5" x14ac:dyDescent="0.35">
      <c r="A2" s="402"/>
      <c r="B2" s="566" t="s">
        <v>711</v>
      </c>
      <c r="C2" s="566"/>
      <c r="D2" s="566"/>
      <c r="E2" s="566"/>
      <c r="F2" s="566"/>
    </row>
    <row r="3" spans="1:6" ht="19.5" x14ac:dyDescent="0.35">
      <c r="A3" s="402"/>
      <c r="B3" s="566" t="s">
        <v>894</v>
      </c>
      <c r="C3" s="566"/>
      <c r="D3" s="566"/>
      <c r="E3" s="566"/>
      <c r="F3" s="566"/>
    </row>
    <row r="4" spans="1:6" x14ac:dyDescent="0.2">
      <c r="A4" s="402"/>
      <c r="B4" s="402"/>
      <c r="C4" s="404"/>
      <c r="D4" s="405"/>
      <c r="E4" s="405"/>
      <c r="F4" s="405" t="s">
        <v>680</v>
      </c>
    </row>
    <row r="5" spans="1:6" x14ac:dyDescent="0.2">
      <c r="A5" s="406" t="s">
        <v>712</v>
      </c>
      <c r="B5" s="407" t="s">
        <v>713</v>
      </c>
      <c r="C5" s="408">
        <v>2020</v>
      </c>
      <c r="D5" s="408">
        <v>2021</v>
      </c>
      <c r="E5" s="408">
        <v>2022</v>
      </c>
      <c r="F5" s="409">
        <v>2023</v>
      </c>
    </row>
    <row r="6" spans="1:6" x14ac:dyDescent="0.2">
      <c r="A6" s="410" t="s">
        <v>714</v>
      </c>
      <c r="B6" s="411" t="s">
        <v>715</v>
      </c>
      <c r="C6" s="412"/>
      <c r="D6" s="412"/>
      <c r="E6" s="412"/>
      <c r="F6" s="412"/>
    </row>
    <row r="7" spans="1:6" x14ac:dyDescent="0.2">
      <c r="A7" s="413" t="s">
        <v>716</v>
      </c>
      <c r="B7" s="414" t="s">
        <v>717</v>
      </c>
      <c r="C7" s="415">
        <v>91351154</v>
      </c>
      <c r="D7" s="415">
        <v>67934460</v>
      </c>
      <c r="E7" s="415">
        <v>71536200</v>
      </c>
      <c r="F7" s="415">
        <v>72488000</v>
      </c>
    </row>
    <row r="8" spans="1:6" x14ac:dyDescent="0.2">
      <c r="A8" s="416" t="s">
        <v>718</v>
      </c>
      <c r="B8" s="417" t="s">
        <v>719</v>
      </c>
      <c r="C8" s="418"/>
      <c r="D8" s="418"/>
      <c r="E8" s="418"/>
      <c r="F8" s="418"/>
    </row>
    <row r="9" spans="1:6" x14ac:dyDescent="0.2">
      <c r="A9" s="416" t="s">
        <v>720</v>
      </c>
      <c r="B9" s="417" t="s">
        <v>721</v>
      </c>
      <c r="C9" s="418"/>
      <c r="D9" s="418"/>
      <c r="E9" s="418"/>
      <c r="F9" s="418"/>
    </row>
    <row r="10" spans="1:6" x14ac:dyDescent="0.2">
      <c r="A10" s="416" t="s">
        <v>722</v>
      </c>
      <c r="B10" s="417" t="s">
        <v>723</v>
      </c>
      <c r="C10" s="419"/>
      <c r="D10" s="419"/>
      <c r="E10" s="419"/>
      <c r="F10" s="419"/>
    </row>
    <row r="11" spans="1:6" x14ac:dyDescent="0.2">
      <c r="A11" s="416" t="s">
        <v>724</v>
      </c>
      <c r="B11" s="417" t="s">
        <v>725</v>
      </c>
      <c r="C11" s="420"/>
      <c r="D11" s="420"/>
      <c r="E11" s="420"/>
      <c r="F11" s="420"/>
    </row>
    <row r="12" spans="1:6" x14ac:dyDescent="0.2">
      <c r="A12" s="416" t="s">
        <v>726</v>
      </c>
      <c r="B12" s="417" t="s">
        <v>727</v>
      </c>
      <c r="C12" s="421"/>
      <c r="D12" s="421"/>
      <c r="E12" s="421"/>
      <c r="F12" s="421"/>
    </row>
    <row r="13" spans="1:6" x14ac:dyDescent="0.2">
      <c r="A13" s="416" t="s">
        <v>728</v>
      </c>
      <c r="B13" s="417" t="s">
        <v>729</v>
      </c>
      <c r="C13" s="421"/>
      <c r="D13" s="421"/>
      <c r="E13" s="421"/>
      <c r="F13" s="421"/>
    </row>
    <row r="14" spans="1:6" x14ac:dyDescent="0.2">
      <c r="A14" s="413" t="s">
        <v>730</v>
      </c>
      <c r="B14" s="414" t="s">
        <v>731</v>
      </c>
      <c r="C14" s="422">
        <v>0</v>
      </c>
      <c r="D14" s="422">
        <v>0</v>
      </c>
      <c r="E14" s="422">
        <v>0</v>
      </c>
      <c r="F14" s="422">
        <v>0</v>
      </c>
    </row>
    <row r="15" spans="1:6" x14ac:dyDescent="0.2">
      <c r="A15" s="416" t="s">
        <v>732</v>
      </c>
      <c r="B15" s="417" t="s">
        <v>733</v>
      </c>
      <c r="C15" s="418"/>
      <c r="D15" s="418"/>
      <c r="E15" s="418"/>
      <c r="F15" s="418"/>
    </row>
    <row r="16" spans="1:6" x14ac:dyDescent="0.2">
      <c r="A16" s="416" t="s">
        <v>734</v>
      </c>
      <c r="B16" s="417" t="s">
        <v>735</v>
      </c>
      <c r="C16" s="421"/>
      <c r="D16" s="421"/>
      <c r="E16" s="421"/>
      <c r="F16" s="421"/>
    </row>
    <row r="17" spans="1:6" x14ac:dyDescent="0.2">
      <c r="A17" s="416" t="s">
        <v>736</v>
      </c>
      <c r="B17" s="417" t="s">
        <v>737</v>
      </c>
      <c r="C17" s="421"/>
      <c r="D17" s="421"/>
      <c r="E17" s="421"/>
      <c r="F17" s="421"/>
    </row>
    <row r="18" spans="1:6" x14ac:dyDescent="0.2">
      <c r="A18" s="416" t="s">
        <v>738</v>
      </c>
      <c r="B18" s="417" t="s">
        <v>739</v>
      </c>
      <c r="C18" s="421"/>
      <c r="D18" s="421"/>
      <c r="E18" s="421"/>
      <c r="F18" s="421"/>
    </row>
    <row r="19" spans="1:6" x14ac:dyDescent="0.2">
      <c r="A19" s="416" t="s">
        <v>740</v>
      </c>
      <c r="B19" s="417" t="s">
        <v>741</v>
      </c>
      <c r="C19" s="421"/>
      <c r="D19" s="421"/>
      <c r="E19" s="421"/>
      <c r="F19" s="421"/>
    </row>
    <row r="20" spans="1:6" x14ac:dyDescent="0.2">
      <c r="A20" s="413" t="s">
        <v>742</v>
      </c>
      <c r="B20" s="414" t="s">
        <v>743</v>
      </c>
      <c r="C20" s="422">
        <v>5621812</v>
      </c>
      <c r="D20" s="422">
        <v>3000000</v>
      </c>
      <c r="E20" s="422">
        <v>3500000</v>
      </c>
      <c r="F20" s="422">
        <v>3950000</v>
      </c>
    </row>
    <row r="21" spans="1:6" x14ac:dyDescent="0.2">
      <c r="A21" s="416" t="s">
        <v>744</v>
      </c>
      <c r="B21" s="417" t="s">
        <v>745</v>
      </c>
      <c r="C21" s="421"/>
      <c r="D21" s="421"/>
      <c r="E21" s="421"/>
      <c r="F21" s="421"/>
    </row>
    <row r="22" spans="1:6" x14ac:dyDescent="0.2">
      <c r="A22" s="416" t="s">
        <v>746</v>
      </c>
      <c r="B22" s="417" t="s">
        <v>747</v>
      </c>
      <c r="C22" s="421"/>
      <c r="D22" s="421"/>
      <c r="E22" s="421"/>
      <c r="F22" s="421"/>
    </row>
    <row r="23" spans="1:6" x14ac:dyDescent="0.2">
      <c r="A23" s="416" t="s">
        <v>748</v>
      </c>
      <c r="B23" s="423" t="s">
        <v>749</v>
      </c>
      <c r="C23" s="424"/>
      <c r="D23" s="424"/>
      <c r="E23" s="424"/>
      <c r="F23" s="424"/>
    </row>
    <row r="24" spans="1:6" x14ac:dyDescent="0.2">
      <c r="A24" s="416" t="s">
        <v>750</v>
      </c>
      <c r="B24" s="417" t="s">
        <v>751</v>
      </c>
      <c r="C24" s="425"/>
      <c r="D24" s="425"/>
      <c r="E24" s="425"/>
      <c r="F24" s="425"/>
    </row>
    <row r="25" spans="1:6" x14ac:dyDescent="0.2">
      <c r="A25" s="416" t="s">
        <v>752</v>
      </c>
      <c r="B25" s="417" t="s">
        <v>753</v>
      </c>
      <c r="C25" s="421"/>
      <c r="D25" s="421"/>
      <c r="E25" s="421"/>
      <c r="F25" s="421"/>
    </row>
    <row r="26" spans="1:6" x14ac:dyDescent="0.2">
      <c r="A26" s="416" t="s">
        <v>754</v>
      </c>
      <c r="B26" s="417" t="s">
        <v>755</v>
      </c>
      <c r="C26" s="421"/>
      <c r="D26" s="421"/>
      <c r="E26" s="421"/>
      <c r="F26" s="421"/>
    </row>
    <row r="27" spans="1:6" x14ac:dyDescent="0.2">
      <c r="A27" s="413" t="s">
        <v>756</v>
      </c>
      <c r="B27" s="414" t="s">
        <v>757</v>
      </c>
      <c r="C27" s="422">
        <v>6623686</v>
      </c>
      <c r="D27" s="422">
        <v>2878134</v>
      </c>
      <c r="E27" s="422">
        <v>3178000</v>
      </c>
      <c r="F27" s="422">
        <v>3256000</v>
      </c>
    </row>
    <row r="28" spans="1:6" x14ac:dyDescent="0.2">
      <c r="A28" s="416" t="s">
        <v>758</v>
      </c>
      <c r="B28" s="417" t="s">
        <v>759</v>
      </c>
      <c r="C28" s="421"/>
      <c r="D28" s="421"/>
      <c r="E28" s="421"/>
      <c r="F28" s="421"/>
    </row>
    <row r="29" spans="1:6" x14ac:dyDescent="0.2">
      <c r="A29" s="416" t="s">
        <v>760</v>
      </c>
      <c r="B29" s="417" t="s">
        <v>761</v>
      </c>
      <c r="C29" s="421"/>
      <c r="D29" s="421"/>
      <c r="E29" s="421"/>
      <c r="F29" s="421"/>
    </row>
    <row r="30" spans="1:6" x14ac:dyDescent="0.2">
      <c r="A30" s="416" t="s">
        <v>762</v>
      </c>
      <c r="B30" s="417" t="s">
        <v>763</v>
      </c>
      <c r="C30" s="420"/>
      <c r="D30" s="420"/>
      <c r="E30" s="420"/>
      <c r="F30" s="420"/>
    </row>
    <row r="31" spans="1:6" x14ac:dyDescent="0.2">
      <c r="A31" s="416" t="s">
        <v>764</v>
      </c>
      <c r="B31" s="423" t="s">
        <v>765</v>
      </c>
      <c r="C31" s="426"/>
      <c r="D31" s="426"/>
      <c r="E31" s="426"/>
      <c r="F31" s="426"/>
    </row>
    <row r="32" spans="1:6" x14ac:dyDescent="0.2">
      <c r="A32" s="416" t="s">
        <v>766</v>
      </c>
      <c r="B32" s="427" t="s">
        <v>767</v>
      </c>
      <c r="C32" s="426"/>
      <c r="D32" s="426"/>
      <c r="E32" s="426"/>
      <c r="F32" s="426"/>
    </row>
    <row r="33" spans="1:6" x14ac:dyDescent="0.2">
      <c r="A33" s="416" t="s">
        <v>768</v>
      </c>
      <c r="B33" s="427" t="s">
        <v>769</v>
      </c>
      <c r="C33" s="426"/>
      <c r="D33" s="426"/>
      <c r="E33" s="426"/>
      <c r="F33" s="426"/>
    </row>
    <row r="34" spans="1:6" x14ac:dyDescent="0.2">
      <c r="A34" s="416" t="s">
        <v>770</v>
      </c>
      <c r="B34" s="427" t="s">
        <v>771</v>
      </c>
      <c r="C34" s="426"/>
      <c r="D34" s="426"/>
      <c r="E34" s="426"/>
      <c r="F34" s="426"/>
    </row>
    <row r="35" spans="1:6" x14ac:dyDescent="0.2">
      <c r="A35" s="416" t="s">
        <v>772</v>
      </c>
      <c r="B35" s="427" t="s">
        <v>773</v>
      </c>
      <c r="C35" s="426"/>
      <c r="D35" s="426"/>
      <c r="E35" s="426"/>
      <c r="F35" s="426"/>
    </row>
    <row r="36" spans="1:6" x14ac:dyDescent="0.2">
      <c r="A36" s="416" t="s">
        <v>774</v>
      </c>
      <c r="B36" s="427" t="s">
        <v>775</v>
      </c>
      <c r="C36" s="426"/>
      <c r="D36" s="426"/>
      <c r="E36" s="426"/>
      <c r="F36" s="426"/>
    </row>
    <row r="37" spans="1:6" x14ac:dyDescent="0.2">
      <c r="A37" s="416" t="s">
        <v>776</v>
      </c>
      <c r="B37" s="427" t="s">
        <v>777</v>
      </c>
      <c r="C37" s="426"/>
      <c r="D37" s="426"/>
      <c r="E37" s="426"/>
      <c r="F37" s="426"/>
    </row>
    <row r="38" spans="1:6" x14ac:dyDescent="0.2">
      <c r="A38" s="413" t="s">
        <v>778</v>
      </c>
      <c r="B38" s="414" t="s">
        <v>779</v>
      </c>
      <c r="C38" s="422">
        <v>2581993</v>
      </c>
      <c r="D38" s="422">
        <v>0</v>
      </c>
      <c r="E38" s="422">
        <v>0</v>
      </c>
      <c r="F38" s="422">
        <v>0</v>
      </c>
    </row>
    <row r="39" spans="1:6" x14ac:dyDescent="0.2">
      <c r="A39" s="416" t="s">
        <v>780</v>
      </c>
      <c r="B39" s="427" t="s">
        <v>781</v>
      </c>
      <c r="C39" s="426"/>
      <c r="D39" s="426"/>
      <c r="E39" s="426"/>
      <c r="F39" s="426"/>
    </row>
    <row r="40" spans="1:6" x14ac:dyDescent="0.2">
      <c r="A40" s="416" t="s">
        <v>782</v>
      </c>
      <c r="B40" s="427" t="s">
        <v>783</v>
      </c>
      <c r="C40" s="426"/>
      <c r="D40" s="426"/>
      <c r="E40" s="426"/>
      <c r="F40" s="426"/>
    </row>
    <row r="41" spans="1:6" x14ac:dyDescent="0.2">
      <c r="A41" s="416" t="s">
        <v>784</v>
      </c>
      <c r="B41" s="427" t="s">
        <v>785</v>
      </c>
      <c r="C41" s="426"/>
      <c r="D41" s="426"/>
      <c r="E41" s="426"/>
      <c r="F41" s="426"/>
    </row>
    <row r="42" spans="1:6" x14ac:dyDescent="0.2">
      <c r="A42" s="416" t="s">
        <v>786</v>
      </c>
      <c r="B42" s="427" t="s">
        <v>787</v>
      </c>
      <c r="C42" s="426"/>
      <c r="D42" s="426"/>
      <c r="E42" s="426"/>
      <c r="F42" s="426"/>
    </row>
    <row r="43" spans="1:6" x14ac:dyDescent="0.2">
      <c r="A43" s="428" t="s">
        <v>788</v>
      </c>
      <c r="B43" s="427" t="s">
        <v>789</v>
      </c>
      <c r="C43" s="426"/>
      <c r="D43" s="426"/>
      <c r="E43" s="426"/>
      <c r="F43" s="426"/>
    </row>
    <row r="44" spans="1:6" x14ac:dyDescent="0.2">
      <c r="A44" s="413" t="s">
        <v>790</v>
      </c>
      <c r="B44" s="414" t="s">
        <v>791</v>
      </c>
      <c r="C44" s="422">
        <v>1287942</v>
      </c>
      <c r="D44" s="422">
        <v>0</v>
      </c>
      <c r="E44" s="422">
        <v>0</v>
      </c>
      <c r="F44" s="422">
        <v>0</v>
      </c>
    </row>
    <row r="45" spans="1:6" ht="22.5" x14ac:dyDescent="0.2">
      <c r="A45" s="428" t="s">
        <v>792</v>
      </c>
      <c r="B45" s="427" t="s">
        <v>793</v>
      </c>
      <c r="C45" s="426"/>
      <c r="D45" s="426"/>
      <c r="E45" s="426"/>
      <c r="F45" s="426"/>
    </row>
    <row r="46" spans="1:6" ht="22.5" x14ac:dyDescent="0.2">
      <c r="A46" s="428" t="s">
        <v>794</v>
      </c>
      <c r="B46" s="427" t="s">
        <v>795</v>
      </c>
      <c r="C46" s="426"/>
      <c r="D46" s="426"/>
      <c r="E46" s="426"/>
      <c r="F46" s="426"/>
    </row>
    <row r="47" spans="1:6" x14ac:dyDescent="0.2">
      <c r="A47" s="428" t="s">
        <v>796</v>
      </c>
      <c r="B47" s="427" t="s">
        <v>797</v>
      </c>
      <c r="C47" s="426"/>
      <c r="D47" s="426"/>
      <c r="E47" s="426"/>
      <c r="F47" s="426"/>
    </row>
    <row r="48" spans="1:6" x14ac:dyDescent="0.2">
      <c r="A48" s="413" t="s">
        <v>798</v>
      </c>
      <c r="B48" s="414" t="s">
        <v>799</v>
      </c>
      <c r="C48" s="422">
        <v>0</v>
      </c>
      <c r="D48" s="422">
        <v>0</v>
      </c>
      <c r="E48" s="422">
        <v>0</v>
      </c>
      <c r="F48" s="422">
        <v>0</v>
      </c>
    </row>
    <row r="49" spans="1:6" ht="24.75" customHeight="1" x14ac:dyDescent="0.2">
      <c r="A49" s="416" t="s">
        <v>800</v>
      </c>
      <c r="B49" s="427" t="s">
        <v>801</v>
      </c>
      <c r="C49" s="422"/>
      <c r="D49" s="422"/>
      <c r="E49" s="422"/>
      <c r="F49" s="422"/>
    </row>
    <row r="50" spans="1:6" ht="30.75" customHeight="1" x14ac:dyDescent="0.2">
      <c r="A50" s="416" t="s">
        <v>802</v>
      </c>
      <c r="B50" s="427" t="s">
        <v>803</v>
      </c>
      <c r="C50" s="422"/>
      <c r="D50" s="422"/>
      <c r="E50" s="422"/>
      <c r="F50" s="422"/>
    </row>
    <row r="51" spans="1:6" ht="18" customHeight="1" x14ac:dyDescent="0.2">
      <c r="A51" s="429" t="s">
        <v>804</v>
      </c>
      <c r="B51" s="430" t="s">
        <v>805</v>
      </c>
      <c r="C51" s="431"/>
      <c r="D51" s="431"/>
      <c r="E51" s="431"/>
      <c r="F51" s="431"/>
    </row>
    <row r="52" spans="1:6" ht="36" x14ac:dyDescent="0.2">
      <c r="A52" s="432" t="s">
        <v>806</v>
      </c>
      <c r="B52" s="411" t="s">
        <v>807</v>
      </c>
      <c r="C52" s="433"/>
      <c r="D52" s="433"/>
      <c r="E52" s="433"/>
      <c r="F52" s="433"/>
    </row>
    <row r="53" spans="1:6" x14ac:dyDescent="0.2">
      <c r="A53" s="432"/>
      <c r="B53" s="434" t="s">
        <v>808</v>
      </c>
      <c r="C53" s="422">
        <v>45344471</v>
      </c>
      <c r="D53" s="422">
        <v>21187406</v>
      </c>
      <c r="E53" s="422">
        <v>18285800</v>
      </c>
      <c r="F53" s="422">
        <v>18056000</v>
      </c>
    </row>
    <row r="54" spans="1:6" x14ac:dyDescent="0.2">
      <c r="A54" s="416"/>
      <c r="B54" s="435" t="s">
        <v>809</v>
      </c>
      <c r="C54" s="436">
        <v>45344471</v>
      </c>
      <c r="D54" s="436">
        <v>21187406</v>
      </c>
      <c r="E54" s="436">
        <v>18285800</v>
      </c>
      <c r="F54" s="436">
        <v>18056000</v>
      </c>
    </row>
    <row r="55" spans="1:6" x14ac:dyDescent="0.2">
      <c r="A55" s="416"/>
      <c r="B55" s="435" t="s">
        <v>810</v>
      </c>
      <c r="C55" s="437">
        <v>8000730</v>
      </c>
      <c r="D55" s="437">
        <v>4603406</v>
      </c>
      <c r="E55" s="437">
        <v>8285800</v>
      </c>
      <c r="F55" s="437">
        <v>9056000</v>
      </c>
    </row>
    <row r="56" spans="1:6" x14ac:dyDescent="0.2">
      <c r="A56" s="416"/>
      <c r="B56" s="435" t="s">
        <v>811</v>
      </c>
      <c r="C56" s="437">
        <v>37343471</v>
      </c>
      <c r="D56" s="437">
        <v>16584000</v>
      </c>
      <c r="E56" s="437">
        <v>10000000</v>
      </c>
      <c r="F56" s="437">
        <v>9000000</v>
      </c>
    </row>
    <row r="57" spans="1:6" x14ac:dyDescent="0.2">
      <c r="A57" s="416"/>
      <c r="B57" s="434" t="s">
        <v>812</v>
      </c>
      <c r="C57" s="422"/>
      <c r="D57" s="422"/>
      <c r="E57" s="422"/>
      <c r="F57" s="422"/>
    </row>
    <row r="58" spans="1:6" x14ac:dyDescent="0.2">
      <c r="A58" s="416"/>
      <c r="B58" s="417" t="s">
        <v>813</v>
      </c>
      <c r="C58" s="421"/>
      <c r="D58" s="421"/>
      <c r="E58" s="421"/>
      <c r="F58" s="421"/>
    </row>
    <row r="59" spans="1:6" x14ac:dyDescent="0.2">
      <c r="A59" s="416"/>
      <c r="B59" s="438" t="s">
        <v>814</v>
      </c>
      <c r="C59" s="421"/>
      <c r="D59" s="439"/>
      <c r="E59" s="439"/>
      <c r="F59" s="439"/>
    </row>
    <row r="60" spans="1:6" x14ac:dyDescent="0.2">
      <c r="A60" s="440"/>
      <c r="B60" s="441" t="s">
        <v>815</v>
      </c>
      <c r="C60" s="442">
        <f>SUM(C7:C53)</f>
        <v>152811058</v>
      </c>
      <c r="D60" s="442">
        <f>SUM(D7:D53)</f>
        <v>95000000</v>
      </c>
      <c r="E60" s="443">
        <f>SUM(E7:E53)</f>
        <v>96500000</v>
      </c>
      <c r="F60" s="442">
        <f>SUM(F7:F53)</f>
        <v>97750000</v>
      </c>
    </row>
    <row r="61" spans="1:6" x14ac:dyDescent="0.2">
      <c r="A61" s="410" t="s">
        <v>816</v>
      </c>
      <c r="B61" s="444" t="s">
        <v>817</v>
      </c>
      <c r="C61" s="445"/>
      <c r="D61" s="445"/>
      <c r="E61" s="445"/>
      <c r="F61" s="445"/>
    </row>
    <row r="62" spans="1:6" x14ac:dyDescent="0.2">
      <c r="A62" s="413" t="s">
        <v>818</v>
      </c>
      <c r="B62" s="446" t="s">
        <v>819</v>
      </c>
      <c r="C62" s="419">
        <f>SUM(C63:C64)</f>
        <v>112885324</v>
      </c>
      <c r="D62" s="419">
        <f>SUM(D63:D64)</f>
        <v>78416000</v>
      </c>
      <c r="E62" s="419">
        <f>SUM(E63:E64)</f>
        <v>86500000</v>
      </c>
      <c r="F62" s="419">
        <f>SUM(F63:F64)</f>
        <v>88750000</v>
      </c>
    </row>
    <row r="63" spans="1:6" x14ac:dyDescent="0.2">
      <c r="A63" s="416"/>
      <c r="B63" s="447" t="s">
        <v>820</v>
      </c>
      <c r="C63" s="421">
        <v>85876385</v>
      </c>
      <c r="D63" s="421">
        <v>55682929</v>
      </c>
      <c r="E63" s="421">
        <v>62700000</v>
      </c>
      <c r="F63" s="421">
        <v>64850000</v>
      </c>
    </row>
    <row r="64" spans="1:6" x14ac:dyDescent="0.2">
      <c r="A64" s="416"/>
      <c r="B64" s="417" t="s">
        <v>821</v>
      </c>
      <c r="C64" s="421">
        <v>27008939</v>
      </c>
      <c r="D64" s="421">
        <v>22733071</v>
      </c>
      <c r="E64" s="421">
        <v>23800000</v>
      </c>
      <c r="F64" s="421">
        <v>23900000</v>
      </c>
    </row>
    <row r="65" spans="1:6" x14ac:dyDescent="0.2">
      <c r="A65" s="416"/>
      <c r="B65" s="448" t="s">
        <v>822</v>
      </c>
      <c r="C65" s="421"/>
      <c r="D65" s="421"/>
      <c r="E65" s="421"/>
      <c r="F65" s="421"/>
    </row>
    <row r="66" spans="1:6" x14ac:dyDescent="0.2">
      <c r="A66" s="413" t="s">
        <v>823</v>
      </c>
      <c r="B66" s="414" t="s">
        <v>824</v>
      </c>
      <c r="C66" s="418">
        <f>SUM(C67:C68)</f>
        <v>39925734</v>
      </c>
      <c r="D66" s="418">
        <f>SUM(D67:D68)</f>
        <v>16584000</v>
      </c>
      <c r="E66" s="418">
        <f>SUM(E67:E68)</f>
        <v>10000000</v>
      </c>
      <c r="F66" s="418">
        <f>SUM(F67:F68)</f>
        <v>9000000</v>
      </c>
    </row>
    <row r="67" spans="1:6" x14ac:dyDescent="0.2">
      <c r="A67" s="416"/>
      <c r="B67" s="417" t="s">
        <v>825</v>
      </c>
      <c r="C67" s="421">
        <v>11920000</v>
      </c>
      <c r="D67" s="421">
        <v>16584000</v>
      </c>
      <c r="E67" s="421">
        <v>5000000</v>
      </c>
      <c r="F67" s="421">
        <v>6000000</v>
      </c>
    </row>
    <row r="68" spans="1:6" x14ac:dyDescent="0.2">
      <c r="A68" s="416"/>
      <c r="B68" s="417" t="s">
        <v>826</v>
      </c>
      <c r="C68" s="421">
        <v>28005734</v>
      </c>
      <c r="D68" s="421">
        <v>0</v>
      </c>
      <c r="E68" s="421">
        <v>5000000</v>
      </c>
      <c r="F68" s="421">
        <v>3000000</v>
      </c>
    </row>
    <row r="69" spans="1:6" x14ac:dyDescent="0.2">
      <c r="A69" s="416"/>
      <c r="B69" s="417" t="s">
        <v>827</v>
      </c>
      <c r="C69" s="421"/>
      <c r="D69" s="421"/>
      <c r="E69" s="421"/>
      <c r="F69" s="421"/>
    </row>
    <row r="70" spans="1:6" x14ac:dyDescent="0.2">
      <c r="A70" s="416"/>
      <c r="B70" s="417" t="s">
        <v>828</v>
      </c>
      <c r="C70" s="421"/>
      <c r="D70" s="421"/>
      <c r="E70" s="421"/>
      <c r="F70" s="421"/>
    </row>
    <row r="71" spans="1:6" x14ac:dyDescent="0.2">
      <c r="A71" s="416"/>
      <c r="B71" s="417" t="s">
        <v>829</v>
      </c>
      <c r="C71" s="421"/>
      <c r="D71" s="421"/>
      <c r="E71" s="421"/>
      <c r="F71" s="421"/>
    </row>
    <row r="72" spans="1:6" x14ac:dyDescent="0.2">
      <c r="A72" s="449" t="s">
        <v>830</v>
      </c>
      <c r="B72" s="450" t="s">
        <v>831</v>
      </c>
      <c r="C72" s="422"/>
      <c r="D72" s="451"/>
      <c r="E72" s="451"/>
      <c r="F72" s="451"/>
    </row>
    <row r="73" spans="1:6" x14ac:dyDescent="0.2">
      <c r="A73" s="449"/>
      <c r="B73" s="441" t="s">
        <v>832</v>
      </c>
      <c r="C73" s="442">
        <f>SUM(C62+C66)</f>
        <v>152811058</v>
      </c>
      <c r="D73" s="443">
        <f>SUM(D62+D66)</f>
        <v>95000000</v>
      </c>
      <c r="E73" s="443">
        <f>SUM(E62+E66)</f>
        <v>96500000</v>
      </c>
      <c r="F73" s="443">
        <f>SUM(F62+F66)</f>
        <v>97750000</v>
      </c>
    </row>
  </sheetData>
  <sheetProtection selectLockedCells="1" selectUnlockedCells="1"/>
  <mergeCells count="2">
    <mergeCell ref="B2:F2"/>
    <mergeCell ref="B3:F3"/>
  </mergeCells>
  <pageMargins left="0.70866141732283472" right="0.70866141732283472" top="0.74803149606299213" bottom="0.74803149606299213" header="0.51181102362204722" footer="0.51181102362204722"/>
  <pageSetup paperSize="9" scale="85" firstPageNumber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3" workbookViewId="0">
      <selection activeCell="D19" sqref="D19"/>
    </sheetView>
  </sheetViews>
  <sheetFormatPr defaultRowHeight="12.75" x14ac:dyDescent="0.2"/>
  <cols>
    <col min="2" max="2" width="63" customWidth="1"/>
    <col min="3" max="4" width="10.6640625" customWidth="1"/>
  </cols>
  <sheetData>
    <row r="1" spans="1:5" x14ac:dyDescent="0.2">
      <c r="E1" s="452" t="s">
        <v>892</v>
      </c>
    </row>
    <row r="2" spans="1:5" x14ac:dyDescent="0.2">
      <c r="A2" t="s">
        <v>833</v>
      </c>
    </row>
    <row r="3" spans="1:5" x14ac:dyDescent="0.2">
      <c r="A3" s="453"/>
      <c r="B3" s="453"/>
      <c r="C3" s="453"/>
      <c r="D3" s="453"/>
      <c r="E3" s="453"/>
    </row>
    <row r="4" spans="1:5" ht="15" x14ac:dyDescent="0.2">
      <c r="A4" s="454"/>
      <c r="B4" s="455"/>
      <c r="C4" s="455"/>
      <c r="D4" s="456"/>
      <c r="E4" s="457"/>
    </row>
    <row r="5" spans="1:5" ht="24" x14ac:dyDescent="0.2">
      <c r="A5" s="458" t="s">
        <v>664</v>
      </c>
      <c r="B5" s="459" t="s">
        <v>42</v>
      </c>
      <c r="C5" s="459" t="s">
        <v>834</v>
      </c>
      <c r="D5" s="460" t="s">
        <v>835</v>
      </c>
    </row>
    <row r="6" spans="1:5" x14ac:dyDescent="0.2">
      <c r="A6" s="461" t="s">
        <v>46</v>
      </c>
      <c r="B6" s="462" t="s">
        <v>47</v>
      </c>
      <c r="C6" s="462" t="s">
        <v>48</v>
      </c>
      <c r="D6" s="463" t="s">
        <v>49</v>
      </c>
    </row>
    <row r="7" spans="1:5" ht="19.5" customHeight="1" x14ac:dyDescent="0.2">
      <c r="A7" s="464" t="s">
        <v>51</v>
      </c>
      <c r="B7" s="465" t="s">
        <v>836</v>
      </c>
      <c r="C7" s="466">
        <v>0</v>
      </c>
      <c r="D7" s="466">
        <v>0</v>
      </c>
    </row>
    <row r="8" spans="1:5" ht="18" customHeight="1" x14ac:dyDescent="0.2">
      <c r="A8" s="467" t="s">
        <v>72</v>
      </c>
      <c r="B8" s="468" t="s">
        <v>837</v>
      </c>
      <c r="C8" s="469">
        <v>0</v>
      </c>
      <c r="D8" s="469">
        <v>0</v>
      </c>
    </row>
    <row r="9" spans="1:5" ht="17.25" customHeight="1" x14ac:dyDescent="0.2">
      <c r="A9" s="467" t="s">
        <v>93</v>
      </c>
      <c r="B9" s="468" t="s">
        <v>838</v>
      </c>
      <c r="C9" s="466">
        <v>0</v>
      </c>
      <c r="D9" s="466">
        <v>0</v>
      </c>
    </row>
    <row r="10" spans="1:5" ht="15" customHeight="1" x14ac:dyDescent="0.2">
      <c r="A10" s="467" t="s">
        <v>341</v>
      </c>
      <c r="B10" s="468" t="s">
        <v>839</v>
      </c>
      <c r="C10" s="469">
        <v>0</v>
      </c>
      <c r="D10" s="469">
        <v>0</v>
      </c>
    </row>
    <row r="11" spans="1:5" ht="15.75" customHeight="1" x14ac:dyDescent="0.2">
      <c r="A11" s="470" t="s">
        <v>135</v>
      </c>
      <c r="B11" s="468" t="s">
        <v>840</v>
      </c>
      <c r="C11" s="466">
        <v>0</v>
      </c>
      <c r="D11" s="466">
        <v>0</v>
      </c>
    </row>
    <row r="12" spans="1:5" ht="10.5" customHeight="1" x14ac:dyDescent="0.2">
      <c r="A12" s="467" t="s">
        <v>168</v>
      </c>
      <c r="B12" s="468" t="s">
        <v>841</v>
      </c>
      <c r="C12" s="469">
        <v>0</v>
      </c>
      <c r="D12" s="469">
        <v>0</v>
      </c>
    </row>
    <row r="13" spans="1:5" ht="14.25" customHeight="1" x14ac:dyDescent="0.2">
      <c r="A13" s="470" t="s">
        <v>352</v>
      </c>
      <c r="B13" s="471" t="s">
        <v>842</v>
      </c>
      <c r="C13" s="466">
        <v>0</v>
      </c>
      <c r="D13" s="466">
        <v>0</v>
      </c>
    </row>
    <row r="14" spans="1:5" ht="9.75" customHeight="1" x14ac:dyDescent="0.2">
      <c r="A14" s="470" t="s">
        <v>201</v>
      </c>
      <c r="B14" s="471" t="s">
        <v>843</v>
      </c>
      <c r="C14" s="469">
        <v>0</v>
      </c>
      <c r="D14" s="469">
        <v>0</v>
      </c>
    </row>
    <row r="15" spans="1:5" ht="16.5" customHeight="1" x14ac:dyDescent="0.2">
      <c r="A15" s="467" t="s">
        <v>216</v>
      </c>
      <c r="B15" s="471" t="s">
        <v>844</v>
      </c>
      <c r="C15" s="466">
        <v>0</v>
      </c>
      <c r="D15" s="466">
        <v>0</v>
      </c>
    </row>
    <row r="16" spans="1:5" ht="13.5" customHeight="1" x14ac:dyDescent="0.2">
      <c r="A16" s="470" t="s">
        <v>369</v>
      </c>
      <c r="B16" s="471" t="s">
        <v>845</v>
      </c>
      <c r="C16" s="469">
        <v>0</v>
      </c>
      <c r="D16" s="469">
        <v>0</v>
      </c>
    </row>
    <row r="17" spans="1:4" ht="15.75" customHeight="1" x14ac:dyDescent="0.2">
      <c r="A17" s="467" t="s">
        <v>447</v>
      </c>
      <c r="B17" s="471" t="s">
        <v>846</v>
      </c>
      <c r="C17" s="466">
        <v>0</v>
      </c>
      <c r="D17" s="466">
        <v>0</v>
      </c>
    </row>
    <row r="18" spans="1:4" x14ac:dyDescent="0.2">
      <c r="A18" s="470" t="s">
        <v>448</v>
      </c>
      <c r="B18" s="468" t="s">
        <v>847</v>
      </c>
      <c r="C18" s="469">
        <v>32900</v>
      </c>
      <c r="D18" s="469">
        <v>32900</v>
      </c>
    </row>
    <row r="19" spans="1:4" x14ac:dyDescent="0.2">
      <c r="A19" s="467" t="s">
        <v>449</v>
      </c>
      <c r="B19" s="468" t="s">
        <v>848</v>
      </c>
      <c r="C19" s="466">
        <v>0</v>
      </c>
      <c r="D19" s="466">
        <v>0</v>
      </c>
    </row>
    <row r="20" spans="1:4" x14ac:dyDescent="0.2">
      <c r="A20" s="470" t="s">
        <v>452</v>
      </c>
      <c r="B20" s="468" t="s">
        <v>849</v>
      </c>
      <c r="C20" s="469">
        <v>0</v>
      </c>
      <c r="D20" s="469">
        <v>0</v>
      </c>
    </row>
    <row r="21" spans="1:4" x14ac:dyDescent="0.2">
      <c r="A21" s="467" t="s">
        <v>455</v>
      </c>
      <c r="B21" s="468" t="s">
        <v>850</v>
      </c>
      <c r="C21" s="466">
        <v>0</v>
      </c>
      <c r="D21" s="466">
        <v>0</v>
      </c>
    </row>
    <row r="22" spans="1:4" ht="12.75" customHeight="1" x14ac:dyDescent="0.2">
      <c r="A22" s="470" t="s">
        <v>459</v>
      </c>
      <c r="B22" s="468" t="s">
        <v>851</v>
      </c>
      <c r="C22" s="469">
        <v>0</v>
      </c>
      <c r="D22" s="469">
        <v>0</v>
      </c>
    </row>
    <row r="23" spans="1:4" x14ac:dyDescent="0.2">
      <c r="A23" s="467" t="s">
        <v>462</v>
      </c>
      <c r="B23" s="472"/>
      <c r="C23" s="472"/>
      <c r="D23" s="472"/>
    </row>
    <row r="24" spans="1:4" x14ac:dyDescent="0.2">
      <c r="A24" s="470" t="s">
        <v>465</v>
      </c>
      <c r="B24" s="472"/>
      <c r="C24" s="472"/>
      <c r="D24" s="472"/>
    </row>
    <row r="25" spans="1:4" x14ac:dyDescent="0.2">
      <c r="A25" s="467" t="s">
        <v>468</v>
      </c>
      <c r="B25" s="472"/>
      <c r="C25" s="472"/>
      <c r="D25" s="472"/>
    </row>
    <row r="26" spans="1:4" x14ac:dyDescent="0.2">
      <c r="A26" s="470" t="s">
        <v>471</v>
      </c>
      <c r="B26" s="472"/>
      <c r="C26" s="472"/>
      <c r="D26" s="472"/>
    </row>
    <row r="27" spans="1:4" x14ac:dyDescent="0.2">
      <c r="A27" s="467" t="s">
        <v>474</v>
      </c>
      <c r="B27" s="472"/>
      <c r="C27" s="472"/>
      <c r="D27" s="472"/>
    </row>
    <row r="28" spans="1:4" x14ac:dyDescent="0.2">
      <c r="A28" s="470" t="s">
        <v>476</v>
      </c>
      <c r="B28" s="472"/>
      <c r="C28" s="472"/>
      <c r="D28" s="472"/>
    </row>
    <row r="29" spans="1:4" x14ac:dyDescent="0.2">
      <c r="A29" s="467" t="s">
        <v>478</v>
      </c>
      <c r="B29" s="472"/>
      <c r="C29" s="472"/>
      <c r="D29" s="472"/>
    </row>
    <row r="30" spans="1:4" x14ac:dyDescent="0.2">
      <c r="A30" s="470" t="s">
        <v>481</v>
      </c>
      <c r="B30" s="472"/>
      <c r="C30" s="465"/>
      <c r="D30" s="465"/>
    </row>
    <row r="31" spans="1:4" x14ac:dyDescent="0.2">
      <c r="A31" s="473" t="s">
        <v>484</v>
      </c>
      <c r="B31" s="474"/>
      <c r="C31" s="475"/>
      <c r="D31" s="476"/>
    </row>
    <row r="32" spans="1:4" x14ac:dyDescent="0.2">
      <c r="A32" s="477" t="s">
        <v>487</v>
      </c>
      <c r="B32" s="478" t="s">
        <v>662</v>
      </c>
      <c r="C32" s="479">
        <f>+C7+C8+C9+C10+C11+C18+C19+C20+C21+C22+C23+C24+C25+C26+C27+C28+C29+C30+C31</f>
        <v>32900</v>
      </c>
      <c r="D32" s="480">
        <f>+D7+D8+D9+D10+D11+D18+D19+D20+D21+D22+D23+D24+D25+D26+D27+D28+D29+D30+D31</f>
        <v>32900</v>
      </c>
    </row>
    <row r="33" spans="1:4" ht="12.75" customHeight="1" x14ac:dyDescent="0.2">
      <c r="A33" s="481"/>
      <c r="B33" s="567" t="s">
        <v>852</v>
      </c>
      <c r="C33" s="567"/>
      <c r="D33" s="567"/>
    </row>
  </sheetData>
  <sheetProtection selectLockedCells="1" selectUnlockedCells="1"/>
  <mergeCells count="1">
    <mergeCell ref="B33:D33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2" sqref="A2:E2"/>
    </sheetView>
  </sheetViews>
  <sheetFormatPr defaultRowHeight="12.75" x14ac:dyDescent="0.2"/>
  <cols>
    <col min="1" max="1" width="6" customWidth="1"/>
    <col min="2" max="2" width="41.1640625" customWidth="1"/>
    <col min="3" max="3" width="15.33203125" customWidth="1"/>
    <col min="4" max="4" width="18.83203125" customWidth="1"/>
    <col min="5" max="5" width="23.1640625" customWidth="1"/>
  </cols>
  <sheetData>
    <row r="1" spans="1:5" x14ac:dyDescent="0.2">
      <c r="A1" s="482"/>
      <c r="B1" s="483"/>
      <c r="C1" s="483"/>
      <c r="D1" s="483"/>
      <c r="E1" s="484" t="s">
        <v>891</v>
      </c>
    </row>
    <row r="2" spans="1:5" ht="12.75" customHeight="1" x14ac:dyDescent="0.2">
      <c r="A2" s="568" t="s">
        <v>853</v>
      </c>
      <c r="B2" s="568"/>
      <c r="C2" s="568"/>
      <c r="D2" s="568"/>
      <c r="E2" s="568"/>
    </row>
    <row r="3" spans="1:5" ht="15.75" x14ac:dyDescent="0.25">
      <c r="A3" s="485"/>
      <c r="B3" s="483"/>
      <c r="C3" s="483"/>
      <c r="D3" s="483"/>
      <c r="E3" s="483"/>
    </row>
    <row r="4" spans="1:5" ht="51" customHeight="1" x14ac:dyDescent="0.2">
      <c r="A4" s="486" t="s">
        <v>522</v>
      </c>
      <c r="B4" s="487" t="s">
        <v>854</v>
      </c>
      <c r="C4" s="487" t="s">
        <v>855</v>
      </c>
      <c r="D4" s="487" t="s">
        <v>856</v>
      </c>
      <c r="E4" s="488" t="s">
        <v>857</v>
      </c>
    </row>
    <row r="5" spans="1:5" ht="20.25" customHeight="1" x14ac:dyDescent="0.2">
      <c r="A5" s="489" t="s">
        <v>51</v>
      </c>
      <c r="B5" s="490"/>
      <c r="C5" s="491"/>
      <c r="D5" s="492"/>
      <c r="E5" s="493"/>
    </row>
    <row r="6" spans="1:5" ht="15.75" x14ac:dyDescent="0.2">
      <c r="A6" s="494" t="s">
        <v>72</v>
      </c>
      <c r="B6" s="495"/>
      <c r="C6" s="496"/>
      <c r="D6" s="497"/>
      <c r="E6" s="498"/>
    </row>
    <row r="7" spans="1:5" ht="15.75" x14ac:dyDescent="0.2">
      <c r="A7" s="494" t="s">
        <v>93</v>
      </c>
      <c r="B7" s="495"/>
      <c r="C7" s="496"/>
      <c r="D7" s="497"/>
      <c r="E7" s="498"/>
    </row>
    <row r="8" spans="1:5" ht="15.75" x14ac:dyDescent="0.2">
      <c r="A8" s="494" t="s">
        <v>341</v>
      </c>
      <c r="B8" s="495"/>
      <c r="C8" s="496"/>
      <c r="D8" s="497"/>
      <c r="E8" s="498"/>
    </row>
    <row r="9" spans="1:5" ht="15.75" x14ac:dyDescent="0.2">
      <c r="A9" s="494" t="s">
        <v>135</v>
      </c>
      <c r="B9" s="495"/>
      <c r="C9" s="496"/>
      <c r="D9" s="497"/>
      <c r="E9" s="498"/>
    </row>
    <row r="10" spans="1:5" ht="15.75" x14ac:dyDescent="0.2">
      <c r="A10" s="494" t="s">
        <v>168</v>
      </c>
      <c r="B10" s="495"/>
      <c r="C10" s="496"/>
      <c r="D10" s="497"/>
      <c r="E10" s="498"/>
    </row>
    <row r="11" spans="1:5" ht="15.75" x14ac:dyDescent="0.2">
      <c r="A11" s="494" t="s">
        <v>352</v>
      </c>
      <c r="B11" s="495"/>
      <c r="C11" s="496"/>
      <c r="D11" s="497"/>
      <c r="E11" s="498"/>
    </row>
    <row r="12" spans="1:5" ht="15.75" x14ac:dyDescent="0.2">
      <c r="A12" s="494" t="s">
        <v>201</v>
      </c>
      <c r="B12" s="495"/>
      <c r="C12" s="496"/>
      <c r="D12" s="497"/>
      <c r="E12" s="498"/>
    </row>
    <row r="13" spans="1:5" ht="15.75" x14ac:dyDescent="0.2">
      <c r="A13" s="494" t="s">
        <v>216</v>
      </c>
      <c r="B13" s="495"/>
      <c r="C13" s="496"/>
      <c r="D13" s="497"/>
      <c r="E13" s="498"/>
    </row>
    <row r="14" spans="1:5" ht="15.75" x14ac:dyDescent="0.2">
      <c r="A14" s="494" t="s">
        <v>369</v>
      </c>
      <c r="B14" s="495"/>
      <c r="C14" s="496"/>
      <c r="D14" s="497"/>
      <c r="E14" s="498"/>
    </row>
    <row r="15" spans="1:5" ht="15.75" x14ac:dyDescent="0.2">
      <c r="A15" s="494" t="s">
        <v>447</v>
      </c>
      <c r="B15" s="495"/>
      <c r="C15" s="496"/>
      <c r="D15" s="497"/>
      <c r="E15" s="498"/>
    </row>
    <row r="16" spans="1:5" ht="15.75" x14ac:dyDescent="0.2">
      <c r="A16" s="494" t="s">
        <v>448</v>
      </c>
      <c r="B16" s="495"/>
      <c r="C16" s="496"/>
      <c r="D16" s="497"/>
      <c r="E16" s="498"/>
    </row>
    <row r="17" spans="1:5" ht="15.75" x14ac:dyDescent="0.2">
      <c r="A17" s="494" t="s">
        <v>449</v>
      </c>
      <c r="B17" s="495"/>
      <c r="C17" s="496"/>
      <c r="D17" s="497"/>
      <c r="E17" s="498"/>
    </row>
    <row r="18" spans="1:5" ht="12.75" customHeight="1" x14ac:dyDescent="0.25">
      <c r="A18" s="569" t="s">
        <v>858</v>
      </c>
      <c r="B18" s="569"/>
      <c r="C18" s="499"/>
      <c r="D18" s="500" t="str">
        <f>IF(SUM(D5:D17)=0,"",SUM(D5:D17))</f>
        <v/>
      </c>
      <c r="E18" s="501" t="str">
        <f>IF(SUM(E5:E17)=0,"",SUM(E5:E17))</f>
        <v/>
      </c>
    </row>
  </sheetData>
  <sheetProtection selectLockedCells="1" selectUnlockedCells="1"/>
  <mergeCells count="2">
    <mergeCell ref="A2:E2"/>
    <mergeCell ref="A18:B18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B38"/>
  <sheetViews>
    <sheetView topLeftCell="A13" workbookViewId="0">
      <selection activeCell="A5" sqref="A5"/>
    </sheetView>
  </sheetViews>
  <sheetFormatPr defaultRowHeight="12.75" x14ac:dyDescent="0.2"/>
  <cols>
    <col min="1" max="1" width="46.33203125" style="13" customWidth="1"/>
    <col min="2" max="2" width="66.1640625" style="13" customWidth="1"/>
    <col min="3" max="16384" width="9.33203125" style="13"/>
  </cols>
  <sheetData>
    <row r="1" spans="1:2" ht="18.75" x14ac:dyDescent="0.3">
      <c r="A1" s="2" t="s">
        <v>0</v>
      </c>
    </row>
    <row r="3" spans="1:2" x14ac:dyDescent="0.2">
      <c r="A3" s="4"/>
      <c r="B3" s="4"/>
    </row>
    <row r="4" spans="1:2" ht="15.75" x14ac:dyDescent="0.25">
      <c r="A4" s="7" t="s">
        <v>906</v>
      </c>
      <c r="B4" s="9"/>
    </row>
    <row r="5" spans="1:2" s="14" customFormat="1" x14ac:dyDescent="0.2">
      <c r="A5" s="4"/>
      <c r="B5" s="4"/>
    </row>
    <row r="6" spans="1:2" x14ac:dyDescent="0.2">
      <c r="A6" s="4" t="s">
        <v>2</v>
      </c>
      <c r="B6" s="4" t="s">
        <v>3</v>
      </c>
    </row>
    <row r="7" spans="1:2" x14ac:dyDescent="0.2">
      <c r="A7" s="4" t="s">
        <v>4</v>
      </c>
      <c r="B7" s="4" t="s">
        <v>5</v>
      </c>
    </row>
    <row r="8" spans="1:2" x14ac:dyDescent="0.2">
      <c r="A8" s="4" t="s">
        <v>6</v>
      </c>
      <c r="B8" s="4" t="s">
        <v>7</v>
      </c>
    </row>
    <row r="9" spans="1:2" x14ac:dyDescent="0.2">
      <c r="A9" s="4"/>
      <c r="B9" s="4"/>
    </row>
    <row r="10" spans="1:2" ht="15.75" x14ac:dyDescent="0.25">
      <c r="A10" s="7" t="str">
        <f>+CONCATENATE(LEFT(A4,4),". évi módosított előirányzat BEVÉTELEK")</f>
        <v>2020. évi módosított előirányzat BEVÉTELEK</v>
      </c>
      <c r="B10" s="9"/>
    </row>
    <row r="11" spans="1:2" x14ac:dyDescent="0.2">
      <c r="A11" s="4"/>
      <c r="B11" s="4"/>
    </row>
    <row r="12" spans="1:2" s="14" customFormat="1" x14ac:dyDescent="0.2">
      <c r="A12" s="4" t="s">
        <v>8</v>
      </c>
      <c r="B12" s="4" t="s">
        <v>9</v>
      </c>
    </row>
    <row r="13" spans="1:2" x14ac:dyDescent="0.2">
      <c r="A13" s="4" t="s">
        <v>10</v>
      </c>
      <c r="B13" s="4" t="s">
        <v>11</v>
      </c>
    </row>
    <row r="14" spans="1:2" x14ac:dyDescent="0.2">
      <c r="A14" s="4" t="s">
        <v>12</v>
      </c>
      <c r="B14" s="4" t="s">
        <v>13</v>
      </c>
    </row>
    <row r="15" spans="1:2" x14ac:dyDescent="0.2">
      <c r="A15" s="4"/>
      <c r="B15" s="4"/>
    </row>
    <row r="16" spans="1:2" ht="14.25" x14ac:dyDescent="0.2">
      <c r="A16" s="15" t="str">
        <f>+CONCATENATE(LEFT(A4,4),". évi teljesítés BEVÉTELEK")</f>
        <v>2020. évi teljesítés BEVÉTELEK</v>
      </c>
      <c r="B16" s="9"/>
    </row>
    <row r="17" spans="1:2" x14ac:dyDescent="0.2">
      <c r="A17" s="4"/>
      <c r="B17" s="4"/>
    </row>
    <row r="18" spans="1:2" x14ac:dyDescent="0.2">
      <c r="A18" s="4" t="s">
        <v>14</v>
      </c>
      <c r="B18" s="4" t="s">
        <v>15</v>
      </c>
    </row>
    <row r="19" spans="1:2" x14ac:dyDescent="0.2">
      <c r="A19" s="4" t="s">
        <v>16</v>
      </c>
      <c r="B19" s="4" t="s">
        <v>17</v>
      </c>
    </row>
    <row r="20" spans="1:2" x14ac:dyDescent="0.2">
      <c r="A20" s="4" t="s">
        <v>18</v>
      </c>
      <c r="B20" s="4" t="s">
        <v>19</v>
      </c>
    </row>
    <row r="21" spans="1:2" x14ac:dyDescent="0.2">
      <c r="A21" s="4"/>
      <c r="B21" s="4"/>
    </row>
    <row r="22" spans="1:2" ht="15.75" x14ac:dyDescent="0.25">
      <c r="A22" s="7" t="str">
        <f>+CONCATENATE(LEFT(A4,4),". évi eredeti előirányzat KIADÁSOK")</f>
        <v>2020. évi eredeti előirányzat KIADÁSOK</v>
      </c>
      <c r="B22" s="9"/>
    </row>
    <row r="23" spans="1:2" x14ac:dyDescent="0.2">
      <c r="A23" s="4"/>
      <c r="B23" s="4"/>
    </row>
    <row r="24" spans="1:2" x14ac:dyDescent="0.2">
      <c r="A24" s="4" t="s">
        <v>20</v>
      </c>
      <c r="B24" s="4" t="s">
        <v>21</v>
      </c>
    </row>
    <row r="25" spans="1:2" x14ac:dyDescent="0.2">
      <c r="A25" s="4" t="s">
        <v>22</v>
      </c>
      <c r="B25" s="4" t="s">
        <v>23</v>
      </c>
    </row>
    <row r="26" spans="1:2" x14ac:dyDescent="0.2">
      <c r="A26" s="4" t="s">
        <v>24</v>
      </c>
      <c r="B26" s="4" t="s">
        <v>25</v>
      </c>
    </row>
    <row r="27" spans="1:2" x14ac:dyDescent="0.2">
      <c r="A27" s="4"/>
      <c r="B27" s="4"/>
    </row>
    <row r="28" spans="1:2" ht="15.75" x14ac:dyDescent="0.25">
      <c r="A28" s="7" t="str">
        <f>+CONCATENATE(LEFT(A4,4),". évi módosított előirányzat KIADÁSOK")</f>
        <v>2020. évi módosított előirányzat KIADÁSOK</v>
      </c>
      <c r="B28" s="9"/>
    </row>
    <row r="29" spans="1:2" x14ac:dyDescent="0.2">
      <c r="A29" s="4"/>
      <c r="B29" s="4"/>
    </row>
    <row r="30" spans="1:2" x14ac:dyDescent="0.2">
      <c r="A30" s="4" t="s">
        <v>26</v>
      </c>
      <c r="B30" s="4" t="s">
        <v>27</v>
      </c>
    </row>
    <row r="31" spans="1:2" x14ac:dyDescent="0.2">
      <c r="A31" s="4" t="s">
        <v>28</v>
      </c>
      <c r="B31" s="4" t="s">
        <v>29</v>
      </c>
    </row>
    <row r="32" spans="1:2" x14ac:dyDescent="0.2">
      <c r="A32" s="4" t="s">
        <v>30</v>
      </c>
      <c r="B32" s="4" t="s">
        <v>31</v>
      </c>
    </row>
    <row r="33" spans="1:2" x14ac:dyDescent="0.2">
      <c r="A33" s="4"/>
      <c r="B33" s="4"/>
    </row>
    <row r="34" spans="1:2" ht="15.75" x14ac:dyDescent="0.25">
      <c r="A34" s="12" t="str">
        <f>+CONCATENATE(LEFT(A4,4),". évi teljesítés KIADÁSOK")</f>
        <v>2020. évi teljesítés KIADÁSOK</v>
      </c>
      <c r="B34" s="9"/>
    </row>
    <row r="35" spans="1:2" x14ac:dyDescent="0.2">
      <c r="A35" s="4"/>
      <c r="B35" s="4"/>
    </row>
    <row r="36" spans="1:2" x14ac:dyDescent="0.2">
      <c r="A36" s="4" t="s">
        <v>32</v>
      </c>
      <c r="B36" s="4" t="s">
        <v>33</v>
      </c>
    </row>
    <row r="37" spans="1:2" x14ac:dyDescent="0.2">
      <c r="A37" s="4" t="s">
        <v>34</v>
      </c>
      <c r="B37" s="4" t="s">
        <v>35</v>
      </c>
    </row>
    <row r="38" spans="1:2" x14ac:dyDescent="0.2">
      <c r="A38" s="4" t="s">
        <v>36</v>
      </c>
      <c r="B38" s="4" t="s">
        <v>37</v>
      </c>
    </row>
  </sheetData>
  <sheetProtection selectLockedCells="1" selectUnlockedCells="1"/>
  <pageMargins left="1.0631944444444446" right="1.023611111111111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16" sqref="D16"/>
    </sheetView>
  </sheetViews>
  <sheetFormatPr defaultRowHeight="12.75" x14ac:dyDescent="0.2"/>
  <cols>
    <col min="1" max="1" width="4.5" customWidth="1"/>
    <col min="2" max="2" width="31.83203125" customWidth="1"/>
    <col min="9" max="9" width="11.1640625" customWidth="1"/>
  </cols>
  <sheetData>
    <row r="1" spans="1:9" x14ac:dyDescent="0.2">
      <c r="I1" s="452" t="s">
        <v>890</v>
      </c>
    </row>
    <row r="3" spans="1:9" ht="12.75" customHeight="1" x14ac:dyDescent="0.2">
      <c r="A3" s="571" t="s">
        <v>859</v>
      </c>
      <c r="B3" s="571"/>
      <c r="C3" s="571"/>
      <c r="D3" s="571"/>
      <c r="E3" s="571"/>
      <c r="F3" s="571"/>
      <c r="G3" s="571"/>
      <c r="H3" s="571"/>
      <c r="I3" s="571"/>
    </row>
    <row r="4" spans="1:9" ht="13.5" x14ac:dyDescent="0.25">
      <c r="A4" s="329"/>
      <c r="B4" s="329"/>
      <c r="C4" s="329"/>
      <c r="D4" s="329"/>
      <c r="E4" s="329"/>
      <c r="F4" s="329"/>
      <c r="G4" s="329"/>
      <c r="H4" s="572"/>
      <c r="I4" s="572"/>
    </row>
    <row r="5" spans="1:9" ht="12.75" customHeight="1" x14ac:dyDescent="0.2">
      <c r="A5" s="573" t="s">
        <v>664</v>
      </c>
      <c r="B5" s="574" t="s">
        <v>860</v>
      </c>
      <c r="C5" s="575" t="s">
        <v>861</v>
      </c>
      <c r="D5" s="576" t="s">
        <v>862</v>
      </c>
      <c r="E5" s="576"/>
      <c r="F5" s="576"/>
      <c r="G5" s="576"/>
      <c r="H5" s="576"/>
      <c r="I5" s="577" t="s">
        <v>863</v>
      </c>
    </row>
    <row r="6" spans="1:9" ht="36" x14ac:dyDescent="0.2">
      <c r="A6" s="573"/>
      <c r="B6" s="574"/>
      <c r="C6" s="575"/>
      <c r="D6" s="459" t="s">
        <v>864</v>
      </c>
      <c r="E6" s="459" t="s">
        <v>865</v>
      </c>
      <c r="F6" s="459" t="s">
        <v>866</v>
      </c>
      <c r="G6" s="502" t="s">
        <v>867</v>
      </c>
      <c r="H6" s="502" t="s">
        <v>868</v>
      </c>
      <c r="I6" s="577"/>
    </row>
    <row r="7" spans="1:9" ht="21" x14ac:dyDescent="0.2">
      <c r="A7" s="503" t="s">
        <v>46</v>
      </c>
      <c r="B7" s="504" t="s">
        <v>47</v>
      </c>
      <c r="C7" s="504" t="s">
        <v>48</v>
      </c>
      <c r="D7" s="504" t="s">
        <v>49</v>
      </c>
      <c r="E7" s="504" t="s">
        <v>50</v>
      </c>
      <c r="F7" s="504" t="s">
        <v>428</v>
      </c>
      <c r="G7" s="504" t="s">
        <v>435</v>
      </c>
      <c r="H7" s="504" t="s">
        <v>869</v>
      </c>
      <c r="I7" s="505" t="s">
        <v>870</v>
      </c>
    </row>
    <row r="8" spans="1:9" ht="12.75" customHeight="1" x14ac:dyDescent="0.2">
      <c r="A8" s="578" t="s">
        <v>871</v>
      </c>
      <c r="B8" s="578"/>
      <c r="C8" s="578"/>
      <c r="D8" s="578"/>
      <c r="E8" s="578"/>
      <c r="F8" s="578"/>
      <c r="G8" s="578"/>
      <c r="H8" s="578"/>
      <c r="I8" s="578"/>
    </row>
    <row r="9" spans="1:9" ht="24" customHeight="1" x14ac:dyDescent="0.2">
      <c r="A9" s="506" t="s">
        <v>51</v>
      </c>
      <c r="B9" s="507" t="s">
        <v>872</v>
      </c>
      <c r="C9" s="508"/>
      <c r="D9" s="508"/>
      <c r="E9" s="508"/>
      <c r="F9" s="508"/>
      <c r="G9" s="509"/>
      <c r="H9" s="510">
        <f>SUM(D9:G9)</f>
        <v>0</v>
      </c>
      <c r="I9" s="511">
        <f>C9+H9</f>
        <v>0</v>
      </c>
    </row>
    <row r="10" spans="1:9" ht="23.25" customHeight="1" x14ac:dyDescent="0.2">
      <c r="A10" s="506" t="s">
        <v>72</v>
      </c>
      <c r="B10" s="507" t="s">
        <v>873</v>
      </c>
      <c r="C10" s="508"/>
      <c r="D10" s="508"/>
      <c r="E10" s="508"/>
      <c r="F10" s="508"/>
      <c r="G10" s="509"/>
      <c r="H10" s="510">
        <f>SUM(D10:G10)</f>
        <v>0</v>
      </c>
      <c r="I10" s="511">
        <f>C10+H10</f>
        <v>0</v>
      </c>
    </row>
    <row r="11" spans="1:9" ht="26.25" customHeight="1" x14ac:dyDescent="0.2">
      <c r="A11" s="506" t="s">
        <v>93</v>
      </c>
      <c r="B11" s="507" t="s">
        <v>874</v>
      </c>
      <c r="C11" s="508"/>
      <c r="D11" s="508"/>
      <c r="E11" s="508"/>
      <c r="F11" s="508"/>
      <c r="G11" s="509"/>
      <c r="H11" s="510">
        <f>SUM(D11:G11)</f>
        <v>0</v>
      </c>
      <c r="I11" s="511">
        <f>C11+H11</f>
        <v>0</v>
      </c>
    </row>
    <row r="12" spans="1:9" ht="16.5" customHeight="1" x14ac:dyDescent="0.2">
      <c r="A12" s="506" t="s">
        <v>341</v>
      </c>
      <c r="B12" s="507" t="s">
        <v>875</v>
      </c>
      <c r="C12" s="508"/>
      <c r="D12" s="508"/>
      <c r="E12" s="508"/>
      <c r="F12" s="508"/>
      <c r="G12" s="509"/>
      <c r="H12" s="510">
        <f>SUM(D12:G12)</f>
        <v>0</v>
      </c>
      <c r="I12" s="511">
        <f>C12+H12</f>
        <v>0</v>
      </c>
    </row>
    <row r="13" spans="1:9" ht="21" customHeight="1" x14ac:dyDescent="0.2">
      <c r="A13" s="506" t="s">
        <v>135</v>
      </c>
      <c r="B13" s="507" t="s">
        <v>876</v>
      </c>
      <c r="C13" s="508"/>
      <c r="D13" s="508"/>
      <c r="E13" s="508"/>
      <c r="F13" s="508"/>
      <c r="G13" s="509"/>
      <c r="H13" s="510">
        <f>SUM(D13:G13)</f>
        <v>0</v>
      </c>
      <c r="I13" s="511">
        <f>C13+H13</f>
        <v>0</v>
      </c>
    </row>
    <row r="14" spans="1:9" ht="15.75" customHeight="1" x14ac:dyDescent="0.2">
      <c r="A14" s="512" t="s">
        <v>168</v>
      </c>
      <c r="B14" s="513" t="s">
        <v>877</v>
      </c>
      <c r="C14" s="514"/>
      <c r="D14" s="514"/>
      <c r="E14" s="514"/>
      <c r="F14" s="514"/>
      <c r="G14" s="515"/>
      <c r="H14" s="510"/>
      <c r="I14" s="511"/>
    </row>
    <row r="15" spans="1:9" ht="19.5" customHeight="1" x14ac:dyDescent="0.2">
      <c r="A15" s="516" t="s">
        <v>352</v>
      </c>
      <c r="B15" s="517" t="s">
        <v>878</v>
      </c>
      <c r="C15" s="518"/>
      <c r="D15" s="518">
        <v>2190978</v>
      </c>
      <c r="E15" s="518"/>
      <c r="F15" s="518"/>
      <c r="G15" s="519"/>
      <c r="H15" s="510"/>
      <c r="I15" s="511"/>
    </row>
    <row r="16" spans="1:9" x14ac:dyDescent="0.2">
      <c r="A16" s="579" t="s">
        <v>879</v>
      </c>
      <c r="B16" s="579"/>
      <c r="C16" s="520">
        <f t="shared" ref="C16:I16" si="0">SUM(C9:C15)</f>
        <v>0</v>
      </c>
      <c r="D16" s="520">
        <f t="shared" si="0"/>
        <v>2190978</v>
      </c>
      <c r="E16" s="520">
        <f t="shared" si="0"/>
        <v>0</v>
      </c>
      <c r="F16" s="520">
        <f t="shared" si="0"/>
        <v>0</v>
      </c>
      <c r="G16" s="520">
        <f t="shared" si="0"/>
        <v>0</v>
      </c>
      <c r="H16" s="520">
        <f t="shared" si="0"/>
        <v>0</v>
      </c>
      <c r="I16" s="521">
        <f t="shared" si="0"/>
        <v>0</v>
      </c>
    </row>
    <row r="17" spans="1:9" ht="12.75" customHeight="1" x14ac:dyDescent="0.2">
      <c r="A17" s="580" t="s">
        <v>880</v>
      </c>
      <c r="B17" s="580"/>
      <c r="C17" s="580"/>
      <c r="D17" s="580"/>
      <c r="E17" s="580"/>
      <c r="F17" s="580"/>
      <c r="G17" s="580"/>
      <c r="H17" s="580"/>
      <c r="I17" s="580"/>
    </row>
    <row r="18" spans="1:9" ht="15.75" customHeight="1" x14ac:dyDescent="0.2">
      <c r="A18" s="506" t="s">
        <v>51</v>
      </c>
      <c r="B18" s="507" t="s">
        <v>881</v>
      </c>
      <c r="C18" s="508"/>
      <c r="D18" s="508"/>
      <c r="E18" s="508"/>
      <c r="F18" s="508"/>
      <c r="G18" s="509"/>
      <c r="H18" s="510">
        <f>SUM(D18:G18)</f>
        <v>0</v>
      </c>
      <c r="I18" s="511">
        <f>C18+H18</f>
        <v>0</v>
      </c>
    </row>
    <row r="19" spans="1:9" ht="10.5" customHeight="1" x14ac:dyDescent="0.2">
      <c r="A19" s="516" t="s">
        <v>72</v>
      </c>
      <c r="B19" s="517" t="s">
        <v>878</v>
      </c>
      <c r="C19" s="518"/>
      <c r="D19" s="518"/>
      <c r="E19" s="518"/>
      <c r="F19" s="518"/>
      <c r="G19" s="519"/>
      <c r="H19" s="510">
        <f>SUM(D19:G19)</f>
        <v>0</v>
      </c>
      <c r="I19" s="522">
        <f>C19+H19</f>
        <v>0</v>
      </c>
    </row>
    <row r="20" spans="1:9" x14ac:dyDescent="0.2">
      <c r="A20" s="579" t="s">
        <v>882</v>
      </c>
      <c r="B20" s="579"/>
      <c r="C20" s="523">
        <f t="shared" ref="C20:I20" si="1">SUM(C18:C19)</f>
        <v>0</v>
      </c>
      <c r="D20" s="523">
        <f t="shared" si="1"/>
        <v>0</v>
      </c>
      <c r="E20" s="523">
        <f t="shared" si="1"/>
        <v>0</v>
      </c>
      <c r="F20" s="523">
        <f t="shared" si="1"/>
        <v>0</v>
      </c>
      <c r="G20" s="520">
        <f t="shared" si="1"/>
        <v>0</v>
      </c>
      <c r="H20" s="520">
        <f t="shared" si="1"/>
        <v>0</v>
      </c>
      <c r="I20" s="521">
        <f t="shared" si="1"/>
        <v>0</v>
      </c>
    </row>
    <row r="21" spans="1:9" x14ac:dyDescent="0.2">
      <c r="A21" s="570" t="s">
        <v>883</v>
      </c>
      <c r="B21" s="570"/>
      <c r="C21" s="524">
        <f t="shared" ref="C21:I21" si="2">C16+C20</f>
        <v>0</v>
      </c>
      <c r="D21" s="524">
        <f>D16+D20</f>
        <v>2190978</v>
      </c>
      <c r="E21" s="524">
        <f t="shared" si="2"/>
        <v>0</v>
      </c>
      <c r="F21" s="524">
        <f t="shared" si="2"/>
        <v>0</v>
      </c>
      <c r="G21" s="524">
        <f t="shared" si="2"/>
        <v>0</v>
      </c>
      <c r="H21" s="524">
        <f t="shared" si="2"/>
        <v>0</v>
      </c>
      <c r="I21" s="521">
        <f t="shared" si="2"/>
        <v>0</v>
      </c>
    </row>
  </sheetData>
  <sheetProtection selectLockedCells="1" selectUnlockedCells="1"/>
  <mergeCells count="12">
    <mergeCell ref="A17:I17"/>
    <mergeCell ref="A20:B20"/>
    <mergeCell ref="A21:B21"/>
    <mergeCell ref="A3:I3"/>
    <mergeCell ref="H4:I4"/>
    <mergeCell ref="A5:A6"/>
    <mergeCell ref="B5:B6"/>
    <mergeCell ref="C5:C6"/>
    <mergeCell ref="D5:H5"/>
    <mergeCell ref="I5:I6"/>
    <mergeCell ref="A8:I8"/>
    <mergeCell ref="A16:B16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F162"/>
  <sheetViews>
    <sheetView zoomScaleSheetLayoutView="100" workbookViewId="0">
      <selection activeCell="D94" sqref="D94"/>
    </sheetView>
  </sheetViews>
  <sheetFormatPr defaultRowHeight="15.75" x14ac:dyDescent="0.25"/>
  <cols>
    <col min="1" max="1" width="9.5" style="16" customWidth="1"/>
    <col min="2" max="2" width="60.83203125" style="16" customWidth="1"/>
    <col min="3" max="5" width="15.83203125" style="17" customWidth="1"/>
    <col min="6" max="6" width="0" style="18" hidden="1" customWidth="1"/>
    <col min="7" max="16384" width="9.33203125" style="18"/>
  </cols>
  <sheetData>
    <row r="1" spans="1:6" ht="15.95" customHeight="1" x14ac:dyDescent="0.25">
      <c r="A1" s="526" t="s">
        <v>38</v>
      </c>
      <c r="B1" s="526"/>
      <c r="C1" s="526"/>
      <c r="D1" s="526"/>
      <c r="E1" s="526"/>
    </row>
    <row r="2" spans="1:6" ht="22.15" customHeight="1" x14ac:dyDescent="0.25">
      <c r="A2" s="19" t="s">
        <v>39</v>
      </c>
      <c r="B2" s="19"/>
      <c r="C2" s="20"/>
      <c r="D2" s="20"/>
      <c r="E2" s="20" t="s">
        <v>40</v>
      </c>
    </row>
    <row r="3" spans="1:6" ht="22.15" customHeight="1" x14ac:dyDescent="0.25">
      <c r="A3" s="527" t="s">
        <v>41</v>
      </c>
      <c r="B3" s="528" t="s">
        <v>42</v>
      </c>
      <c r="C3" s="529" t="s">
        <v>910</v>
      </c>
      <c r="D3" s="529"/>
      <c r="E3" s="529"/>
      <c r="F3" s="21"/>
    </row>
    <row r="4" spans="1:6" ht="34.9" customHeight="1" x14ac:dyDescent="0.25">
      <c r="A4" s="527"/>
      <c r="B4" s="528"/>
      <c r="C4" s="22" t="s">
        <v>43</v>
      </c>
      <c r="D4" s="22" t="s">
        <v>44</v>
      </c>
      <c r="E4" s="23" t="s">
        <v>45</v>
      </c>
      <c r="F4" s="21"/>
    </row>
    <row r="5" spans="1:6" s="28" customFormat="1" ht="64.900000000000006" customHeight="1" x14ac:dyDescent="0.2">
      <c r="A5" s="24" t="s">
        <v>46</v>
      </c>
      <c r="B5" s="25" t="s">
        <v>47</v>
      </c>
      <c r="C5" s="25" t="s">
        <v>48</v>
      </c>
      <c r="D5" s="25" t="s">
        <v>49</v>
      </c>
      <c r="E5" s="26" t="s">
        <v>50</v>
      </c>
      <c r="F5" s="27"/>
    </row>
    <row r="6" spans="1:6" s="34" customFormat="1" ht="12" customHeight="1" x14ac:dyDescent="0.2">
      <c r="A6" s="29" t="s">
        <v>51</v>
      </c>
      <c r="B6" s="30" t="s">
        <v>52</v>
      </c>
      <c r="C6" s="31">
        <f>SUM(C7:C12)</f>
        <v>53656135</v>
      </c>
      <c r="D6" s="31">
        <f>SUM(D7:D12)</f>
        <v>59734840</v>
      </c>
      <c r="E6" s="32">
        <f>SUM(E7:E12)</f>
        <v>59734840</v>
      </c>
      <c r="F6" s="33" t="s">
        <v>53</v>
      </c>
    </row>
    <row r="7" spans="1:6" s="34" customFormat="1" ht="12" customHeight="1" x14ac:dyDescent="0.2">
      <c r="A7" s="35" t="s">
        <v>54</v>
      </c>
      <c r="B7" s="36" t="s">
        <v>55</v>
      </c>
      <c r="C7" s="37">
        <v>27427027</v>
      </c>
      <c r="D7" s="37">
        <v>27612649</v>
      </c>
      <c r="E7" s="38">
        <v>27612649</v>
      </c>
      <c r="F7" s="33" t="s">
        <v>56</v>
      </c>
    </row>
    <row r="8" spans="1:6" s="34" customFormat="1" ht="12.75" x14ac:dyDescent="0.2">
      <c r="A8" s="39" t="s">
        <v>57</v>
      </c>
      <c r="B8" s="40" t="s">
        <v>58</v>
      </c>
      <c r="C8" s="41">
        <v>13621420</v>
      </c>
      <c r="D8" s="41">
        <v>14591870</v>
      </c>
      <c r="E8" s="42">
        <v>14591870</v>
      </c>
      <c r="F8" s="33" t="s">
        <v>59</v>
      </c>
    </row>
    <row r="9" spans="1:6" s="34" customFormat="1" ht="12.75" x14ac:dyDescent="0.2">
      <c r="A9" s="39" t="s">
        <v>60</v>
      </c>
      <c r="B9" s="40" t="s">
        <v>61</v>
      </c>
      <c r="C9" s="41">
        <v>10807688</v>
      </c>
      <c r="D9" s="41">
        <v>10990041</v>
      </c>
      <c r="E9" s="42">
        <v>10990041</v>
      </c>
      <c r="F9" s="33" t="s">
        <v>62</v>
      </c>
    </row>
    <row r="10" spans="1:6" s="34" customFormat="1" ht="12.75" x14ac:dyDescent="0.2">
      <c r="A10" s="39" t="s">
        <v>63</v>
      </c>
      <c r="B10" s="40" t="s">
        <v>64</v>
      </c>
      <c r="C10" s="41">
        <v>1800000</v>
      </c>
      <c r="D10" s="41">
        <v>2000000</v>
      </c>
      <c r="E10" s="42">
        <v>2000000</v>
      </c>
      <c r="F10" s="33" t="s">
        <v>65</v>
      </c>
    </row>
    <row r="11" spans="1:6" s="34" customFormat="1" ht="12.75" x14ac:dyDescent="0.2">
      <c r="A11" s="39" t="s">
        <v>66</v>
      </c>
      <c r="B11" s="40" t="s">
        <v>67</v>
      </c>
      <c r="C11" s="41">
        <v>0</v>
      </c>
      <c r="D11" s="41">
        <v>0</v>
      </c>
      <c r="E11" s="41">
        <v>0</v>
      </c>
      <c r="F11" s="33" t="s">
        <v>68</v>
      </c>
    </row>
    <row r="12" spans="1:6" s="34" customFormat="1" ht="12.75" x14ac:dyDescent="0.2">
      <c r="A12" s="43" t="s">
        <v>69</v>
      </c>
      <c r="B12" s="44" t="s">
        <v>70</v>
      </c>
      <c r="C12" s="45">
        <v>0</v>
      </c>
      <c r="D12" s="41">
        <v>4540280</v>
      </c>
      <c r="E12" s="42">
        <v>4540280</v>
      </c>
      <c r="F12" s="33" t="s">
        <v>71</v>
      </c>
    </row>
    <row r="13" spans="1:6" s="34" customFormat="1" ht="21" x14ac:dyDescent="0.2">
      <c r="A13" s="29" t="s">
        <v>72</v>
      </c>
      <c r="B13" s="46" t="s">
        <v>73</v>
      </c>
      <c r="C13" s="31">
        <f>SUM(C14:C19)</f>
        <v>13900000</v>
      </c>
      <c r="D13" s="31">
        <f>SUM(D14:D19)</f>
        <v>35986232</v>
      </c>
      <c r="E13" s="31">
        <f>SUM(E14:E18)</f>
        <v>36616314</v>
      </c>
      <c r="F13" s="33" t="s">
        <v>74</v>
      </c>
    </row>
    <row r="14" spans="1:6" s="34" customFormat="1" ht="12.75" x14ac:dyDescent="0.2">
      <c r="A14" s="35" t="s">
        <v>75</v>
      </c>
      <c r="B14" s="36" t="s">
        <v>76</v>
      </c>
      <c r="C14" s="37">
        <v>0</v>
      </c>
      <c r="D14" s="37"/>
      <c r="E14" s="38">
        <v>0</v>
      </c>
      <c r="F14" s="33" t="s">
        <v>77</v>
      </c>
    </row>
    <row r="15" spans="1:6" s="34" customFormat="1" ht="12.75" x14ac:dyDescent="0.2">
      <c r="A15" s="39" t="s">
        <v>78</v>
      </c>
      <c r="B15" s="40" t="s">
        <v>79</v>
      </c>
      <c r="C15" s="41">
        <v>0</v>
      </c>
      <c r="D15" s="41">
        <v>0</v>
      </c>
      <c r="E15" s="42">
        <v>0</v>
      </c>
      <c r="F15" s="33" t="s">
        <v>80</v>
      </c>
    </row>
    <row r="16" spans="1:6" s="34" customFormat="1" ht="12.75" x14ac:dyDescent="0.2">
      <c r="A16" s="39" t="s">
        <v>81</v>
      </c>
      <c r="B16" s="40" t="s">
        <v>82</v>
      </c>
      <c r="C16" s="41">
        <v>0</v>
      </c>
      <c r="D16" s="41">
        <v>0</v>
      </c>
      <c r="E16" s="42">
        <v>0</v>
      </c>
      <c r="F16" s="33" t="s">
        <v>83</v>
      </c>
    </row>
    <row r="17" spans="1:6" s="34" customFormat="1" ht="12.75" x14ac:dyDescent="0.2">
      <c r="A17" s="39" t="s">
        <v>84</v>
      </c>
      <c r="B17" s="40" t="s">
        <v>85</v>
      </c>
      <c r="C17" s="41">
        <v>0</v>
      </c>
      <c r="D17" s="41">
        <v>0</v>
      </c>
      <c r="E17" s="42">
        <v>0</v>
      </c>
      <c r="F17" s="33" t="s">
        <v>86</v>
      </c>
    </row>
    <row r="18" spans="1:6" s="34" customFormat="1" ht="12.75" x14ac:dyDescent="0.2">
      <c r="A18" s="39" t="s">
        <v>87</v>
      </c>
      <c r="B18" s="40" t="s">
        <v>88</v>
      </c>
      <c r="C18" s="41">
        <v>13900000</v>
      </c>
      <c r="D18" s="41">
        <v>35986232</v>
      </c>
      <c r="E18" s="42">
        <v>36616314</v>
      </c>
      <c r="F18" s="33" t="s">
        <v>89</v>
      </c>
    </row>
    <row r="19" spans="1:6" s="34" customFormat="1" ht="34.9" customHeight="1" x14ac:dyDescent="0.2">
      <c r="A19" s="43" t="s">
        <v>90</v>
      </c>
      <c r="B19" s="44" t="s">
        <v>91</v>
      </c>
      <c r="C19" s="45">
        <v>0</v>
      </c>
      <c r="D19" s="45">
        <v>0</v>
      </c>
      <c r="E19" s="47">
        <v>17424966</v>
      </c>
      <c r="F19" s="33" t="s">
        <v>92</v>
      </c>
    </row>
    <row r="20" spans="1:6" s="34" customFormat="1" ht="21" customHeight="1" x14ac:dyDescent="0.2">
      <c r="A20" s="29" t="s">
        <v>93</v>
      </c>
      <c r="B20" s="30" t="s">
        <v>94</v>
      </c>
      <c r="C20" s="31">
        <v>0</v>
      </c>
      <c r="D20" s="31">
        <f>SUM(D21:D26)</f>
        <v>2581993</v>
      </c>
      <c r="E20" s="32">
        <f>SUM(E21:E26)</f>
        <v>2581993</v>
      </c>
      <c r="F20" s="33" t="s">
        <v>95</v>
      </c>
    </row>
    <row r="21" spans="1:6" s="34" customFormat="1" ht="31.9" customHeight="1" x14ac:dyDescent="0.2">
      <c r="A21" s="35" t="s">
        <v>96</v>
      </c>
      <c r="B21" s="36" t="s">
        <v>97</v>
      </c>
      <c r="C21" s="37">
        <v>0</v>
      </c>
      <c r="D21" s="37">
        <v>2581993</v>
      </c>
      <c r="E21" s="38">
        <v>2581993</v>
      </c>
      <c r="F21" s="33" t="s">
        <v>98</v>
      </c>
    </row>
    <row r="22" spans="1:6" s="34" customFormat="1" ht="30" customHeight="1" x14ac:dyDescent="0.2">
      <c r="A22" s="39" t="s">
        <v>99</v>
      </c>
      <c r="B22" s="40" t="s">
        <v>100</v>
      </c>
      <c r="C22" s="41">
        <v>0</v>
      </c>
      <c r="D22" s="41">
        <v>0</v>
      </c>
      <c r="E22" s="42">
        <v>0</v>
      </c>
      <c r="F22" s="33" t="s">
        <v>101</v>
      </c>
    </row>
    <row r="23" spans="1:6" s="34" customFormat="1" ht="12.75" x14ac:dyDescent="0.2">
      <c r="A23" s="39" t="s">
        <v>102</v>
      </c>
      <c r="B23" s="40" t="s">
        <v>103</v>
      </c>
      <c r="C23" s="41">
        <v>0</v>
      </c>
      <c r="D23" s="41">
        <v>0</v>
      </c>
      <c r="E23" s="42">
        <v>0</v>
      </c>
      <c r="F23" s="33" t="s">
        <v>104</v>
      </c>
    </row>
    <row r="24" spans="1:6" s="34" customFormat="1" ht="12" customHeight="1" x14ac:dyDescent="0.2">
      <c r="A24" s="39" t="s">
        <v>105</v>
      </c>
      <c r="B24" s="40" t="s">
        <v>106</v>
      </c>
      <c r="C24" s="41">
        <v>0</v>
      </c>
      <c r="D24" s="41">
        <v>0</v>
      </c>
      <c r="E24" s="42">
        <v>0</v>
      </c>
      <c r="F24" s="33" t="s">
        <v>107</v>
      </c>
    </row>
    <row r="25" spans="1:6" s="34" customFormat="1" ht="42.6" customHeight="1" x14ac:dyDescent="0.2">
      <c r="A25" s="39" t="s">
        <v>108</v>
      </c>
      <c r="B25" s="40" t="s">
        <v>109</v>
      </c>
      <c r="C25" s="41">
        <v>0</v>
      </c>
      <c r="D25" s="41">
        <v>0</v>
      </c>
      <c r="E25" s="42">
        <v>0</v>
      </c>
      <c r="F25" s="33" t="s">
        <v>110</v>
      </c>
    </row>
    <row r="26" spans="1:6" s="34" customFormat="1" ht="31.15" customHeight="1" x14ac:dyDescent="0.2">
      <c r="A26" s="43" t="s">
        <v>111</v>
      </c>
      <c r="B26" s="48" t="s">
        <v>112</v>
      </c>
      <c r="C26" s="45">
        <v>0</v>
      </c>
      <c r="D26" s="45">
        <v>0</v>
      </c>
      <c r="E26" s="47">
        <v>0</v>
      </c>
      <c r="F26" s="33" t="s">
        <v>113</v>
      </c>
    </row>
    <row r="27" spans="1:6" s="34" customFormat="1" ht="28.9" customHeight="1" x14ac:dyDescent="0.2">
      <c r="A27" s="29" t="s">
        <v>114</v>
      </c>
      <c r="B27" s="30" t="s">
        <v>115</v>
      </c>
      <c r="C27" s="31">
        <f>C28+C32+C33+C31</f>
        <v>3600000</v>
      </c>
      <c r="D27" s="31">
        <f>D28+D32+D33+D31</f>
        <v>5311000</v>
      </c>
      <c r="E27" s="31">
        <f>E28+E33+E31</f>
        <v>5621812</v>
      </c>
      <c r="F27" s="33" t="s">
        <v>116</v>
      </c>
    </row>
    <row r="28" spans="1:6" s="34" customFormat="1" ht="12" customHeight="1" x14ac:dyDescent="0.2">
      <c r="A28" s="35" t="s">
        <v>117</v>
      </c>
      <c r="B28" s="36" t="s">
        <v>118</v>
      </c>
      <c r="C28" s="49">
        <f>SUM(C29:C30)</f>
        <v>2600000</v>
      </c>
      <c r="D28" s="49">
        <f>SUM(D29:D30)</f>
        <v>5311000</v>
      </c>
      <c r="E28" s="49">
        <f>SUM(E29:E30)</f>
        <v>5421723</v>
      </c>
      <c r="F28" s="33" t="s">
        <v>119</v>
      </c>
    </row>
    <row r="29" spans="1:6" s="34" customFormat="1" ht="12.75" x14ac:dyDescent="0.2">
      <c r="A29" s="39" t="s">
        <v>120</v>
      </c>
      <c r="B29" s="40" t="s">
        <v>121</v>
      </c>
      <c r="C29" s="41">
        <v>600000</v>
      </c>
      <c r="D29" s="41">
        <v>1500000</v>
      </c>
      <c r="E29" s="42">
        <v>1545730</v>
      </c>
      <c r="F29" s="33" t="s">
        <v>122</v>
      </c>
    </row>
    <row r="30" spans="1:6" s="34" customFormat="1" ht="12.75" x14ac:dyDescent="0.2">
      <c r="A30" s="39" t="s">
        <v>123</v>
      </c>
      <c r="B30" s="40" t="s">
        <v>124</v>
      </c>
      <c r="C30" s="41">
        <v>2000000</v>
      </c>
      <c r="D30" s="41">
        <v>3811000</v>
      </c>
      <c r="E30" s="42">
        <v>3875993</v>
      </c>
      <c r="F30" s="33" t="s">
        <v>125</v>
      </c>
    </row>
    <row r="31" spans="1:6" s="34" customFormat="1" ht="12" customHeight="1" x14ac:dyDescent="0.2">
      <c r="A31" s="39" t="s">
        <v>126</v>
      </c>
      <c r="B31" s="40" t="s">
        <v>127</v>
      </c>
      <c r="C31" s="41">
        <v>1000000</v>
      </c>
      <c r="D31" s="41">
        <v>0</v>
      </c>
      <c r="E31" s="42">
        <v>0</v>
      </c>
      <c r="F31" s="33" t="s">
        <v>128</v>
      </c>
    </row>
    <row r="32" spans="1:6" s="34" customFormat="1" ht="12" customHeight="1" x14ac:dyDescent="0.2">
      <c r="A32" s="39" t="s">
        <v>129</v>
      </c>
      <c r="B32" s="40" t="s">
        <v>130</v>
      </c>
      <c r="C32" s="41">
        <v>0</v>
      </c>
      <c r="D32" s="41">
        <v>0</v>
      </c>
      <c r="E32" s="42">
        <v>0</v>
      </c>
      <c r="F32" s="33" t="s">
        <v>131</v>
      </c>
    </row>
    <row r="33" spans="1:6" s="34" customFormat="1" ht="12" customHeight="1" x14ac:dyDescent="0.2">
      <c r="A33" s="43" t="s">
        <v>132</v>
      </c>
      <c r="B33" s="48" t="s">
        <v>133</v>
      </c>
      <c r="C33" s="45">
        <v>0</v>
      </c>
      <c r="D33" s="45">
        <v>0</v>
      </c>
      <c r="E33" s="47">
        <v>200089</v>
      </c>
      <c r="F33" s="33" t="s">
        <v>134</v>
      </c>
    </row>
    <row r="34" spans="1:6" s="34" customFormat="1" ht="12" customHeight="1" x14ac:dyDescent="0.2">
      <c r="A34" s="29" t="s">
        <v>135</v>
      </c>
      <c r="B34" s="30" t="s">
        <v>136</v>
      </c>
      <c r="C34" s="31">
        <f>SUM(C35:C44)</f>
        <v>3252633</v>
      </c>
      <c r="D34" s="31">
        <f>SUM(D35:D44)</f>
        <v>3852522</v>
      </c>
      <c r="E34" s="31">
        <f>SUM(E35:E44)</f>
        <v>6623686</v>
      </c>
      <c r="F34" s="33" t="s">
        <v>137</v>
      </c>
    </row>
    <row r="35" spans="1:6" s="34" customFormat="1" ht="12" customHeight="1" x14ac:dyDescent="0.2">
      <c r="A35" s="35" t="s">
        <v>138</v>
      </c>
      <c r="B35" s="36" t="s">
        <v>139</v>
      </c>
      <c r="C35" s="37">
        <v>0</v>
      </c>
      <c r="D35" s="37">
        <v>0</v>
      </c>
      <c r="E35" s="38">
        <v>141175</v>
      </c>
      <c r="F35" s="33" t="s">
        <v>140</v>
      </c>
    </row>
    <row r="36" spans="1:6" s="34" customFormat="1" ht="12" customHeight="1" x14ac:dyDescent="0.2">
      <c r="A36" s="39" t="s">
        <v>141</v>
      </c>
      <c r="B36" s="40" t="s">
        <v>142</v>
      </c>
      <c r="C36" s="41">
        <v>0</v>
      </c>
      <c r="D36" s="41">
        <v>0</v>
      </c>
      <c r="E36" s="42">
        <v>265300</v>
      </c>
      <c r="F36" s="33" t="s">
        <v>143</v>
      </c>
    </row>
    <row r="37" spans="1:6" s="34" customFormat="1" ht="12" customHeight="1" x14ac:dyDescent="0.2">
      <c r="A37" s="39" t="s">
        <v>144</v>
      </c>
      <c r="B37" s="40" t="s">
        <v>145</v>
      </c>
      <c r="C37" s="41">
        <v>0</v>
      </c>
      <c r="D37" s="41">
        <v>0</v>
      </c>
      <c r="E37" s="42">
        <v>0</v>
      </c>
      <c r="F37" s="33" t="s">
        <v>146</v>
      </c>
    </row>
    <row r="38" spans="1:6" s="34" customFormat="1" ht="12" customHeight="1" x14ac:dyDescent="0.2">
      <c r="A38" s="39" t="s">
        <v>147</v>
      </c>
      <c r="B38" s="40" t="s">
        <v>148</v>
      </c>
      <c r="C38" s="41">
        <v>0</v>
      </c>
      <c r="D38" s="41">
        <v>0</v>
      </c>
      <c r="E38" s="42">
        <v>249193</v>
      </c>
      <c r="F38" s="33" t="s">
        <v>149</v>
      </c>
    </row>
    <row r="39" spans="1:6" s="34" customFormat="1" ht="12" customHeight="1" x14ac:dyDescent="0.2">
      <c r="A39" s="39" t="s">
        <v>150</v>
      </c>
      <c r="B39" s="40" t="s">
        <v>151</v>
      </c>
      <c r="C39" s="41">
        <v>2060000</v>
      </c>
      <c r="D39" s="41">
        <v>2659889</v>
      </c>
      <c r="E39" s="42">
        <v>3103550</v>
      </c>
      <c r="F39" s="33" t="s">
        <v>152</v>
      </c>
    </row>
    <row r="40" spans="1:6" s="34" customFormat="1" ht="12" customHeight="1" x14ac:dyDescent="0.2">
      <c r="A40" s="39" t="s">
        <v>153</v>
      </c>
      <c r="B40" s="40" t="s">
        <v>154</v>
      </c>
      <c r="C40" s="41">
        <v>0</v>
      </c>
      <c r="D40" s="41"/>
      <c r="E40" s="42">
        <v>0</v>
      </c>
      <c r="F40" s="33" t="s">
        <v>155</v>
      </c>
    </row>
    <row r="41" spans="1:6" s="34" customFormat="1" ht="12" customHeight="1" x14ac:dyDescent="0.2">
      <c r="A41" s="39" t="s">
        <v>156</v>
      </c>
      <c r="B41" s="40" t="s">
        <v>157</v>
      </c>
      <c r="C41" s="41">
        <v>0</v>
      </c>
      <c r="D41" s="41"/>
      <c r="E41" s="42"/>
      <c r="F41" s="33" t="s">
        <v>158</v>
      </c>
    </row>
    <row r="42" spans="1:6" s="34" customFormat="1" ht="12" customHeight="1" x14ac:dyDescent="0.2">
      <c r="A42" s="39" t="s">
        <v>159</v>
      </c>
      <c r="B42" s="40" t="s">
        <v>160</v>
      </c>
      <c r="C42" s="41">
        <v>0</v>
      </c>
      <c r="D42" s="41">
        <v>0</v>
      </c>
      <c r="E42" s="42">
        <v>339</v>
      </c>
      <c r="F42" s="33" t="s">
        <v>161</v>
      </c>
    </row>
    <row r="43" spans="1:6" s="34" customFormat="1" ht="12" customHeight="1" x14ac:dyDescent="0.2">
      <c r="A43" s="39" t="s">
        <v>162</v>
      </c>
      <c r="B43" s="40" t="s">
        <v>163</v>
      </c>
      <c r="C43" s="41">
        <v>0</v>
      </c>
      <c r="D43" s="41"/>
      <c r="E43" s="42"/>
      <c r="F43" s="33" t="s">
        <v>164</v>
      </c>
    </row>
    <row r="44" spans="1:6" s="34" customFormat="1" ht="12" customHeight="1" x14ac:dyDescent="0.2">
      <c r="A44" s="43" t="s">
        <v>165</v>
      </c>
      <c r="B44" s="44" t="s">
        <v>166</v>
      </c>
      <c r="C44" s="45">
        <v>1192633</v>
      </c>
      <c r="D44" s="45">
        <v>1192633</v>
      </c>
      <c r="E44" s="47">
        <v>2864129</v>
      </c>
      <c r="F44" s="33" t="s">
        <v>167</v>
      </c>
    </row>
    <row r="45" spans="1:6" s="34" customFormat="1" ht="12" customHeight="1" x14ac:dyDescent="0.2">
      <c r="A45" s="29" t="s">
        <v>168</v>
      </c>
      <c r="B45" s="30" t="s">
        <v>169</v>
      </c>
      <c r="C45" s="31">
        <v>0</v>
      </c>
      <c r="D45" s="31">
        <v>0</v>
      </c>
      <c r="E45" s="32">
        <f>SUM(E46:E50)</f>
        <v>290000</v>
      </c>
      <c r="F45" s="33" t="s">
        <v>170</v>
      </c>
    </row>
    <row r="46" spans="1:6" s="34" customFormat="1" ht="12" customHeight="1" x14ac:dyDescent="0.2">
      <c r="A46" s="35" t="s">
        <v>171</v>
      </c>
      <c r="B46" s="36" t="s">
        <v>172</v>
      </c>
      <c r="C46" s="37">
        <v>0</v>
      </c>
      <c r="D46" s="37">
        <v>0</v>
      </c>
      <c r="E46" s="38">
        <v>0</v>
      </c>
      <c r="F46" s="33" t="s">
        <v>173</v>
      </c>
    </row>
    <row r="47" spans="1:6" s="34" customFormat="1" ht="12" customHeight="1" x14ac:dyDescent="0.2">
      <c r="A47" s="39" t="s">
        <v>174</v>
      </c>
      <c r="B47" s="40" t="s">
        <v>175</v>
      </c>
      <c r="C47" s="41">
        <v>0</v>
      </c>
      <c r="D47" s="41">
        <v>0</v>
      </c>
      <c r="E47" s="42">
        <v>290000</v>
      </c>
      <c r="F47" s="33" t="s">
        <v>176</v>
      </c>
    </row>
    <row r="48" spans="1:6" s="34" customFormat="1" ht="12" customHeight="1" x14ac:dyDescent="0.2">
      <c r="A48" s="39" t="s">
        <v>177</v>
      </c>
      <c r="B48" s="40" t="s">
        <v>178</v>
      </c>
      <c r="C48" s="41">
        <v>0</v>
      </c>
      <c r="D48" s="41">
        <v>0</v>
      </c>
      <c r="E48" s="42">
        <v>0</v>
      </c>
      <c r="F48" s="33" t="s">
        <v>179</v>
      </c>
    </row>
    <row r="49" spans="1:6" s="34" customFormat="1" ht="12" customHeight="1" x14ac:dyDescent="0.2">
      <c r="A49" s="39" t="s">
        <v>180</v>
      </c>
      <c r="B49" s="40" t="s">
        <v>181</v>
      </c>
      <c r="C49" s="41">
        <v>0</v>
      </c>
      <c r="D49" s="41">
        <v>0</v>
      </c>
      <c r="E49" s="42">
        <v>0</v>
      </c>
      <c r="F49" s="33" t="s">
        <v>182</v>
      </c>
    </row>
    <row r="50" spans="1:6" s="34" customFormat="1" ht="12" customHeight="1" x14ac:dyDescent="0.2">
      <c r="A50" s="43" t="s">
        <v>183</v>
      </c>
      <c r="B50" s="44" t="s">
        <v>184</v>
      </c>
      <c r="C50" s="45">
        <v>0</v>
      </c>
      <c r="D50" s="45">
        <v>0</v>
      </c>
      <c r="E50" s="47">
        <v>0</v>
      </c>
      <c r="F50" s="33" t="s">
        <v>185</v>
      </c>
    </row>
    <row r="51" spans="1:6" s="34" customFormat="1" ht="17.25" customHeight="1" x14ac:dyDescent="0.2">
      <c r="A51" s="29" t="s">
        <v>186</v>
      </c>
      <c r="B51" s="30" t="s">
        <v>187</v>
      </c>
      <c r="C51" s="31">
        <f>SUM(C52:C54)</f>
        <v>0</v>
      </c>
      <c r="D51" s="31">
        <f>SUM(D52:D54)</f>
        <v>0</v>
      </c>
      <c r="E51" s="31">
        <f>SUM(E52:E54)</f>
        <v>798601</v>
      </c>
      <c r="F51" s="33" t="s">
        <v>188</v>
      </c>
    </row>
    <row r="52" spans="1:6" s="34" customFormat="1" ht="12" customHeight="1" x14ac:dyDescent="0.2">
      <c r="A52" s="35" t="s">
        <v>189</v>
      </c>
      <c r="B52" s="36" t="s">
        <v>190</v>
      </c>
      <c r="C52" s="37">
        <v>0</v>
      </c>
      <c r="D52" s="37">
        <v>0</v>
      </c>
      <c r="E52" s="38">
        <v>0</v>
      </c>
      <c r="F52" s="33" t="s">
        <v>191</v>
      </c>
    </row>
    <row r="53" spans="1:6" s="34" customFormat="1" ht="12" customHeight="1" x14ac:dyDescent="0.2">
      <c r="A53" s="39" t="s">
        <v>192</v>
      </c>
      <c r="B53" s="40" t="s">
        <v>193</v>
      </c>
      <c r="C53" s="41">
        <v>0</v>
      </c>
      <c r="D53" s="41">
        <v>0</v>
      </c>
      <c r="E53" s="42">
        <v>0</v>
      </c>
      <c r="F53" s="33" t="s">
        <v>194</v>
      </c>
    </row>
    <row r="54" spans="1:6" s="34" customFormat="1" ht="12" customHeight="1" x14ac:dyDescent="0.2">
      <c r="A54" s="39" t="s">
        <v>195</v>
      </c>
      <c r="B54" s="40" t="s">
        <v>196</v>
      </c>
      <c r="C54" s="41"/>
      <c r="D54" s="41">
        <v>0</v>
      </c>
      <c r="E54" s="42">
        <v>798601</v>
      </c>
      <c r="F54" s="33" t="s">
        <v>197</v>
      </c>
    </row>
    <row r="55" spans="1:6" s="34" customFormat="1" ht="12" customHeight="1" x14ac:dyDescent="0.2">
      <c r="A55" s="43" t="s">
        <v>198</v>
      </c>
      <c r="B55" s="44" t="s">
        <v>199</v>
      </c>
      <c r="C55" s="45">
        <v>0</v>
      </c>
      <c r="D55" s="45">
        <v>0</v>
      </c>
      <c r="E55" s="47">
        <v>0</v>
      </c>
      <c r="F55" s="33" t="s">
        <v>200</v>
      </c>
    </row>
    <row r="56" spans="1:6" s="34" customFormat="1" ht="12" customHeight="1" x14ac:dyDescent="0.2">
      <c r="A56" s="29" t="s">
        <v>201</v>
      </c>
      <c r="B56" s="46" t="s">
        <v>202</v>
      </c>
      <c r="C56" s="31">
        <f>SUM(C57:C59)</f>
        <v>0</v>
      </c>
      <c r="D56" s="31">
        <f>SUM(D57:D59)</f>
        <v>0</v>
      </c>
      <c r="E56" s="31">
        <f>SUM(E57:E59)</f>
        <v>0</v>
      </c>
      <c r="F56" s="33" t="s">
        <v>203</v>
      </c>
    </row>
    <row r="57" spans="1:6" s="34" customFormat="1" ht="12" customHeight="1" x14ac:dyDescent="0.2">
      <c r="A57" s="35" t="s">
        <v>204</v>
      </c>
      <c r="B57" s="36" t="s">
        <v>205</v>
      </c>
      <c r="C57" s="41">
        <v>0</v>
      </c>
      <c r="D57" s="41">
        <v>0</v>
      </c>
      <c r="E57" s="42">
        <v>0</v>
      </c>
      <c r="F57" s="33" t="s">
        <v>206</v>
      </c>
    </row>
    <row r="58" spans="1:6" s="34" customFormat="1" ht="12" customHeight="1" x14ac:dyDescent="0.2">
      <c r="A58" s="39" t="s">
        <v>207</v>
      </c>
      <c r="B58" s="40" t="s">
        <v>208</v>
      </c>
      <c r="C58" s="41">
        <v>0</v>
      </c>
      <c r="D58" s="41">
        <v>0</v>
      </c>
      <c r="E58" s="42">
        <v>0</v>
      </c>
      <c r="F58" s="33" t="s">
        <v>209</v>
      </c>
    </row>
    <row r="59" spans="1:6" s="34" customFormat="1" ht="12" customHeight="1" x14ac:dyDescent="0.2">
      <c r="A59" s="39" t="s">
        <v>210</v>
      </c>
      <c r="B59" s="40" t="s">
        <v>211</v>
      </c>
      <c r="C59" s="41"/>
      <c r="D59" s="41"/>
      <c r="E59" s="42"/>
      <c r="F59" s="33" t="s">
        <v>212</v>
      </c>
    </row>
    <row r="60" spans="1:6" s="34" customFormat="1" ht="12" customHeight="1" x14ac:dyDescent="0.2">
      <c r="A60" s="43" t="s">
        <v>213</v>
      </c>
      <c r="B60" s="44" t="s">
        <v>214</v>
      </c>
      <c r="C60" s="41">
        <v>0</v>
      </c>
      <c r="D60" s="41">
        <v>0</v>
      </c>
      <c r="E60" s="42">
        <v>0</v>
      </c>
      <c r="F60" s="33" t="s">
        <v>215</v>
      </c>
    </row>
    <row r="61" spans="1:6" s="34" customFormat="1" ht="12" customHeight="1" x14ac:dyDescent="0.2">
      <c r="A61" s="29" t="s">
        <v>216</v>
      </c>
      <c r="B61" s="30" t="s">
        <v>217</v>
      </c>
      <c r="C61" s="31">
        <f>C6+C13+C20+C27+C34+C45+C51+C56</f>
        <v>74408768</v>
      </c>
      <c r="D61" s="31">
        <f>D6+D13+D20+D27+D34+D45+D51+D56</f>
        <v>107466587</v>
      </c>
      <c r="E61" s="31">
        <f>E6+E13+E20+E27+E34+E45+E51+E56</f>
        <v>112267246</v>
      </c>
      <c r="F61" s="33" t="s">
        <v>218</v>
      </c>
    </row>
    <row r="62" spans="1:6" s="34" customFormat="1" ht="12" customHeight="1" x14ac:dyDescent="0.2">
      <c r="A62" s="50" t="s">
        <v>219</v>
      </c>
      <c r="B62" s="46" t="s">
        <v>220</v>
      </c>
      <c r="C62" s="31">
        <f>SUM(C63:C65)</f>
        <v>0</v>
      </c>
      <c r="D62" s="31">
        <f>SUM(D63:D65)</f>
        <v>0</v>
      </c>
      <c r="E62" s="31">
        <f>SUM(E63:E65)</f>
        <v>0</v>
      </c>
      <c r="F62" s="33" t="s">
        <v>221</v>
      </c>
    </row>
    <row r="63" spans="1:6" s="34" customFormat="1" ht="12" customHeight="1" x14ac:dyDescent="0.2">
      <c r="A63" s="35" t="s">
        <v>222</v>
      </c>
      <c r="B63" s="36" t="s">
        <v>223</v>
      </c>
      <c r="C63" s="41">
        <v>0</v>
      </c>
      <c r="D63" s="41">
        <v>0</v>
      </c>
      <c r="E63" s="42">
        <v>0</v>
      </c>
      <c r="F63" s="33" t="s">
        <v>224</v>
      </c>
    </row>
    <row r="64" spans="1:6" s="34" customFormat="1" ht="12" customHeight="1" x14ac:dyDescent="0.2">
      <c r="A64" s="39" t="s">
        <v>225</v>
      </c>
      <c r="B64" s="40" t="s">
        <v>226</v>
      </c>
      <c r="C64" s="41">
        <v>0</v>
      </c>
      <c r="D64" s="41">
        <v>0</v>
      </c>
      <c r="E64" s="42">
        <v>0</v>
      </c>
      <c r="F64" s="33" t="s">
        <v>227</v>
      </c>
    </row>
    <row r="65" spans="1:6" s="34" customFormat="1" ht="12" customHeight="1" x14ac:dyDescent="0.2">
      <c r="A65" s="43" t="s">
        <v>228</v>
      </c>
      <c r="B65" s="51" t="s">
        <v>229</v>
      </c>
      <c r="C65" s="41">
        <v>0</v>
      </c>
      <c r="D65" s="41">
        <v>0</v>
      </c>
      <c r="E65" s="42">
        <v>0</v>
      </c>
      <c r="F65" s="33" t="s">
        <v>230</v>
      </c>
    </row>
    <row r="66" spans="1:6" s="34" customFormat="1" ht="12" customHeight="1" x14ac:dyDescent="0.2">
      <c r="A66" s="50" t="s">
        <v>231</v>
      </c>
      <c r="B66" s="46" t="s">
        <v>232</v>
      </c>
      <c r="C66" s="31"/>
      <c r="D66" s="31"/>
      <c r="E66" s="32"/>
      <c r="F66" s="33" t="s">
        <v>233</v>
      </c>
    </row>
    <row r="67" spans="1:6" s="34" customFormat="1" ht="13.5" customHeight="1" x14ac:dyDescent="0.2">
      <c r="A67" s="35" t="s">
        <v>234</v>
      </c>
      <c r="B67" s="36" t="s">
        <v>235</v>
      </c>
      <c r="C67" s="41">
        <v>0</v>
      </c>
      <c r="D67" s="41">
        <v>0</v>
      </c>
      <c r="E67" s="42">
        <v>0</v>
      </c>
      <c r="F67" s="33" t="s">
        <v>236</v>
      </c>
    </row>
    <row r="68" spans="1:6" s="34" customFormat="1" ht="12" customHeight="1" x14ac:dyDescent="0.2">
      <c r="A68" s="39" t="s">
        <v>237</v>
      </c>
      <c r="B68" s="40" t="s">
        <v>238</v>
      </c>
      <c r="C68" s="41">
        <v>0</v>
      </c>
      <c r="D68" s="41">
        <v>0</v>
      </c>
      <c r="E68" s="42">
        <v>0</v>
      </c>
      <c r="F68" s="33" t="s">
        <v>239</v>
      </c>
    </row>
    <row r="69" spans="1:6" s="34" customFormat="1" ht="12" customHeight="1" x14ac:dyDescent="0.2">
      <c r="A69" s="39" t="s">
        <v>240</v>
      </c>
      <c r="B69" s="40" t="s">
        <v>241</v>
      </c>
      <c r="C69" s="41">
        <v>0</v>
      </c>
      <c r="D69" s="41">
        <v>0</v>
      </c>
      <c r="E69" s="42">
        <v>0</v>
      </c>
      <c r="F69" s="33" t="s">
        <v>242</v>
      </c>
    </row>
    <row r="70" spans="1:6" s="34" customFormat="1" ht="12" customHeight="1" x14ac:dyDescent="0.2">
      <c r="A70" s="43" t="s">
        <v>243</v>
      </c>
      <c r="B70" s="44" t="s">
        <v>244</v>
      </c>
      <c r="C70" s="41">
        <v>0</v>
      </c>
      <c r="D70" s="41">
        <v>0</v>
      </c>
      <c r="E70" s="42">
        <v>0</v>
      </c>
      <c r="F70" s="33" t="s">
        <v>245</v>
      </c>
    </row>
    <row r="71" spans="1:6" s="34" customFormat="1" ht="12" customHeight="1" x14ac:dyDescent="0.2">
      <c r="A71" s="50" t="s">
        <v>246</v>
      </c>
      <c r="B71" s="46" t="s">
        <v>247</v>
      </c>
      <c r="C71" s="31">
        <f>SUM(C72:C73)</f>
        <v>66817533</v>
      </c>
      <c r="D71" s="31">
        <f>SUM(D72:D73)</f>
        <v>43153493</v>
      </c>
      <c r="E71" s="31">
        <f>SUM(E72:E73)</f>
        <v>43153493</v>
      </c>
      <c r="F71" s="33" t="s">
        <v>248</v>
      </c>
    </row>
    <row r="72" spans="1:6" s="34" customFormat="1" ht="12" customHeight="1" x14ac:dyDescent="0.2">
      <c r="A72" s="35" t="s">
        <v>249</v>
      </c>
      <c r="B72" s="36" t="s">
        <v>250</v>
      </c>
      <c r="C72" s="41">
        <v>66817533</v>
      </c>
      <c r="D72" s="41">
        <v>43153493</v>
      </c>
      <c r="E72" s="42">
        <v>43153493</v>
      </c>
      <c r="F72" s="33" t="s">
        <v>251</v>
      </c>
    </row>
    <row r="73" spans="1:6" s="34" customFormat="1" ht="12" customHeight="1" x14ac:dyDescent="0.2">
      <c r="A73" s="43" t="s">
        <v>252</v>
      </c>
      <c r="B73" s="44" t="s">
        <v>253</v>
      </c>
      <c r="C73" s="41">
        <v>0</v>
      </c>
      <c r="D73" s="41">
        <v>0</v>
      </c>
      <c r="E73" s="42"/>
      <c r="F73" s="33" t="s">
        <v>254</v>
      </c>
    </row>
    <row r="74" spans="1:6" s="34" customFormat="1" ht="12" customHeight="1" x14ac:dyDescent="0.2">
      <c r="A74" s="50" t="s">
        <v>255</v>
      </c>
      <c r="B74" s="46" t="s">
        <v>256</v>
      </c>
      <c r="C74" s="31">
        <f>SUM(C75:C77)</f>
        <v>2146246</v>
      </c>
      <c r="D74" s="31">
        <f>SUM(D75:D77)</f>
        <v>2190978</v>
      </c>
      <c r="E74" s="31">
        <f>SUM(E75:E77)</f>
        <v>2190978</v>
      </c>
      <c r="F74" s="33" t="s">
        <v>257</v>
      </c>
    </row>
    <row r="75" spans="1:6" s="34" customFormat="1" ht="12" customHeight="1" x14ac:dyDescent="0.2">
      <c r="A75" s="35" t="s">
        <v>258</v>
      </c>
      <c r="B75" s="36" t="s">
        <v>259</v>
      </c>
      <c r="C75" s="41">
        <v>2146246</v>
      </c>
      <c r="D75" s="41">
        <v>2190978</v>
      </c>
      <c r="E75" s="42">
        <v>2190978</v>
      </c>
      <c r="F75" s="33" t="s">
        <v>260</v>
      </c>
    </row>
    <row r="76" spans="1:6" s="34" customFormat="1" ht="12" customHeight="1" x14ac:dyDescent="0.2">
      <c r="A76" s="39" t="s">
        <v>261</v>
      </c>
      <c r="B76" s="40" t="s">
        <v>262</v>
      </c>
      <c r="C76" s="41">
        <v>0</v>
      </c>
      <c r="D76" s="41">
        <v>0</v>
      </c>
      <c r="E76" s="42">
        <v>0</v>
      </c>
      <c r="F76" s="33" t="s">
        <v>263</v>
      </c>
    </row>
    <row r="77" spans="1:6" s="34" customFormat="1" ht="12" customHeight="1" x14ac:dyDescent="0.2">
      <c r="A77" s="43" t="s">
        <v>264</v>
      </c>
      <c r="B77" s="48" t="s">
        <v>265</v>
      </c>
      <c r="C77" s="41">
        <v>0</v>
      </c>
      <c r="D77" s="41">
        <v>0</v>
      </c>
      <c r="E77" s="42">
        <v>0</v>
      </c>
      <c r="F77" s="33" t="s">
        <v>266</v>
      </c>
    </row>
    <row r="78" spans="1:6" s="34" customFormat="1" ht="12" customHeight="1" x14ac:dyDescent="0.2">
      <c r="A78" s="50" t="s">
        <v>267</v>
      </c>
      <c r="B78" s="46" t="s">
        <v>268</v>
      </c>
      <c r="C78" s="31"/>
      <c r="D78" s="31"/>
      <c r="E78" s="32"/>
      <c r="F78" s="33" t="s">
        <v>269</v>
      </c>
    </row>
    <row r="79" spans="1:6" s="34" customFormat="1" ht="12" customHeight="1" x14ac:dyDescent="0.2">
      <c r="A79" s="52" t="s">
        <v>270</v>
      </c>
      <c r="B79" s="36" t="s">
        <v>271</v>
      </c>
      <c r="C79" s="41">
        <v>0</v>
      </c>
      <c r="D79" s="41">
        <v>0</v>
      </c>
      <c r="E79" s="42">
        <v>0</v>
      </c>
      <c r="F79" s="33" t="s">
        <v>272</v>
      </c>
    </row>
    <row r="80" spans="1:6" s="34" customFormat="1" ht="12" customHeight="1" x14ac:dyDescent="0.2">
      <c r="A80" s="53" t="s">
        <v>273</v>
      </c>
      <c r="B80" s="40" t="s">
        <v>274</v>
      </c>
      <c r="C80" s="41">
        <v>0</v>
      </c>
      <c r="D80" s="41">
        <v>0</v>
      </c>
      <c r="E80" s="42">
        <v>0</v>
      </c>
      <c r="F80" s="33" t="s">
        <v>275</v>
      </c>
    </row>
    <row r="81" spans="1:6" s="34" customFormat="1" ht="12" customHeight="1" x14ac:dyDescent="0.2">
      <c r="A81" s="53" t="s">
        <v>276</v>
      </c>
      <c r="B81" s="40" t="s">
        <v>277</v>
      </c>
      <c r="C81" s="41">
        <v>0</v>
      </c>
      <c r="D81" s="41">
        <v>0</v>
      </c>
      <c r="E81" s="42">
        <v>0</v>
      </c>
      <c r="F81" s="33" t="s">
        <v>278</v>
      </c>
    </row>
    <row r="82" spans="1:6" s="34" customFormat="1" ht="12" customHeight="1" x14ac:dyDescent="0.2">
      <c r="A82" s="54" t="s">
        <v>279</v>
      </c>
      <c r="B82" s="48" t="s">
        <v>280</v>
      </c>
      <c r="C82" s="41">
        <v>0</v>
      </c>
      <c r="D82" s="41">
        <v>0</v>
      </c>
      <c r="E82" s="42">
        <v>0</v>
      </c>
      <c r="F82" s="33" t="s">
        <v>281</v>
      </c>
    </row>
    <row r="83" spans="1:6" s="34" customFormat="1" ht="12" customHeight="1" x14ac:dyDescent="0.2">
      <c r="A83" s="50" t="s">
        <v>282</v>
      </c>
      <c r="B83" s="46" t="s">
        <v>283</v>
      </c>
      <c r="C83" s="55">
        <v>0</v>
      </c>
      <c r="D83" s="55">
        <v>0</v>
      </c>
      <c r="E83" s="56">
        <v>0</v>
      </c>
      <c r="F83" s="33" t="s">
        <v>284</v>
      </c>
    </row>
    <row r="84" spans="1:6" s="34" customFormat="1" ht="12" customHeight="1" x14ac:dyDescent="0.2">
      <c r="A84" s="50" t="s">
        <v>285</v>
      </c>
      <c r="B84" s="57" t="s">
        <v>286</v>
      </c>
      <c r="C84" s="31">
        <f>C71+C74+C78+C83</f>
        <v>68963779</v>
      </c>
      <c r="D84" s="31">
        <f>D62+D71+D74+D78+D83</f>
        <v>45344471</v>
      </c>
      <c r="E84" s="31">
        <f>E62+E71+E74+E78+E83</f>
        <v>45344471</v>
      </c>
      <c r="F84" s="33" t="s">
        <v>287</v>
      </c>
    </row>
    <row r="85" spans="1:6" s="34" customFormat="1" ht="12" customHeight="1" x14ac:dyDescent="0.2">
      <c r="A85" s="58" t="s">
        <v>288</v>
      </c>
      <c r="B85" s="59" t="s">
        <v>289</v>
      </c>
      <c r="C85" s="31">
        <f>C84+C61</f>
        <v>143372547</v>
      </c>
      <c r="D85" s="31">
        <f>D84+D61</f>
        <v>152811058</v>
      </c>
      <c r="E85" s="31">
        <f>E84+E61</f>
        <v>157611717</v>
      </c>
      <c r="F85" s="33" t="s">
        <v>290</v>
      </c>
    </row>
    <row r="86" spans="1:6" s="34" customFormat="1" ht="12" customHeight="1" x14ac:dyDescent="0.2">
      <c r="A86" s="60"/>
      <c r="B86" s="60"/>
      <c r="C86" s="61"/>
      <c r="D86" s="61"/>
      <c r="E86" s="61"/>
      <c r="F86" s="33"/>
    </row>
    <row r="87" spans="1:6" ht="16.5" customHeight="1" x14ac:dyDescent="0.25">
      <c r="A87" s="526" t="s">
        <v>291</v>
      </c>
      <c r="B87" s="526"/>
      <c r="C87" s="526"/>
      <c r="D87" s="526"/>
      <c r="E87" s="526"/>
      <c r="F87" s="21"/>
    </row>
    <row r="88" spans="1:6" s="65" customFormat="1" ht="16.5" customHeight="1" x14ac:dyDescent="0.25">
      <c r="A88" s="62"/>
      <c r="B88" s="62"/>
      <c r="C88" s="63"/>
      <c r="D88" s="63"/>
      <c r="E88" s="63" t="s">
        <v>40</v>
      </c>
      <c r="F88" s="64"/>
    </row>
    <row r="89" spans="1:6" s="65" customFormat="1" ht="16.5" customHeight="1" x14ac:dyDescent="0.25">
      <c r="A89" s="527" t="s">
        <v>41</v>
      </c>
      <c r="B89" s="528" t="s">
        <v>292</v>
      </c>
      <c r="C89" s="529" t="str">
        <f>+C3</f>
        <v>2020.évi</v>
      </c>
      <c r="D89" s="529"/>
      <c r="E89" s="529"/>
      <c r="F89" s="64"/>
    </row>
    <row r="90" spans="1:6" ht="38.1" customHeight="1" x14ac:dyDescent="0.25">
      <c r="A90" s="527"/>
      <c r="B90" s="528"/>
      <c r="C90" s="22" t="s">
        <v>43</v>
      </c>
      <c r="D90" s="22" t="s">
        <v>44</v>
      </c>
      <c r="E90" s="23" t="s">
        <v>45</v>
      </c>
      <c r="F90" s="21"/>
    </row>
    <row r="91" spans="1:6" s="28" customFormat="1" ht="12" customHeight="1" x14ac:dyDescent="0.2">
      <c r="A91" s="24" t="s">
        <v>46</v>
      </c>
      <c r="B91" s="25" t="s">
        <v>47</v>
      </c>
      <c r="C91" s="25" t="s">
        <v>48</v>
      </c>
      <c r="D91" s="25" t="s">
        <v>49</v>
      </c>
      <c r="E91" s="66" t="s">
        <v>50</v>
      </c>
      <c r="F91" s="27"/>
    </row>
    <row r="92" spans="1:6" ht="12" customHeight="1" x14ac:dyDescent="0.25">
      <c r="A92" s="67" t="s">
        <v>51</v>
      </c>
      <c r="B92" s="68" t="s">
        <v>293</v>
      </c>
      <c r="C92" s="69">
        <f>SUM(C93:C97)</f>
        <v>114026301</v>
      </c>
      <c r="D92" s="69">
        <f>SUM(D93:D97)</f>
        <v>110739078</v>
      </c>
      <c r="E92" s="70">
        <f>SUM(E93:E97)</f>
        <v>92167884</v>
      </c>
      <c r="F92" s="21" t="s">
        <v>53</v>
      </c>
    </row>
    <row r="93" spans="1:6" ht="12" customHeight="1" x14ac:dyDescent="0.25">
      <c r="A93" s="71" t="s">
        <v>54</v>
      </c>
      <c r="B93" s="72" t="s">
        <v>294</v>
      </c>
      <c r="C93" s="73">
        <v>34929140</v>
      </c>
      <c r="D93" s="73">
        <v>41955249</v>
      </c>
      <c r="E93" s="74">
        <v>39111617</v>
      </c>
      <c r="F93" s="21" t="s">
        <v>56</v>
      </c>
    </row>
    <row r="94" spans="1:6" ht="12" customHeight="1" x14ac:dyDescent="0.25">
      <c r="A94" s="39" t="s">
        <v>57</v>
      </c>
      <c r="B94" s="75" t="s">
        <v>295</v>
      </c>
      <c r="C94" s="41">
        <v>5895321</v>
      </c>
      <c r="D94" s="41">
        <v>6664779</v>
      </c>
      <c r="E94" s="42">
        <v>6066930</v>
      </c>
      <c r="F94" s="21" t="s">
        <v>59</v>
      </c>
    </row>
    <row r="95" spans="1:6" ht="12" customHeight="1" x14ac:dyDescent="0.25">
      <c r="A95" s="39" t="s">
        <v>60</v>
      </c>
      <c r="B95" s="75" t="s">
        <v>296</v>
      </c>
      <c r="C95" s="45">
        <v>28466568</v>
      </c>
      <c r="D95" s="45">
        <v>31775222</v>
      </c>
      <c r="E95" s="47">
        <v>25197212</v>
      </c>
      <c r="F95" s="21" t="s">
        <v>62</v>
      </c>
    </row>
    <row r="96" spans="1:6" ht="12" customHeight="1" x14ac:dyDescent="0.25">
      <c r="A96" s="39" t="s">
        <v>63</v>
      </c>
      <c r="B96" s="76" t="s">
        <v>297</v>
      </c>
      <c r="C96" s="45">
        <v>6033972</v>
      </c>
      <c r="D96" s="45">
        <v>5733972</v>
      </c>
      <c r="E96" s="47">
        <v>3163000</v>
      </c>
      <c r="F96" s="21" t="s">
        <v>65</v>
      </c>
    </row>
    <row r="97" spans="1:6" ht="12" customHeight="1" x14ac:dyDescent="0.25">
      <c r="A97" s="39" t="s">
        <v>298</v>
      </c>
      <c r="B97" s="77" t="s">
        <v>299</v>
      </c>
      <c r="C97" s="45">
        <v>38701300</v>
      </c>
      <c r="D97" s="45">
        <v>24609856</v>
      </c>
      <c r="E97" s="47">
        <v>18629125</v>
      </c>
      <c r="F97" s="21" t="s">
        <v>68</v>
      </c>
    </row>
    <row r="98" spans="1:6" ht="12" customHeight="1" x14ac:dyDescent="0.25">
      <c r="A98" s="39" t="s">
        <v>69</v>
      </c>
      <c r="B98" s="75" t="s">
        <v>300</v>
      </c>
      <c r="C98" s="45">
        <v>3756000</v>
      </c>
      <c r="D98" s="45">
        <v>3846000</v>
      </c>
      <c r="E98" s="47">
        <v>3602748</v>
      </c>
      <c r="F98" s="21" t="s">
        <v>71</v>
      </c>
    </row>
    <row r="99" spans="1:6" ht="12" customHeight="1" x14ac:dyDescent="0.25">
      <c r="A99" s="39" t="s">
        <v>301</v>
      </c>
      <c r="B99" s="78" t="s">
        <v>302</v>
      </c>
      <c r="C99" s="45">
        <v>3756000</v>
      </c>
      <c r="D99" s="45">
        <v>3846000</v>
      </c>
      <c r="E99" s="47">
        <v>3602748</v>
      </c>
      <c r="F99" s="21" t="s">
        <v>74</v>
      </c>
    </row>
    <row r="100" spans="1:6" ht="12" customHeight="1" x14ac:dyDescent="0.25">
      <c r="A100" s="39" t="s">
        <v>303</v>
      </c>
      <c r="B100" s="79" t="s">
        <v>304</v>
      </c>
      <c r="C100" s="45">
        <v>0</v>
      </c>
      <c r="D100" s="45">
        <v>0</v>
      </c>
      <c r="E100" s="47">
        <v>0</v>
      </c>
      <c r="F100" s="21" t="s">
        <v>77</v>
      </c>
    </row>
    <row r="101" spans="1:6" ht="12" customHeight="1" x14ac:dyDescent="0.25">
      <c r="A101" s="39" t="s">
        <v>305</v>
      </c>
      <c r="B101" s="79" t="s">
        <v>306</v>
      </c>
      <c r="C101" s="45">
        <v>0</v>
      </c>
      <c r="D101" s="45">
        <v>0</v>
      </c>
      <c r="E101" s="47">
        <v>0</v>
      </c>
      <c r="F101" s="21" t="s">
        <v>80</v>
      </c>
    </row>
    <row r="102" spans="1:6" ht="12" customHeight="1" x14ac:dyDescent="0.25">
      <c r="A102" s="39" t="s">
        <v>307</v>
      </c>
      <c r="B102" s="78" t="s">
        <v>308</v>
      </c>
      <c r="C102" s="45">
        <v>11545300</v>
      </c>
      <c r="D102" s="45">
        <v>10861126</v>
      </c>
      <c r="E102" s="47">
        <v>10860304</v>
      </c>
      <c r="F102" s="21" t="s">
        <v>83</v>
      </c>
    </row>
    <row r="103" spans="1:6" ht="12" customHeight="1" x14ac:dyDescent="0.25">
      <c r="A103" s="39" t="s">
        <v>309</v>
      </c>
      <c r="B103" s="78" t="s">
        <v>310</v>
      </c>
      <c r="C103" s="45"/>
      <c r="D103" s="45">
        <v>0</v>
      </c>
      <c r="E103" s="47">
        <v>0</v>
      </c>
      <c r="F103" s="21" t="s">
        <v>86</v>
      </c>
    </row>
    <row r="104" spans="1:6" ht="12" customHeight="1" x14ac:dyDescent="0.25">
      <c r="A104" s="39" t="s">
        <v>311</v>
      </c>
      <c r="B104" s="79" t="s">
        <v>312</v>
      </c>
      <c r="C104" s="45">
        <v>0</v>
      </c>
      <c r="D104" s="45"/>
      <c r="E104" s="47"/>
      <c r="F104" s="21" t="s">
        <v>89</v>
      </c>
    </row>
    <row r="105" spans="1:6" ht="12" customHeight="1" x14ac:dyDescent="0.25">
      <c r="A105" s="80" t="s">
        <v>313</v>
      </c>
      <c r="B105" s="81" t="s">
        <v>314</v>
      </c>
      <c r="C105" s="45">
        <v>0</v>
      </c>
      <c r="D105" s="45">
        <v>0</v>
      </c>
      <c r="E105" s="47">
        <v>0</v>
      </c>
      <c r="F105" s="21" t="s">
        <v>92</v>
      </c>
    </row>
    <row r="106" spans="1:6" ht="12" customHeight="1" x14ac:dyDescent="0.25">
      <c r="A106" s="39" t="s">
        <v>315</v>
      </c>
      <c r="B106" s="81" t="s">
        <v>316</v>
      </c>
      <c r="C106" s="45">
        <v>22700000</v>
      </c>
      <c r="D106" s="45">
        <v>5236657</v>
      </c>
      <c r="E106" s="47">
        <v>0</v>
      </c>
      <c r="F106" s="21" t="s">
        <v>95</v>
      </c>
    </row>
    <row r="107" spans="1:6" ht="12" customHeight="1" x14ac:dyDescent="0.25">
      <c r="A107" s="82" t="s">
        <v>317</v>
      </c>
      <c r="B107" s="83" t="s">
        <v>318</v>
      </c>
      <c r="C107" s="84">
        <v>700000</v>
      </c>
      <c r="D107" s="84">
        <v>4666073</v>
      </c>
      <c r="E107" s="85">
        <v>4166073</v>
      </c>
      <c r="F107" s="21" t="s">
        <v>98</v>
      </c>
    </row>
    <row r="108" spans="1:6" ht="12" customHeight="1" x14ac:dyDescent="0.25">
      <c r="A108" s="29" t="s">
        <v>72</v>
      </c>
      <c r="B108" s="86" t="s">
        <v>319</v>
      </c>
      <c r="C108" s="31">
        <f>C109+C111</f>
        <v>27200000</v>
      </c>
      <c r="D108" s="31">
        <f>D109+D111</f>
        <v>39925734</v>
      </c>
      <c r="E108" s="32">
        <f>E109+E111</f>
        <v>39798138</v>
      </c>
      <c r="F108" s="21" t="s">
        <v>101</v>
      </c>
    </row>
    <row r="109" spans="1:6" ht="12" customHeight="1" x14ac:dyDescent="0.25">
      <c r="A109" s="35" t="s">
        <v>75</v>
      </c>
      <c r="B109" s="75" t="s">
        <v>320</v>
      </c>
      <c r="C109" s="37">
        <v>27200000</v>
      </c>
      <c r="D109" s="37">
        <v>12020000</v>
      </c>
      <c r="E109" s="38">
        <v>11913383</v>
      </c>
      <c r="F109" s="21" t="s">
        <v>104</v>
      </c>
    </row>
    <row r="110" spans="1:6" ht="12" customHeight="1" x14ac:dyDescent="0.25">
      <c r="A110" s="35" t="s">
        <v>78</v>
      </c>
      <c r="B110" s="87" t="s">
        <v>321</v>
      </c>
      <c r="C110" s="37">
        <v>0</v>
      </c>
      <c r="D110" s="37">
        <v>0</v>
      </c>
      <c r="E110" s="38">
        <v>0</v>
      </c>
      <c r="F110" s="21" t="s">
        <v>107</v>
      </c>
    </row>
    <row r="111" spans="1:6" x14ac:dyDescent="0.25">
      <c r="A111" s="35" t="s">
        <v>81</v>
      </c>
      <c r="B111" s="87" t="s">
        <v>322</v>
      </c>
      <c r="C111" s="41">
        <v>0</v>
      </c>
      <c r="D111" s="41">
        <v>27905734</v>
      </c>
      <c r="E111" s="42">
        <v>27884755</v>
      </c>
      <c r="F111" s="21" t="s">
        <v>110</v>
      </c>
    </row>
    <row r="112" spans="1:6" ht="12" customHeight="1" x14ac:dyDescent="0.25">
      <c r="A112" s="35" t="s">
        <v>84</v>
      </c>
      <c r="B112" s="87" t="s">
        <v>323</v>
      </c>
      <c r="C112" s="41">
        <v>0</v>
      </c>
      <c r="D112" s="41">
        <v>0</v>
      </c>
      <c r="E112" s="42">
        <v>0</v>
      </c>
      <c r="F112" s="21" t="s">
        <v>113</v>
      </c>
    </row>
    <row r="113" spans="1:6" ht="12" customHeight="1" x14ac:dyDescent="0.25">
      <c r="A113" s="35" t="s">
        <v>87</v>
      </c>
      <c r="B113" s="48" t="s">
        <v>324</v>
      </c>
      <c r="C113" s="41">
        <v>0</v>
      </c>
      <c r="D113" s="41">
        <v>0</v>
      </c>
      <c r="E113" s="42">
        <v>0</v>
      </c>
      <c r="F113" s="21" t="s">
        <v>116</v>
      </c>
    </row>
    <row r="114" spans="1:6" ht="21.75" customHeight="1" x14ac:dyDescent="0.25">
      <c r="A114" s="35" t="s">
        <v>90</v>
      </c>
      <c r="B114" s="88" t="s">
        <v>325</v>
      </c>
      <c r="C114" s="41">
        <v>0</v>
      </c>
      <c r="D114" s="41">
        <v>0</v>
      </c>
      <c r="E114" s="42">
        <v>0</v>
      </c>
      <c r="F114" s="21" t="s">
        <v>119</v>
      </c>
    </row>
    <row r="115" spans="1:6" ht="24" customHeight="1" x14ac:dyDescent="0.25">
      <c r="A115" s="35" t="s">
        <v>326</v>
      </c>
      <c r="B115" s="89" t="s">
        <v>327</v>
      </c>
      <c r="C115" s="41">
        <v>0</v>
      </c>
      <c r="D115" s="41">
        <v>0</v>
      </c>
      <c r="E115" s="42">
        <v>0</v>
      </c>
      <c r="F115" s="21" t="s">
        <v>122</v>
      </c>
    </row>
    <row r="116" spans="1:6" ht="12" customHeight="1" x14ac:dyDescent="0.25">
      <c r="A116" s="35" t="s">
        <v>328</v>
      </c>
      <c r="B116" s="79" t="s">
        <v>306</v>
      </c>
      <c r="C116" s="41">
        <v>0</v>
      </c>
      <c r="D116" s="41">
        <v>0</v>
      </c>
      <c r="E116" s="42">
        <v>0</v>
      </c>
      <c r="F116" s="21" t="s">
        <v>125</v>
      </c>
    </row>
    <row r="117" spans="1:6" ht="12" customHeight="1" x14ac:dyDescent="0.25">
      <c r="A117" s="35" t="s">
        <v>329</v>
      </c>
      <c r="B117" s="79" t="s">
        <v>330</v>
      </c>
      <c r="C117" s="41">
        <v>0</v>
      </c>
      <c r="D117" s="41">
        <v>0</v>
      </c>
      <c r="E117" s="42">
        <v>0</v>
      </c>
      <c r="F117" s="21" t="s">
        <v>128</v>
      </c>
    </row>
    <row r="118" spans="1:6" ht="12" customHeight="1" x14ac:dyDescent="0.25">
      <c r="A118" s="35" t="s">
        <v>331</v>
      </c>
      <c r="B118" s="79" t="s">
        <v>332</v>
      </c>
      <c r="C118" s="41">
        <v>0</v>
      </c>
      <c r="D118" s="41">
        <v>0</v>
      </c>
      <c r="E118" s="42">
        <v>0</v>
      </c>
      <c r="F118" s="21" t="s">
        <v>131</v>
      </c>
    </row>
    <row r="119" spans="1:6" s="90" customFormat="1" ht="12" customHeight="1" x14ac:dyDescent="0.25">
      <c r="A119" s="35" t="s">
        <v>333</v>
      </c>
      <c r="B119" s="79" t="s">
        <v>312</v>
      </c>
      <c r="C119" s="41">
        <v>0</v>
      </c>
      <c r="D119" s="41">
        <v>0</v>
      </c>
      <c r="E119" s="42">
        <v>0</v>
      </c>
      <c r="F119" s="21" t="s">
        <v>134</v>
      </c>
    </row>
    <row r="120" spans="1:6" ht="12" customHeight="1" x14ac:dyDescent="0.25">
      <c r="A120" s="35" t="s">
        <v>334</v>
      </c>
      <c r="B120" s="79" t="s">
        <v>335</v>
      </c>
      <c r="C120" s="41">
        <v>0</v>
      </c>
      <c r="D120" s="41">
        <v>0</v>
      </c>
      <c r="E120" s="42">
        <v>0</v>
      </c>
      <c r="F120" s="21" t="s">
        <v>137</v>
      </c>
    </row>
    <row r="121" spans="1:6" ht="12" customHeight="1" x14ac:dyDescent="0.25">
      <c r="A121" s="80" t="s">
        <v>336</v>
      </c>
      <c r="B121" s="79" t="s">
        <v>337</v>
      </c>
      <c r="C121" s="45">
        <v>0</v>
      </c>
      <c r="D121" s="45">
        <v>0</v>
      </c>
      <c r="E121" s="47">
        <v>0</v>
      </c>
      <c r="F121" s="21" t="s">
        <v>140</v>
      </c>
    </row>
    <row r="122" spans="1:6" ht="12" customHeight="1" x14ac:dyDescent="0.25">
      <c r="A122" s="29" t="s">
        <v>93</v>
      </c>
      <c r="B122" s="30" t="s">
        <v>338</v>
      </c>
      <c r="C122" s="31"/>
      <c r="D122" s="31"/>
      <c r="E122" s="32"/>
      <c r="F122" s="21" t="s">
        <v>143</v>
      </c>
    </row>
    <row r="123" spans="1:6" ht="12" customHeight="1" x14ac:dyDescent="0.25">
      <c r="A123" s="35" t="s">
        <v>96</v>
      </c>
      <c r="B123" s="91" t="s">
        <v>339</v>
      </c>
      <c r="C123" s="37"/>
      <c r="D123" s="37"/>
      <c r="E123" s="38">
        <v>0</v>
      </c>
      <c r="F123" s="21" t="s">
        <v>146</v>
      </c>
    </row>
    <row r="124" spans="1:6" ht="12" customHeight="1" x14ac:dyDescent="0.25">
      <c r="A124" s="43" t="s">
        <v>99</v>
      </c>
      <c r="B124" s="87" t="s">
        <v>340</v>
      </c>
      <c r="C124" s="45">
        <v>0</v>
      </c>
      <c r="D124" s="45">
        <v>0</v>
      </c>
      <c r="E124" s="47">
        <v>0</v>
      </c>
      <c r="F124" s="21" t="s">
        <v>149</v>
      </c>
    </row>
    <row r="125" spans="1:6" ht="12" customHeight="1" x14ac:dyDescent="0.25">
      <c r="A125" s="29" t="s">
        <v>341</v>
      </c>
      <c r="B125" s="30" t="s">
        <v>342</v>
      </c>
      <c r="C125" s="31">
        <f>C108+C92</f>
        <v>141226301</v>
      </c>
      <c r="D125" s="31">
        <f>D108+D92</f>
        <v>150664812</v>
      </c>
      <c r="E125" s="31">
        <f>E108+E92</f>
        <v>131966022</v>
      </c>
      <c r="F125" s="21" t="s">
        <v>152</v>
      </c>
    </row>
    <row r="126" spans="1:6" ht="12" customHeight="1" x14ac:dyDescent="0.25">
      <c r="A126" s="29" t="s">
        <v>135</v>
      </c>
      <c r="B126" s="30" t="s">
        <v>343</v>
      </c>
      <c r="C126" s="31">
        <f>SUM(C127:C129)</f>
        <v>0</v>
      </c>
      <c r="D126" s="31">
        <f>SUM(D127:D129)</f>
        <v>0</v>
      </c>
      <c r="E126" s="31">
        <f>SUM(E127:E129)</f>
        <v>0</v>
      </c>
      <c r="F126" s="21" t="s">
        <v>155</v>
      </c>
    </row>
    <row r="127" spans="1:6" ht="12" customHeight="1" x14ac:dyDescent="0.25">
      <c r="A127" s="35" t="s">
        <v>138</v>
      </c>
      <c r="B127" s="91" t="s">
        <v>344</v>
      </c>
      <c r="C127" s="41">
        <v>0</v>
      </c>
      <c r="D127" s="41">
        <v>0</v>
      </c>
      <c r="E127" s="42">
        <v>0</v>
      </c>
      <c r="F127" s="21" t="s">
        <v>158</v>
      </c>
    </row>
    <row r="128" spans="1:6" ht="12" customHeight="1" x14ac:dyDescent="0.25">
      <c r="A128" s="35" t="s">
        <v>141</v>
      </c>
      <c r="B128" s="91" t="s">
        <v>345</v>
      </c>
      <c r="C128" s="41">
        <v>0</v>
      </c>
      <c r="D128" s="41">
        <v>0</v>
      </c>
      <c r="E128" s="42">
        <v>0</v>
      </c>
      <c r="F128" s="21" t="s">
        <v>161</v>
      </c>
    </row>
    <row r="129" spans="1:6" ht="12" customHeight="1" x14ac:dyDescent="0.25">
      <c r="A129" s="80" t="s">
        <v>144</v>
      </c>
      <c r="B129" s="92" t="s">
        <v>346</v>
      </c>
      <c r="C129" s="41">
        <v>0</v>
      </c>
      <c r="D129" s="41">
        <v>0</v>
      </c>
      <c r="E129" s="42">
        <v>0</v>
      </c>
      <c r="F129" s="21" t="s">
        <v>164</v>
      </c>
    </row>
    <row r="130" spans="1:6" ht="12" customHeight="1" x14ac:dyDescent="0.25">
      <c r="A130" s="29" t="s">
        <v>168</v>
      </c>
      <c r="B130" s="30" t="s">
        <v>347</v>
      </c>
      <c r="C130" s="31"/>
      <c r="D130" s="31"/>
      <c r="E130" s="32"/>
      <c r="F130" s="21" t="s">
        <v>167</v>
      </c>
    </row>
    <row r="131" spans="1:6" ht="12" customHeight="1" x14ac:dyDescent="0.25">
      <c r="A131" s="35" t="s">
        <v>171</v>
      </c>
      <c r="B131" s="91" t="s">
        <v>348</v>
      </c>
      <c r="C131" s="41">
        <v>0</v>
      </c>
      <c r="D131" s="41">
        <v>0</v>
      </c>
      <c r="E131" s="42">
        <v>0</v>
      </c>
      <c r="F131" s="21" t="s">
        <v>170</v>
      </c>
    </row>
    <row r="132" spans="1:6" ht="12" customHeight="1" x14ac:dyDescent="0.25">
      <c r="A132" s="35" t="s">
        <v>174</v>
      </c>
      <c r="B132" s="91" t="s">
        <v>349</v>
      </c>
      <c r="C132" s="41">
        <v>0</v>
      </c>
      <c r="D132" s="41">
        <v>0</v>
      </c>
      <c r="E132" s="42">
        <v>0</v>
      </c>
      <c r="F132" s="21" t="s">
        <v>173</v>
      </c>
    </row>
    <row r="133" spans="1:6" ht="12" customHeight="1" x14ac:dyDescent="0.25">
      <c r="A133" s="35" t="s">
        <v>177</v>
      </c>
      <c r="B133" s="91" t="s">
        <v>350</v>
      </c>
      <c r="C133" s="41">
        <v>0</v>
      </c>
      <c r="D133" s="41">
        <v>0</v>
      </c>
      <c r="E133" s="42">
        <v>0</v>
      </c>
      <c r="F133" s="21" t="s">
        <v>176</v>
      </c>
    </row>
    <row r="134" spans="1:6" ht="12" customHeight="1" x14ac:dyDescent="0.25">
      <c r="A134" s="80" t="s">
        <v>180</v>
      </c>
      <c r="B134" s="92" t="s">
        <v>351</v>
      </c>
      <c r="C134" s="41">
        <v>0</v>
      </c>
      <c r="D134" s="41">
        <v>0</v>
      </c>
      <c r="E134" s="42">
        <v>0</v>
      </c>
      <c r="F134" s="21" t="s">
        <v>179</v>
      </c>
    </row>
    <row r="135" spans="1:6" ht="12" customHeight="1" x14ac:dyDescent="0.25">
      <c r="A135" s="29" t="s">
        <v>352</v>
      </c>
      <c r="B135" s="30" t="s">
        <v>353</v>
      </c>
      <c r="C135" s="31">
        <f>SUM(C136:C140)</f>
        <v>2146246</v>
      </c>
      <c r="D135" s="31">
        <f>SUM(D136:D140)</f>
        <v>2146246</v>
      </c>
      <c r="E135" s="31">
        <f>SUM(E136:E140)</f>
        <v>2146246</v>
      </c>
      <c r="F135" s="21" t="s">
        <v>182</v>
      </c>
    </row>
    <row r="136" spans="1:6" ht="12" customHeight="1" x14ac:dyDescent="0.25">
      <c r="A136" s="35" t="s">
        <v>189</v>
      </c>
      <c r="B136" s="91" t="s">
        <v>354</v>
      </c>
      <c r="C136" s="41"/>
      <c r="D136" s="41"/>
      <c r="E136" s="42"/>
      <c r="F136" s="21" t="s">
        <v>185</v>
      </c>
    </row>
    <row r="137" spans="1:6" ht="12" customHeight="1" x14ac:dyDescent="0.25">
      <c r="A137" s="35" t="s">
        <v>355</v>
      </c>
      <c r="B137" s="91" t="s">
        <v>356</v>
      </c>
      <c r="C137" s="41">
        <v>0</v>
      </c>
      <c r="D137" s="41">
        <v>0</v>
      </c>
      <c r="E137" s="42">
        <v>0</v>
      </c>
      <c r="F137" s="21"/>
    </row>
    <row r="138" spans="1:6" ht="12" customHeight="1" x14ac:dyDescent="0.25">
      <c r="A138" s="35" t="s">
        <v>357</v>
      </c>
      <c r="B138" s="91" t="s">
        <v>358</v>
      </c>
      <c r="C138" s="41">
        <v>2146246</v>
      </c>
      <c r="D138" s="41">
        <v>2146246</v>
      </c>
      <c r="E138" s="42">
        <v>2146246</v>
      </c>
      <c r="F138" s="21" t="s">
        <v>188</v>
      </c>
    </row>
    <row r="139" spans="1:6" ht="12" customHeight="1" x14ac:dyDescent="0.25">
      <c r="A139" s="35" t="s">
        <v>359</v>
      </c>
      <c r="B139" s="91" t="s">
        <v>360</v>
      </c>
      <c r="C139" s="41">
        <v>0</v>
      </c>
      <c r="D139" s="41">
        <v>0</v>
      </c>
      <c r="E139" s="42">
        <v>0</v>
      </c>
      <c r="F139" s="21" t="s">
        <v>191</v>
      </c>
    </row>
    <row r="140" spans="1:6" ht="12" customHeight="1" x14ac:dyDescent="0.25">
      <c r="A140" s="80" t="s">
        <v>361</v>
      </c>
      <c r="B140" s="92" t="s">
        <v>362</v>
      </c>
      <c r="C140" s="41">
        <v>0</v>
      </c>
      <c r="D140" s="41">
        <v>0</v>
      </c>
      <c r="E140" s="42">
        <v>0</v>
      </c>
      <c r="F140" s="21" t="s">
        <v>194</v>
      </c>
    </row>
    <row r="141" spans="1:6" ht="15" customHeight="1" x14ac:dyDescent="0.25">
      <c r="A141" s="29" t="s">
        <v>201</v>
      </c>
      <c r="B141" s="30" t="s">
        <v>363</v>
      </c>
      <c r="C141" s="93"/>
      <c r="D141" s="93"/>
      <c r="E141" s="94"/>
      <c r="F141" s="21" t="s">
        <v>197</v>
      </c>
    </row>
    <row r="142" spans="1:6" s="34" customFormat="1" ht="12.95" customHeight="1" x14ac:dyDescent="0.25">
      <c r="A142" s="35" t="s">
        <v>204</v>
      </c>
      <c r="B142" s="91" t="s">
        <v>364</v>
      </c>
      <c r="C142" s="41">
        <v>0</v>
      </c>
      <c r="D142" s="41">
        <v>0</v>
      </c>
      <c r="E142" s="42">
        <v>0</v>
      </c>
      <c r="F142" s="21" t="s">
        <v>200</v>
      </c>
    </row>
    <row r="143" spans="1:6" ht="12.75" customHeight="1" x14ac:dyDescent="0.25">
      <c r="A143" s="35" t="s">
        <v>207</v>
      </c>
      <c r="B143" s="91" t="s">
        <v>365</v>
      </c>
      <c r="C143" s="41">
        <v>0</v>
      </c>
      <c r="D143" s="41">
        <v>0</v>
      </c>
      <c r="E143" s="42">
        <v>0</v>
      </c>
      <c r="F143" s="21" t="s">
        <v>203</v>
      </c>
    </row>
    <row r="144" spans="1:6" ht="12.75" customHeight="1" x14ac:dyDescent="0.25">
      <c r="A144" s="35" t="s">
        <v>210</v>
      </c>
      <c r="B144" s="91" t="s">
        <v>366</v>
      </c>
      <c r="C144" s="41">
        <v>0</v>
      </c>
      <c r="D144" s="41">
        <v>0</v>
      </c>
      <c r="E144" s="42">
        <v>0</v>
      </c>
      <c r="F144" s="21" t="s">
        <v>206</v>
      </c>
    </row>
    <row r="145" spans="1:6" ht="12.75" customHeight="1" x14ac:dyDescent="0.25">
      <c r="A145" s="35" t="s">
        <v>213</v>
      </c>
      <c r="B145" s="91" t="s">
        <v>367</v>
      </c>
      <c r="C145" s="41">
        <v>0</v>
      </c>
      <c r="D145" s="41">
        <v>0</v>
      </c>
      <c r="E145" s="42">
        <v>0</v>
      </c>
      <c r="F145" s="21" t="s">
        <v>209</v>
      </c>
    </row>
    <row r="146" spans="1:6" x14ac:dyDescent="0.25">
      <c r="A146" s="29" t="s">
        <v>216</v>
      </c>
      <c r="B146" s="30" t="s">
        <v>368</v>
      </c>
      <c r="C146" s="95">
        <f>C126+C135+C141</f>
        <v>2146246</v>
      </c>
      <c r="D146" s="95">
        <f>D126+D135+D141</f>
        <v>2146246</v>
      </c>
      <c r="E146" s="95">
        <f>E126+E135+E141</f>
        <v>2146246</v>
      </c>
      <c r="F146" s="21" t="s">
        <v>212</v>
      </c>
    </row>
    <row r="147" spans="1:6" x14ac:dyDescent="0.25">
      <c r="A147" s="96" t="s">
        <v>369</v>
      </c>
      <c r="B147" s="97" t="s">
        <v>370</v>
      </c>
      <c r="C147" s="95">
        <f>C146+C125</f>
        <v>143372547</v>
      </c>
      <c r="D147" s="95">
        <f>D146+D125</f>
        <v>152811058</v>
      </c>
      <c r="E147" s="95">
        <f>E146+E125</f>
        <v>134112268</v>
      </c>
      <c r="F147" s="21" t="s">
        <v>215</v>
      </c>
    </row>
    <row r="149" spans="1:6" ht="18.75" customHeight="1" x14ac:dyDescent="0.25">
      <c r="A149" s="18"/>
      <c r="B149" s="18"/>
      <c r="C149" s="18"/>
      <c r="D149" s="18"/>
      <c r="E149" s="18"/>
    </row>
    <row r="150" spans="1:6" ht="13.5" customHeight="1" x14ac:dyDescent="0.25">
      <c r="A150" s="18"/>
      <c r="B150" s="18"/>
      <c r="C150" s="18"/>
      <c r="D150" s="18"/>
      <c r="E150" s="18"/>
    </row>
    <row r="151" spans="1:6" x14ac:dyDescent="0.25">
      <c r="A151" s="18"/>
      <c r="B151" s="18"/>
      <c r="C151" s="18"/>
      <c r="D151" s="18"/>
      <c r="E151" s="18"/>
    </row>
    <row r="152" spans="1:6" x14ac:dyDescent="0.25">
      <c r="A152" s="18"/>
      <c r="B152" s="18"/>
      <c r="C152" s="18"/>
      <c r="D152" s="18"/>
      <c r="E152" s="18"/>
    </row>
    <row r="153" spans="1:6" ht="7.5" customHeight="1" x14ac:dyDescent="0.25"/>
    <row r="155" spans="1:6" ht="12.75" customHeight="1" x14ac:dyDescent="0.25"/>
    <row r="156" spans="1:6" ht="12.75" customHeight="1" x14ac:dyDescent="0.25"/>
    <row r="157" spans="1:6" ht="12.75" customHeight="1" x14ac:dyDescent="0.25"/>
    <row r="158" spans="1:6" ht="12.75" customHeight="1" x14ac:dyDescent="0.25"/>
    <row r="159" spans="1:6" ht="12.75" customHeight="1" x14ac:dyDescent="0.25"/>
    <row r="160" spans="1:6" ht="12.75" customHeight="1" x14ac:dyDescent="0.25"/>
    <row r="161" ht="12.75" customHeight="1" x14ac:dyDescent="0.25"/>
    <row r="162" ht="12.75" customHeight="1" x14ac:dyDescent="0.25"/>
  </sheetData>
  <sheetProtection selectLockedCells="1" selectUnlockedCells="1"/>
  <mergeCells count="8"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9999999999998" right="0.78749999999999998" top="1.4569444444444444" bottom="0.86597222222222225" header="0.51180555555555551" footer="0.51180555555555551"/>
  <pageSetup paperSize="9" scale="80" firstPageNumber="0" orientation="portrait" r:id="rId1"/>
  <headerFooter alignWithMargins="0"/>
  <rowBreaks count="1" manualBreakCount="1">
    <brk id="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K149"/>
  <sheetViews>
    <sheetView topLeftCell="B1" zoomScaleSheetLayoutView="100" workbookViewId="0">
      <selection activeCell="E138" sqref="E138"/>
    </sheetView>
  </sheetViews>
  <sheetFormatPr defaultRowHeight="12.75" x14ac:dyDescent="0.2"/>
  <cols>
    <col min="1" max="1" width="14.83203125" style="98" customWidth="1"/>
    <col min="2" max="2" width="65.33203125" style="99" customWidth="1"/>
    <col min="3" max="5" width="17" style="100" customWidth="1"/>
    <col min="6" max="6" width="0" style="101" hidden="1" customWidth="1"/>
    <col min="7" max="16384" width="9.33203125" style="102"/>
  </cols>
  <sheetData>
    <row r="1" spans="1:6" s="108" customFormat="1" ht="16.5" customHeight="1" x14ac:dyDescent="0.2">
      <c r="A1" s="103"/>
      <c r="B1" s="104"/>
      <c r="C1" s="105"/>
      <c r="D1" s="106"/>
      <c r="E1" s="105" t="str">
        <f>+CONCATENATE("""1.sz. melléklet a 5/2021. (V.28.) önkormányzati rendelethez'")</f>
        <v>"1.sz. melléklet a 5/2021. (V.28.) önkormányzati rendelethez'</v>
      </c>
      <c r="F1" s="107"/>
    </row>
    <row r="2" spans="1:6" s="112" customFormat="1" ht="15.75" customHeight="1" x14ac:dyDescent="0.2">
      <c r="A2" s="109" t="s">
        <v>371</v>
      </c>
      <c r="B2" s="530" t="s">
        <v>372</v>
      </c>
      <c r="C2" s="530"/>
      <c r="D2" s="530"/>
      <c r="E2" s="110" t="s">
        <v>373</v>
      </c>
      <c r="F2" s="111"/>
    </row>
    <row r="3" spans="1:6" s="112" customFormat="1" ht="24" x14ac:dyDescent="0.2">
      <c r="A3" s="113" t="s">
        <v>374</v>
      </c>
      <c r="B3" s="531" t="s">
        <v>375</v>
      </c>
      <c r="C3" s="531"/>
      <c r="D3" s="531"/>
      <c r="E3" s="114" t="s">
        <v>373</v>
      </c>
      <c r="F3" s="111"/>
    </row>
    <row r="4" spans="1:6" s="118" customFormat="1" ht="15.95" customHeight="1" x14ac:dyDescent="0.25">
      <c r="A4" s="115"/>
      <c r="B4" s="115"/>
      <c r="C4" s="116"/>
      <c r="D4" s="116"/>
      <c r="E4" s="116" t="s">
        <v>376</v>
      </c>
      <c r="F4" s="117"/>
    </row>
    <row r="5" spans="1:6" ht="24" x14ac:dyDescent="0.2">
      <c r="A5" s="119" t="s">
        <v>377</v>
      </c>
      <c r="B5" s="120" t="s">
        <v>378</v>
      </c>
      <c r="C5" s="121" t="s">
        <v>43</v>
      </c>
      <c r="D5" s="121" t="s">
        <v>44</v>
      </c>
      <c r="E5" s="122" t="s">
        <v>45</v>
      </c>
    </row>
    <row r="6" spans="1:6" s="128" customFormat="1" ht="12.95" customHeight="1" x14ac:dyDescent="0.2">
      <c r="A6" s="123" t="s">
        <v>46</v>
      </c>
      <c r="B6" s="124" t="s">
        <v>47</v>
      </c>
      <c r="C6" s="124" t="s">
        <v>48</v>
      </c>
      <c r="D6" s="125" t="s">
        <v>49</v>
      </c>
      <c r="E6" s="126" t="s">
        <v>50</v>
      </c>
      <c r="F6" s="127"/>
    </row>
    <row r="7" spans="1:6" s="128" customFormat="1" ht="15.95" customHeight="1" x14ac:dyDescent="0.2">
      <c r="A7" s="532" t="s">
        <v>379</v>
      </c>
      <c r="B7" s="532"/>
      <c r="C7" s="532"/>
      <c r="D7" s="532"/>
      <c r="E7" s="532"/>
      <c r="F7" s="127"/>
    </row>
    <row r="8" spans="1:6" s="128" customFormat="1" ht="12" customHeight="1" x14ac:dyDescent="0.2">
      <c r="A8" s="24" t="s">
        <v>51</v>
      </c>
      <c r="B8" s="30" t="s">
        <v>52</v>
      </c>
      <c r="C8" s="31">
        <f>SUM(C9:C14)</f>
        <v>53656135</v>
      </c>
      <c r="D8" s="31">
        <f>SUM(D9:D14)</f>
        <v>59734840</v>
      </c>
      <c r="E8" s="32">
        <f>SUM(E9:E14)</f>
        <v>59734840</v>
      </c>
      <c r="F8" s="127" t="s">
        <v>53</v>
      </c>
    </row>
    <row r="9" spans="1:6" s="130" customFormat="1" ht="12" customHeight="1" x14ac:dyDescent="0.2">
      <c r="A9" s="129" t="s">
        <v>54</v>
      </c>
      <c r="B9" s="36" t="s">
        <v>55</v>
      </c>
      <c r="C9" s="37">
        <v>27427027</v>
      </c>
      <c r="D9" s="37">
        <v>27612649</v>
      </c>
      <c r="E9" s="38">
        <v>27612649</v>
      </c>
      <c r="F9" s="127" t="s">
        <v>56</v>
      </c>
    </row>
    <row r="10" spans="1:6" s="132" customFormat="1" ht="12" customHeight="1" x14ac:dyDescent="0.2">
      <c r="A10" s="131" t="s">
        <v>57</v>
      </c>
      <c r="B10" s="40" t="s">
        <v>58</v>
      </c>
      <c r="C10" s="41">
        <v>13621420</v>
      </c>
      <c r="D10" s="41">
        <v>14591870</v>
      </c>
      <c r="E10" s="42">
        <v>14591870</v>
      </c>
      <c r="F10" s="127" t="s">
        <v>59</v>
      </c>
    </row>
    <row r="11" spans="1:6" s="132" customFormat="1" ht="12" customHeight="1" x14ac:dyDescent="0.2">
      <c r="A11" s="131" t="s">
        <v>60</v>
      </c>
      <c r="B11" s="40" t="s">
        <v>61</v>
      </c>
      <c r="C11" s="41">
        <v>10807688</v>
      </c>
      <c r="D11" s="41">
        <v>10990041</v>
      </c>
      <c r="E11" s="42">
        <v>10990041</v>
      </c>
      <c r="F11" s="127" t="s">
        <v>62</v>
      </c>
    </row>
    <row r="12" spans="1:6" s="132" customFormat="1" ht="12" customHeight="1" x14ac:dyDescent="0.2">
      <c r="A12" s="131" t="s">
        <v>63</v>
      </c>
      <c r="B12" s="40" t="s">
        <v>64</v>
      </c>
      <c r="C12" s="41">
        <v>1800000</v>
      </c>
      <c r="D12" s="41">
        <v>2000000</v>
      </c>
      <c r="E12" s="42">
        <v>2000000</v>
      </c>
      <c r="F12" s="127" t="s">
        <v>65</v>
      </c>
    </row>
    <row r="13" spans="1:6" s="132" customFormat="1" ht="12" customHeight="1" x14ac:dyDescent="0.2">
      <c r="A13" s="131" t="s">
        <v>66</v>
      </c>
      <c r="B13" s="40" t="s">
        <v>76</v>
      </c>
      <c r="C13" s="41">
        <v>0</v>
      </c>
      <c r="D13" s="41">
        <v>0</v>
      </c>
      <c r="E13" s="41">
        <v>0</v>
      </c>
      <c r="F13" s="127" t="s">
        <v>68</v>
      </c>
    </row>
    <row r="14" spans="1:6" s="130" customFormat="1" ht="12" customHeight="1" x14ac:dyDescent="0.2">
      <c r="A14" s="133" t="s">
        <v>69</v>
      </c>
      <c r="B14" s="48" t="s">
        <v>380</v>
      </c>
      <c r="C14" s="45">
        <v>0</v>
      </c>
      <c r="D14" s="41">
        <v>4540280</v>
      </c>
      <c r="E14" s="42">
        <v>4540280</v>
      </c>
      <c r="F14" s="127" t="s">
        <v>71</v>
      </c>
    </row>
    <row r="15" spans="1:6" s="130" customFormat="1" ht="12" customHeight="1" x14ac:dyDescent="0.2">
      <c r="A15" s="24" t="s">
        <v>72</v>
      </c>
      <c r="B15" s="46" t="s">
        <v>73</v>
      </c>
      <c r="C15" s="31">
        <f>SUM(C16:C21)</f>
        <v>13900000</v>
      </c>
      <c r="D15" s="31">
        <f>SUM(D16:D21)</f>
        <v>35986232</v>
      </c>
      <c r="E15" s="31">
        <f>SUM(E16:E21)</f>
        <v>36616314</v>
      </c>
      <c r="F15" s="127" t="s">
        <v>74</v>
      </c>
    </row>
    <row r="16" spans="1:6" s="130" customFormat="1" ht="12" customHeight="1" x14ac:dyDescent="0.2">
      <c r="A16" s="129" t="s">
        <v>75</v>
      </c>
      <c r="B16" s="36" t="s">
        <v>76</v>
      </c>
      <c r="C16" s="37">
        <v>0</v>
      </c>
      <c r="D16" s="37"/>
      <c r="E16" s="38">
        <v>0</v>
      </c>
      <c r="F16" s="127" t="s">
        <v>77</v>
      </c>
    </row>
    <row r="17" spans="1:6" s="130" customFormat="1" ht="12" customHeight="1" x14ac:dyDescent="0.2">
      <c r="A17" s="131" t="s">
        <v>78</v>
      </c>
      <c r="B17" s="40" t="s">
        <v>79</v>
      </c>
      <c r="C17" s="41">
        <v>0</v>
      </c>
      <c r="D17" s="41">
        <v>0</v>
      </c>
      <c r="E17" s="42">
        <v>0</v>
      </c>
      <c r="F17" s="127" t="s">
        <v>80</v>
      </c>
    </row>
    <row r="18" spans="1:6" s="130" customFormat="1" ht="12" customHeight="1" x14ac:dyDescent="0.2">
      <c r="A18" s="131" t="s">
        <v>81</v>
      </c>
      <c r="B18" s="40" t="s">
        <v>82</v>
      </c>
      <c r="C18" s="41">
        <v>0</v>
      </c>
      <c r="D18" s="41">
        <v>0</v>
      </c>
      <c r="E18" s="42">
        <v>0</v>
      </c>
      <c r="F18" s="127" t="s">
        <v>83</v>
      </c>
    </row>
    <row r="19" spans="1:6" s="130" customFormat="1" ht="12" customHeight="1" x14ac:dyDescent="0.2">
      <c r="A19" s="131" t="s">
        <v>84</v>
      </c>
      <c r="B19" s="40" t="s">
        <v>85</v>
      </c>
      <c r="C19" s="41">
        <v>0</v>
      </c>
      <c r="D19" s="41">
        <v>0</v>
      </c>
      <c r="E19" s="42">
        <v>0</v>
      </c>
      <c r="F19" s="127" t="s">
        <v>86</v>
      </c>
    </row>
    <row r="20" spans="1:6" s="130" customFormat="1" ht="12" customHeight="1" x14ac:dyDescent="0.2">
      <c r="A20" s="131" t="s">
        <v>87</v>
      </c>
      <c r="B20" s="40" t="s">
        <v>381</v>
      </c>
      <c r="C20" s="41">
        <v>13900000</v>
      </c>
      <c r="D20" s="41">
        <v>35986232</v>
      </c>
      <c r="E20" s="42">
        <v>36616314</v>
      </c>
      <c r="F20" s="127" t="s">
        <v>89</v>
      </c>
    </row>
    <row r="21" spans="1:6" s="132" customFormat="1" ht="12" customHeight="1" x14ac:dyDescent="0.2">
      <c r="A21" s="133" t="s">
        <v>90</v>
      </c>
      <c r="B21" s="48" t="s">
        <v>91</v>
      </c>
      <c r="C21" s="45">
        <v>0</v>
      </c>
      <c r="D21" s="45">
        <v>0</v>
      </c>
      <c r="E21" s="47">
        <v>0</v>
      </c>
      <c r="F21" s="127" t="s">
        <v>92</v>
      </c>
    </row>
    <row r="22" spans="1:6" s="132" customFormat="1" ht="12" customHeight="1" x14ac:dyDescent="0.2">
      <c r="A22" s="24" t="s">
        <v>93</v>
      </c>
      <c r="B22" s="30" t="s">
        <v>94</v>
      </c>
      <c r="C22" s="31">
        <v>0</v>
      </c>
      <c r="D22" s="31">
        <f>SUM(D23:D28)</f>
        <v>2581993</v>
      </c>
      <c r="E22" s="32">
        <f>SUM(E23:E28)</f>
        <v>2581993</v>
      </c>
      <c r="F22" s="127" t="s">
        <v>95</v>
      </c>
    </row>
    <row r="23" spans="1:6" s="132" customFormat="1" ht="12" customHeight="1" x14ac:dyDescent="0.2">
      <c r="A23" s="129" t="s">
        <v>96</v>
      </c>
      <c r="B23" s="36" t="s">
        <v>97</v>
      </c>
      <c r="C23" s="37"/>
      <c r="D23" s="37">
        <v>2581993</v>
      </c>
      <c r="E23" s="38">
        <v>2581993</v>
      </c>
      <c r="F23" s="127" t="s">
        <v>98</v>
      </c>
    </row>
    <row r="24" spans="1:6" s="130" customFormat="1" ht="12" customHeight="1" x14ac:dyDescent="0.2">
      <c r="A24" s="131" t="s">
        <v>99</v>
      </c>
      <c r="B24" s="40" t="s">
        <v>100</v>
      </c>
      <c r="C24" s="41">
        <v>0</v>
      </c>
      <c r="D24" s="41">
        <v>0</v>
      </c>
      <c r="E24" s="42">
        <v>0</v>
      </c>
      <c r="F24" s="127" t="s">
        <v>101</v>
      </c>
    </row>
    <row r="25" spans="1:6" s="132" customFormat="1" ht="12" customHeight="1" x14ac:dyDescent="0.2">
      <c r="A25" s="131" t="s">
        <v>102</v>
      </c>
      <c r="B25" s="40" t="s">
        <v>103</v>
      </c>
      <c r="C25" s="41">
        <v>0</v>
      </c>
      <c r="D25" s="41">
        <v>0</v>
      </c>
      <c r="E25" s="42">
        <v>0</v>
      </c>
      <c r="F25" s="127" t="s">
        <v>104</v>
      </c>
    </row>
    <row r="26" spans="1:6" s="132" customFormat="1" ht="12" customHeight="1" x14ac:dyDescent="0.2">
      <c r="A26" s="131" t="s">
        <v>105</v>
      </c>
      <c r="B26" s="40" t="s">
        <v>106</v>
      </c>
      <c r="C26" s="41">
        <v>0</v>
      </c>
      <c r="D26" s="41">
        <v>0</v>
      </c>
      <c r="E26" s="42">
        <v>0</v>
      </c>
      <c r="F26" s="127" t="s">
        <v>107</v>
      </c>
    </row>
    <row r="27" spans="1:6" s="132" customFormat="1" ht="12" customHeight="1" x14ac:dyDescent="0.2">
      <c r="A27" s="131" t="s">
        <v>108</v>
      </c>
      <c r="B27" s="40" t="s">
        <v>109</v>
      </c>
      <c r="C27" s="41">
        <v>0</v>
      </c>
      <c r="D27" s="41">
        <v>0</v>
      </c>
      <c r="E27" s="42">
        <v>0</v>
      </c>
      <c r="F27" s="127" t="s">
        <v>110</v>
      </c>
    </row>
    <row r="28" spans="1:6" s="132" customFormat="1" ht="12" customHeight="1" x14ac:dyDescent="0.2">
      <c r="A28" s="133" t="s">
        <v>111</v>
      </c>
      <c r="B28" s="44" t="s">
        <v>112</v>
      </c>
      <c r="C28" s="45">
        <v>0</v>
      </c>
      <c r="D28" s="45">
        <v>0</v>
      </c>
      <c r="E28" s="47">
        <v>0</v>
      </c>
      <c r="F28" s="127" t="s">
        <v>113</v>
      </c>
    </row>
    <row r="29" spans="1:6" s="132" customFormat="1" ht="12" customHeight="1" x14ac:dyDescent="0.2">
      <c r="A29" s="24" t="s">
        <v>114</v>
      </c>
      <c r="B29" s="30" t="s">
        <v>115</v>
      </c>
      <c r="C29" s="31">
        <f>C30+C35+C33+C34</f>
        <v>3600000</v>
      </c>
      <c r="D29" s="31">
        <f>D30+D35+D33+D34</f>
        <v>5311000</v>
      </c>
      <c r="E29" s="31">
        <f>E30+E35+E33+E34</f>
        <v>5621812</v>
      </c>
      <c r="F29" s="127" t="s">
        <v>116</v>
      </c>
    </row>
    <row r="30" spans="1:6" s="132" customFormat="1" ht="12" customHeight="1" x14ac:dyDescent="0.2">
      <c r="A30" s="129" t="s">
        <v>117</v>
      </c>
      <c r="B30" s="36" t="s">
        <v>118</v>
      </c>
      <c r="C30" s="49">
        <f>SUM(C31:C32)</f>
        <v>2600000</v>
      </c>
      <c r="D30" s="49">
        <f>SUM(D31:D32)</f>
        <v>5311000</v>
      </c>
      <c r="E30" s="49">
        <f>SUM(E31:E32)</f>
        <v>5421723</v>
      </c>
      <c r="F30" s="127" t="s">
        <v>119</v>
      </c>
    </row>
    <row r="31" spans="1:6" s="132" customFormat="1" ht="12" customHeight="1" x14ac:dyDescent="0.2">
      <c r="A31" s="131" t="s">
        <v>120</v>
      </c>
      <c r="B31" s="40" t="s">
        <v>121</v>
      </c>
      <c r="C31" s="41">
        <v>600000</v>
      </c>
      <c r="D31" s="41">
        <v>1500000</v>
      </c>
      <c r="E31" s="42">
        <v>1545730</v>
      </c>
      <c r="F31" s="127" t="s">
        <v>122</v>
      </c>
    </row>
    <row r="32" spans="1:6" s="132" customFormat="1" ht="12" customHeight="1" x14ac:dyDescent="0.2">
      <c r="A32" s="131" t="s">
        <v>123</v>
      </c>
      <c r="B32" s="40" t="s">
        <v>124</v>
      </c>
      <c r="C32" s="41">
        <v>2000000</v>
      </c>
      <c r="D32" s="41">
        <v>3811000</v>
      </c>
      <c r="E32" s="42">
        <v>3875993</v>
      </c>
      <c r="F32" s="127" t="s">
        <v>125</v>
      </c>
    </row>
    <row r="33" spans="1:6" s="132" customFormat="1" ht="12" customHeight="1" x14ac:dyDescent="0.2">
      <c r="A33" s="131" t="s">
        <v>126</v>
      </c>
      <c r="B33" s="40" t="s">
        <v>127</v>
      </c>
      <c r="C33" s="41">
        <v>1000000</v>
      </c>
      <c r="D33" s="41">
        <v>0</v>
      </c>
      <c r="E33" s="42">
        <v>0</v>
      </c>
      <c r="F33" s="127" t="s">
        <v>128</v>
      </c>
    </row>
    <row r="34" spans="1:6" s="132" customFormat="1" ht="12" customHeight="1" x14ac:dyDescent="0.2">
      <c r="A34" s="131" t="s">
        <v>129</v>
      </c>
      <c r="B34" s="40" t="s">
        <v>130</v>
      </c>
      <c r="C34" s="41">
        <v>0</v>
      </c>
      <c r="D34" s="41">
        <v>0</v>
      </c>
      <c r="E34" s="42">
        <v>0</v>
      </c>
      <c r="F34" s="127" t="s">
        <v>131</v>
      </c>
    </row>
    <row r="35" spans="1:6" s="132" customFormat="1" ht="12" customHeight="1" x14ac:dyDescent="0.2">
      <c r="A35" s="133" t="s">
        <v>132</v>
      </c>
      <c r="B35" s="44" t="s">
        <v>133</v>
      </c>
      <c r="C35" s="45">
        <v>0</v>
      </c>
      <c r="D35" s="45">
        <v>0</v>
      </c>
      <c r="E35" s="47">
        <v>200089</v>
      </c>
      <c r="F35" s="127" t="s">
        <v>134</v>
      </c>
    </row>
    <row r="36" spans="1:6" s="132" customFormat="1" ht="12" customHeight="1" x14ac:dyDescent="0.2">
      <c r="A36" s="24" t="s">
        <v>135</v>
      </c>
      <c r="B36" s="30" t="s">
        <v>136</v>
      </c>
      <c r="C36" s="31">
        <f>SUM(C37:C46)</f>
        <v>1192633</v>
      </c>
      <c r="D36" s="31">
        <f>SUM(D37:D46)</f>
        <v>1192633</v>
      </c>
      <c r="E36" s="31">
        <f>SUM(E37:E46)</f>
        <v>3517419</v>
      </c>
      <c r="F36" s="127" t="s">
        <v>137</v>
      </c>
    </row>
    <row r="37" spans="1:6" s="132" customFormat="1" ht="12" customHeight="1" x14ac:dyDescent="0.2">
      <c r="A37" s="129" t="s">
        <v>138</v>
      </c>
      <c r="B37" s="36" t="s">
        <v>139</v>
      </c>
      <c r="C37" s="37">
        <v>0</v>
      </c>
      <c r="D37" s="37">
        <v>0</v>
      </c>
      <c r="E37" s="38">
        <v>141175</v>
      </c>
      <c r="F37" s="127" t="s">
        <v>140</v>
      </c>
    </row>
    <row r="38" spans="1:6" s="132" customFormat="1" ht="12" customHeight="1" x14ac:dyDescent="0.2">
      <c r="A38" s="131" t="s">
        <v>141</v>
      </c>
      <c r="B38" s="40" t="s">
        <v>142</v>
      </c>
      <c r="C38" s="41">
        <v>0</v>
      </c>
      <c r="D38" s="41">
        <v>0</v>
      </c>
      <c r="E38" s="42">
        <v>265300</v>
      </c>
      <c r="F38" s="127" t="s">
        <v>143</v>
      </c>
    </row>
    <row r="39" spans="1:6" s="132" customFormat="1" ht="12" customHeight="1" x14ac:dyDescent="0.2">
      <c r="A39" s="131" t="s">
        <v>144</v>
      </c>
      <c r="B39" s="40" t="s">
        <v>145</v>
      </c>
      <c r="C39" s="41">
        <v>0</v>
      </c>
      <c r="D39" s="41">
        <v>0</v>
      </c>
      <c r="E39" s="42">
        <v>0</v>
      </c>
      <c r="F39" s="127" t="s">
        <v>146</v>
      </c>
    </row>
    <row r="40" spans="1:6" s="132" customFormat="1" ht="12" customHeight="1" x14ac:dyDescent="0.2">
      <c r="A40" s="131" t="s">
        <v>147</v>
      </c>
      <c r="B40" s="40" t="s">
        <v>148</v>
      </c>
      <c r="C40" s="41">
        <v>0</v>
      </c>
      <c r="D40" s="41">
        <v>0</v>
      </c>
      <c r="E40" s="42">
        <v>249193</v>
      </c>
      <c r="F40" s="127" t="s">
        <v>149</v>
      </c>
    </row>
    <row r="41" spans="1:6" s="132" customFormat="1" ht="12" customHeight="1" x14ac:dyDescent="0.2">
      <c r="A41" s="131" t="s">
        <v>150</v>
      </c>
      <c r="B41" s="40" t="s">
        <v>151</v>
      </c>
      <c r="C41" s="41">
        <v>0</v>
      </c>
      <c r="D41" s="41">
        <v>0</v>
      </c>
      <c r="E41" s="42">
        <v>0</v>
      </c>
      <c r="F41" s="127" t="s">
        <v>152</v>
      </c>
    </row>
    <row r="42" spans="1:6" s="132" customFormat="1" ht="12" customHeight="1" x14ac:dyDescent="0.2">
      <c r="A42" s="131" t="s">
        <v>153</v>
      </c>
      <c r="B42" s="40" t="s">
        <v>154</v>
      </c>
      <c r="C42" s="41">
        <v>0</v>
      </c>
      <c r="D42" s="41"/>
      <c r="E42" s="42">
        <v>0</v>
      </c>
      <c r="F42" s="127" t="s">
        <v>155</v>
      </c>
    </row>
    <row r="43" spans="1:6" s="132" customFormat="1" ht="12" customHeight="1" x14ac:dyDescent="0.2">
      <c r="A43" s="131" t="s">
        <v>156</v>
      </c>
      <c r="B43" s="40" t="s">
        <v>157</v>
      </c>
      <c r="C43" s="41">
        <v>0</v>
      </c>
      <c r="D43" s="41"/>
      <c r="E43" s="42"/>
      <c r="F43" s="127" t="s">
        <v>158</v>
      </c>
    </row>
    <row r="44" spans="1:6" s="132" customFormat="1" ht="12" customHeight="1" x14ac:dyDescent="0.2">
      <c r="A44" s="131" t="s">
        <v>159</v>
      </c>
      <c r="B44" s="40" t="s">
        <v>160</v>
      </c>
      <c r="C44" s="41">
        <v>0</v>
      </c>
      <c r="D44" s="41">
        <v>0</v>
      </c>
      <c r="E44" s="42">
        <v>333</v>
      </c>
      <c r="F44" s="127" t="s">
        <v>161</v>
      </c>
    </row>
    <row r="45" spans="1:6" s="132" customFormat="1" ht="12" customHeight="1" x14ac:dyDescent="0.2">
      <c r="A45" s="131" t="s">
        <v>162</v>
      </c>
      <c r="B45" s="40" t="s">
        <v>163</v>
      </c>
      <c r="C45" s="41">
        <v>0</v>
      </c>
      <c r="D45" s="41">
        <v>0</v>
      </c>
      <c r="E45" s="42"/>
      <c r="F45" s="127" t="s">
        <v>164</v>
      </c>
    </row>
    <row r="46" spans="1:6" s="130" customFormat="1" ht="12" customHeight="1" x14ac:dyDescent="0.2">
      <c r="A46" s="133" t="s">
        <v>165</v>
      </c>
      <c r="B46" s="44" t="s">
        <v>166</v>
      </c>
      <c r="C46" s="45">
        <v>1192633</v>
      </c>
      <c r="D46" s="45">
        <v>1192633</v>
      </c>
      <c r="E46" s="47">
        <v>2861418</v>
      </c>
      <c r="F46" s="127" t="s">
        <v>167</v>
      </c>
    </row>
    <row r="47" spans="1:6" s="132" customFormat="1" ht="12" customHeight="1" x14ac:dyDescent="0.2">
      <c r="A47" s="24" t="s">
        <v>168</v>
      </c>
      <c r="B47" s="30" t="s">
        <v>169</v>
      </c>
      <c r="C47" s="31">
        <v>0</v>
      </c>
      <c r="D47" s="31">
        <v>0</v>
      </c>
      <c r="E47" s="32">
        <f>SUM(E48:E52)</f>
        <v>290000</v>
      </c>
      <c r="F47" s="127" t="s">
        <v>170</v>
      </c>
    </row>
    <row r="48" spans="1:6" s="132" customFormat="1" ht="12" customHeight="1" x14ac:dyDescent="0.2">
      <c r="A48" s="129" t="s">
        <v>171</v>
      </c>
      <c r="B48" s="36" t="s">
        <v>172</v>
      </c>
      <c r="C48" s="37">
        <v>0</v>
      </c>
      <c r="D48" s="37">
        <v>0</v>
      </c>
      <c r="E48" s="38">
        <v>0</v>
      </c>
      <c r="F48" s="127" t="s">
        <v>173</v>
      </c>
    </row>
    <row r="49" spans="1:6" s="132" customFormat="1" ht="12" customHeight="1" x14ac:dyDescent="0.2">
      <c r="A49" s="131" t="s">
        <v>174</v>
      </c>
      <c r="B49" s="40" t="s">
        <v>175</v>
      </c>
      <c r="C49" s="41">
        <v>0</v>
      </c>
      <c r="D49" s="41">
        <v>0</v>
      </c>
      <c r="E49" s="42">
        <v>290000</v>
      </c>
      <c r="F49" s="127" t="s">
        <v>176</v>
      </c>
    </row>
    <row r="50" spans="1:6" s="132" customFormat="1" ht="12" customHeight="1" x14ac:dyDescent="0.2">
      <c r="A50" s="131" t="s">
        <v>177</v>
      </c>
      <c r="B50" s="40" t="s">
        <v>178</v>
      </c>
      <c r="C50" s="41">
        <v>0</v>
      </c>
      <c r="D50" s="41">
        <v>0</v>
      </c>
      <c r="E50" s="42">
        <v>0</v>
      </c>
      <c r="F50" s="127" t="s">
        <v>179</v>
      </c>
    </row>
    <row r="51" spans="1:6" s="132" customFormat="1" ht="12" customHeight="1" x14ac:dyDescent="0.2">
      <c r="A51" s="131" t="s">
        <v>180</v>
      </c>
      <c r="B51" s="40" t="s">
        <v>181</v>
      </c>
      <c r="C51" s="41">
        <v>0</v>
      </c>
      <c r="D51" s="41">
        <v>0</v>
      </c>
      <c r="E51" s="42">
        <v>0</v>
      </c>
      <c r="F51" s="127" t="s">
        <v>182</v>
      </c>
    </row>
    <row r="52" spans="1:6" s="132" customFormat="1" ht="12" customHeight="1" x14ac:dyDescent="0.2">
      <c r="A52" s="133" t="s">
        <v>183</v>
      </c>
      <c r="B52" s="44" t="s">
        <v>184</v>
      </c>
      <c r="C52" s="45">
        <v>0</v>
      </c>
      <c r="D52" s="45">
        <v>0</v>
      </c>
      <c r="E52" s="47">
        <v>0</v>
      </c>
      <c r="F52" s="127" t="s">
        <v>185</v>
      </c>
    </row>
    <row r="53" spans="1:6" s="132" customFormat="1" ht="12" customHeight="1" x14ac:dyDescent="0.2">
      <c r="A53" s="24" t="s">
        <v>186</v>
      </c>
      <c r="B53" s="30" t="s">
        <v>187</v>
      </c>
      <c r="C53" s="31">
        <f>SUM(C54:C56)</f>
        <v>0</v>
      </c>
      <c r="D53" s="31">
        <f>SUM(D54:D56)</f>
        <v>0</v>
      </c>
      <c r="E53" s="31">
        <f>SUM(E54:E56)</f>
        <v>798601</v>
      </c>
      <c r="F53" s="127" t="s">
        <v>188</v>
      </c>
    </row>
    <row r="54" spans="1:6" s="130" customFormat="1" ht="12" customHeight="1" x14ac:dyDescent="0.2">
      <c r="A54" s="129" t="s">
        <v>189</v>
      </c>
      <c r="B54" s="36" t="s">
        <v>190</v>
      </c>
      <c r="C54" s="37">
        <v>0</v>
      </c>
      <c r="D54" s="37">
        <v>0</v>
      </c>
      <c r="E54" s="38">
        <v>0</v>
      </c>
      <c r="F54" s="127" t="s">
        <v>191</v>
      </c>
    </row>
    <row r="55" spans="1:6" s="130" customFormat="1" ht="12" customHeight="1" x14ac:dyDescent="0.2">
      <c r="A55" s="131" t="s">
        <v>192</v>
      </c>
      <c r="B55" s="40" t="s">
        <v>193</v>
      </c>
      <c r="C55" s="41">
        <v>0</v>
      </c>
      <c r="D55" s="41">
        <v>0</v>
      </c>
      <c r="E55" s="42">
        <v>0</v>
      </c>
      <c r="F55" s="127" t="s">
        <v>194</v>
      </c>
    </row>
    <row r="56" spans="1:6" s="130" customFormat="1" ht="12" customHeight="1" x14ac:dyDescent="0.2">
      <c r="A56" s="131" t="s">
        <v>195</v>
      </c>
      <c r="B56" s="40" t="s">
        <v>196</v>
      </c>
      <c r="C56" s="41"/>
      <c r="D56" s="41">
        <v>0</v>
      </c>
      <c r="E56" s="42">
        <v>798601</v>
      </c>
      <c r="F56" s="127" t="s">
        <v>197</v>
      </c>
    </row>
    <row r="57" spans="1:6" s="130" customFormat="1" ht="12" customHeight="1" x14ac:dyDescent="0.2">
      <c r="A57" s="133" t="s">
        <v>198</v>
      </c>
      <c r="B57" s="44" t="s">
        <v>199</v>
      </c>
      <c r="C57" s="45">
        <v>0</v>
      </c>
      <c r="D57" s="45">
        <v>0</v>
      </c>
      <c r="E57" s="47">
        <v>0</v>
      </c>
      <c r="F57" s="127" t="s">
        <v>200</v>
      </c>
    </row>
    <row r="58" spans="1:6" s="132" customFormat="1" ht="12" customHeight="1" x14ac:dyDescent="0.2">
      <c r="A58" s="24" t="s">
        <v>201</v>
      </c>
      <c r="B58" s="46" t="s">
        <v>202</v>
      </c>
      <c r="C58" s="31">
        <f>SUM(C59:C61)</f>
        <v>0</v>
      </c>
      <c r="D58" s="31">
        <f>SUM(D59:D61)</f>
        <v>0</v>
      </c>
      <c r="E58" s="31">
        <f>SUM(E59:E61)</f>
        <v>0</v>
      </c>
      <c r="F58" s="127" t="s">
        <v>203</v>
      </c>
    </row>
    <row r="59" spans="1:6" s="132" customFormat="1" ht="12" customHeight="1" x14ac:dyDescent="0.2">
      <c r="A59" s="129" t="s">
        <v>204</v>
      </c>
      <c r="B59" s="36" t="s">
        <v>205</v>
      </c>
      <c r="C59" s="41">
        <v>0</v>
      </c>
      <c r="D59" s="41">
        <v>0</v>
      </c>
      <c r="E59" s="42">
        <v>0</v>
      </c>
      <c r="F59" s="127" t="s">
        <v>206</v>
      </c>
    </row>
    <row r="60" spans="1:6" s="132" customFormat="1" ht="12" customHeight="1" x14ac:dyDescent="0.2">
      <c r="A60" s="131" t="s">
        <v>207</v>
      </c>
      <c r="B60" s="40" t="s">
        <v>382</v>
      </c>
      <c r="C60" s="41">
        <v>0</v>
      </c>
      <c r="D60" s="41">
        <v>0</v>
      </c>
      <c r="E60" s="42">
        <v>0</v>
      </c>
      <c r="F60" s="127" t="s">
        <v>209</v>
      </c>
    </row>
    <row r="61" spans="1:6" s="132" customFormat="1" ht="12" customHeight="1" x14ac:dyDescent="0.2">
      <c r="A61" s="131" t="s">
        <v>210</v>
      </c>
      <c r="B61" s="40" t="s">
        <v>211</v>
      </c>
      <c r="C61" s="41"/>
      <c r="D61" s="41"/>
      <c r="E61" s="42"/>
      <c r="F61" s="127" t="s">
        <v>212</v>
      </c>
    </row>
    <row r="62" spans="1:6" s="132" customFormat="1" ht="12" customHeight="1" x14ac:dyDescent="0.2">
      <c r="A62" s="133" t="s">
        <v>213</v>
      </c>
      <c r="B62" s="44" t="s">
        <v>214</v>
      </c>
      <c r="C62" s="41">
        <v>0</v>
      </c>
      <c r="D62" s="41">
        <v>0</v>
      </c>
      <c r="E62" s="42">
        <v>0</v>
      </c>
      <c r="F62" s="127" t="s">
        <v>215</v>
      </c>
    </row>
    <row r="63" spans="1:6" s="132" customFormat="1" ht="12" customHeight="1" x14ac:dyDescent="0.2">
      <c r="A63" s="24" t="s">
        <v>216</v>
      </c>
      <c r="B63" s="30" t="s">
        <v>217</v>
      </c>
      <c r="C63" s="31">
        <f>C8+C15+C22+C29+C36+C47+C53+C58</f>
        <v>72348768</v>
      </c>
      <c r="D63" s="31">
        <f>D8+D15+D22+D29+D36+D47+D53+D58</f>
        <v>104806698</v>
      </c>
      <c r="E63" s="31">
        <f>E8+E15+E22+E29+E36+E47+E53+E58</f>
        <v>109160979</v>
      </c>
      <c r="F63" s="127" t="s">
        <v>218</v>
      </c>
    </row>
    <row r="64" spans="1:6" s="132" customFormat="1" ht="12" customHeight="1" x14ac:dyDescent="0.15">
      <c r="A64" s="134" t="s">
        <v>383</v>
      </c>
      <c r="B64" s="46" t="s">
        <v>220</v>
      </c>
      <c r="C64" s="31">
        <f>SUM(C65:C67)</f>
        <v>0</v>
      </c>
      <c r="D64" s="31">
        <f>SUM(D65:D67)</f>
        <v>0</v>
      </c>
      <c r="E64" s="31">
        <f>SUM(E65:E67)</f>
        <v>0</v>
      </c>
      <c r="F64" s="127" t="s">
        <v>221</v>
      </c>
    </row>
    <row r="65" spans="1:6" s="132" customFormat="1" ht="12" customHeight="1" x14ac:dyDescent="0.2">
      <c r="A65" s="129" t="s">
        <v>222</v>
      </c>
      <c r="B65" s="36" t="s">
        <v>223</v>
      </c>
      <c r="C65" s="41">
        <v>0</v>
      </c>
      <c r="D65" s="41">
        <v>0</v>
      </c>
      <c r="E65" s="42">
        <v>0</v>
      </c>
      <c r="F65" s="127" t="s">
        <v>224</v>
      </c>
    </row>
    <row r="66" spans="1:6" s="132" customFormat="1" ht="12" customHeight="1" x14ac:dyDescent="0.2">
      <c r="A66" s="131" t="s">
        <v>225</v>
      </c>
      <c r="B66" s="40" t="s">
        <v>226</v>
      </c>
      <c r="C66" s="41">
        <v>0</v>
      </c>
      <c r="D66" s="41">
        <v>0</v>
      </c>
      <c r="E66" s="42">
        <v>0</v>
      </c>
      <c r="F66" s="127" t="s">
        <v>227</v>
      </c>
    </row>
    <row r="67" spans="1:6" s="132" customFormat="1" ht="12" customHeight="1" x14ac:dyDescent="0.2">
      <c r="A67" s="133" t="s">
        <v>228</v>
      </c>
      <c r="B67" s="135" t="s">
        <v>384</v>
      </c>
      <c r="C67" s="41">
        <v>0</v>
      </c>
      <c r="D67" s="41">
        <v>0</v>
      </c>
      <c r="E67" s="42">
        <v>0</v>
      </c>
      <c r="F67" s="127" t="s">
        <v>230</v>
      </c>
    </row>
    <row r="68" spans="1:6" s="132" customFormat="1" ht="12" customHeight="1" x14ac:dyDescent="0.15">
      <c r="A68" s="134" t="s">
        <v>231</v>
      </c>
      <c r="B68" s="46" t="s">
        <v>232</v>
      </c>
      <c r="C68" s="31"/>
      <c r="D68" s="31"/>
      <c r="E68" s="32"/>
      <c r="F68" s="127" t="s">
        <v>233</v>
      </c>
    </row>
    <row r="69" spans="1:6" s="132" customFormat="1" ht="12" customHeight="1" x14ac:dyDescent="0.2">
      <c r="A69" s="129" t="s">
        <v>234</v>
      </c>
      <c r="B69" s="36" t="s">
        <v>235</v>
      </c>
      <c r="C69" s="41">
        <v>0</v>
      </c>
      <c r="D69" s="41">
        <v>0</v>
      </c>
      <c r="E69" s="42">
        <v>0</v>
      </c>
      <c r="F69" s="127" t="s">
        <v>236</v>
      </c>
    </row>
    <row r="70" spans="1:6" s="132" customFormat="1" ht="12" customHeight="1" x14ac:dyDescent="0.2">
      <c r="A70" s="131" t="s">
        <v>237</v>
      </c>
      <c r="B70" s="40" t="s">
        <v>238</v>
      </c>
      <c r="C70" s="41">
        <v>0</v>
      </c>
      <c r="D70" s="41">
        <v>0</v>
      </c>
      <c r="E70" s="42">
        <v>0</v>
      </c>
      <c r="F70" s="127" t="s">
        <v>239</v>
      </c>
    </row>
    <row r="71" spans="1:6" s="132" customFormat="1" ht="12" customHeight="1" x14ac:dyDescent="0.2">
      <c r="A71" s="131" t="s">
        <v>240</v>
      </c>
      <c r="B71" s="40" t="s">
        <v>241</v>
      </c>
      <c r="C71" s="41">
        <v>0</v>
      </c>
      <c r="D71" s="41">
        <v>0</v>
      </c>
      <c r="E71" s="42">
        <v>0</v>
      </c>
      <c r="F71" s="127" t="s">
        <v>242</v>
      </c>
    </row>
    <row r="72" spans="1:6" s="132" customFormat="1" ht="12" customHeight="1" x14ac:dyDescent="0.2">
      <c r="A72" s="133" t="s">
        <v>243</v>
      </c>
      <c r="B72" s="44" t="s">
        <v>244</v>
      </c>
      <c r="C72" s="41">
        <v>0</v>
      </c>
      <c r="D72" s="41">
        <v>0</v>
      </c>
      <c r="E72" s="42">
        <v>0</v>
      </c>
      <c r="F72" s="127" t="s">
        <v>245</v>
      </c>
    </row>
    <row r="73" spans="1:6" s="132" customFormat="1" ht="12" customHeight="1" x14ac:dyDescent="0.15">
      <c r="A73" s="134" t="s">
        <v>246</v>
      </c>
      <c r="B73" s="46" t="s">
        <v>247</v>
      </c>
      <c r="C73" s="31">
        <f>SUM(C74:C75)</f>
        <v>67751232</v>
      </c>
      <c r="D73" s="31">
        <f>SUM(D74:D75)</f>
        <v>41936172</v>
      </c>
      <c r="E73" s="31">
        <f>SUM(E74:E75)</f>
        <v>41936172</v>
      </c>
      <c r="F73" s="127" t="s">
        <v>248</v>
      </c>
    </row>
    <row r="74" spans="1:6" s="132" customFormat="1" ht="12" customHeight="1" x14ac:dyDescent="0.2">
      <c r="A74" s="129" t="s">
        <v>249</v>
      </c>
      <c r="B74" s="36" t="s">
        <v>250</v>
      </c>
      <c r="C74" s="41">
        <v>67751232</v>
      </c>
      <c r="D74" s="41">
        <v>41936172</v>
      </c>
      <c r="E74" s="42">
        <v>41936172</v>
      </c>
      <c r="F74" s="127" t="s">
        <v>251</v>
      </c>
    </row>
    <row r="75" spans="1:6" s="132" customFormat="1" ht="12" customHeight="1" x14ac:dyDescent="0.2">
      <c r="A75" s="133" t="s">
        <v>252</v>
      </c>
      <c r="B75" s="44" t="s">
        <v>253</v>
      </c>
      <c r="C75" s="41">
        <v>0</v>
      </c>
      <c r="D75" s="41">
        <v>0</v>
      </c>
      <c r="E75" s="42"/>
      <c r="F75" s="127" t="s">
        <v>254</v>
      </c>
    </row>
    <row r="76" spans="1:6" s="132" customFormat="1" ht="12" customHeight="1" x14ac:dyDescent="0.15">
      <c r="A76" s="134" t="s">
        <v>255</v>
      </c>
      <c r="B76" s="46" t="s">
        <v>256</v>
      </c>
      <c r="C76" s="31">
        <f>SUM(C77:C79)</f>
        <v>0</v>
      </c>
      <c r="D76" s="31">
        <f>SUM(D77:D79)</f>
        <v>2190978</v>
      </c>
      <c r="E76" s="31">
        <f>SUM(E77:E79)</f>
        <v>2190978</v>
      </c>
      <c r="F76" s="127" t="s">
        <v>257</v>
      </c>
    </row>
    <row r="77" spans="1:6" s="132" customFormat="1" ht="12" customHeight="1" x14ac:dyDescent="0.2">
      <c r="A77" s="129" t="s">
        <v>258</v>
      </c>
      <c r="B77" s="36" t="s">
        <v>259</v>
      </c>
      <c r="C77" s="41">
        <v>0</v>
      </c>
      <c r="D77" s="41">
        <v>2190978</v>
      </c>
      <c r="E77" s="42">
        <v>2190978</v>
      </c>
      <c r="F77" s="127" t="s">
        <v>260</v>
      </c>
    </row>
    <row r="78" spans="1:6" s="132" customFormat="1" ht="12" customHeight="1" x14ac:dyDescent="0.2">
      <c r="A78" s="131" t="s">
        <v>261</v>
      </c>
      <c r="B78" s="40" t="s">
        <v>262</v>
      </c>
      <c r="C78" s="41">
        <v>0</v>
      </c>
      <c r="D78" s="41">
        <v>0</v>
      </c>
      <c r="E78" s="42">
        <v>0</v>
      </c>
      <c r="F78" s="127" t="s">
        <v>263</v>
      </c>
    </row>
    <row r="79" spans="1:6" s="132" customFormat="1" ht="12" customHeight="1" x14ac:dyDescent="0.2">
      <c r="A79" s="133" t="s">
        <v>264</v>
      </c>
      <c r="B79" s="44" t="s">
        <v>265</v>
      </c>
      <c r="C79" s="41">
        <v>0</v>
      </c>
      <c r="D79" s="41">
        <v>0</v>
      </c>
      <c r="E79" s="42">
        <v>0</v>
      </c>
      <c r="F79" s="127" t="s">
        <v>266</v>
      </c>
    </row>
    <row r="80" spans="1:6" s="132" customFormat="1" ht="12" customHeight="1" x14ac:dyDescent="0.15">
      <c r="A80" s="134" t="s">
        <v>267</v>
      </c>
      <c r="B80" s="46" t="s">
        <v>268</v>
      </c>
      <c r="C80" s="31"/>
      <c r="D80" s="31"/>
      <c r="E80" s="32"/>
      <c r="F80" s="127" t="s">
        <v>269</v>
      </c>
    </row>
    <row r="81" spans="1:6" s="132" customFormat="1" ht="12" customHeight="1" x14ac:dyDescent="0.2">
      <c r="A81" s="136" t="s">
        <v>270</v>
      </c>
      <c r="B81" s="36" t="s">
        <v>271</v>
      </c>
      <c r="C81" s="41">
        <v>0</v>
      </c>
      <c r="D81" s="41">
        <v>0</v>
      </c>
      <c r="E81" s="42">
        <v>0</v>
      </c>
      <c r="F81" s="127" t="s">
        <v>272</v>
      </c>
    </row>
    <row r="82" spans="1:6" s="132" customFormat="1" ht="12" customHeight="1" x14ac:dyDescent="0.2">
      <c r="A82" s="137" t="s">
        <v>273</v>
      </c>
      <c r="B82" s="40" t="s">
        <v>274</v>
      </c>
      <c r="C82" s="41">
        <v>0</v>
      </c>
      <c r="D82" s="41">
        <v>0</v>
      </c>
      <c r="E82" s="42">
        <v>0</v>
      </c>
      <c r="F82" s="127" t="s">
        <v>275</v>
      </c>
    </row>
    <row r="83" spans="1:6" s="132" customFormat="1" ht="12" customHeight="1" x14ac:dyDescent="0.2">
      <c r="A83" s="137" t="s">
        <v>276</v>
      </c>
      <c r="B83" s="40" t="s">
        <v>277</v>
      </c>
      <c r="C83" s="41">
        <v>0</v>
      </c>
      <c r="D83" s="41">
        <v>0</v>
      </c>
      <c r="E83" s="42">
        <v>0</v>
      </c>
      <c r="F83" s="127" t="s">
        <v>278</v>
      </c>
    </row>
    <row r="84" spans="1:6" s="132" customFormat="1" ht="12" customHeight="1" x14ac:dyDescent="0.2">
      <c r="A84" s="138" t="s">
        <v>279</v>
      </c>
      <c r="B84" s="44" t="s">
        <v>280</v>
      </c>
      <c r="C84" s="41">
        <v>0</v>
      </c>
      <c r="D84" s="41">
        <v>0</v>
      </c>
      <c r="E84" s="42">
        <v>0</v>
      </c>
      <c r="F84" s="127" t="s">
        <v>281</v>
      </c>
    </row>
    <row r="85" spans="1:6" s="132" customFormat="1" ht="12" customHeight="1" x14ac:dyDescent="0.15">
      <c r="A85" s="134" t="s">
        <v>282</v>
      </c>
      <c r="B85" s="46" t="s">
        <v>283</v>
      </c>
      <c r="C85" s="55">
        <v>0</v>
      </c>
      <c r="D85" s="55">
        <v>0</v>
      </c>
      <c r="E85" s="56">
        <v>0</v>
      </c>
      <c r="F85" s="127" t="s">
        <v>284</v>
      </c>
    </row>
    <row r="86" spans="1:6" s="132" customFormat="1" ht="12" customHeight="1" x14ac:dyDescent="0.15">
      <c r="A86" s="134" t="s">
        <v>285</v>
      </c>
      <c r="B86" s="139" t="s">
        <v>286</v>
      </c>
      <c r="C86" s="31">
        <f>C73+C76+C80+C85</f>
        <v>67751232</v>
      </c>
      <c r="D86" s="31">
        <f>D64+D73+D76+D80+D85</f>
        <v>44127150</v>
      </c>
      <c r="E86" s="31">
        <f>E64+E73+E76+E80+E85</f>
        <v>44127150</v>
      </c>
      <c r="F86" s="127" t="s">
        <v>287</v>
      </c>
    </row>
    <row r="87" spans="1:6" s="132" customFormat="1" ht="12" customHeight="1" x14ac:dyDescent="0.15">
      <c r="A87" s="140" t="s">
        <v>288</v>
      </c>
      <c r="B87" s="141" t="s">
        <v>385</v>
      </c>
      <c r="C87" s="31">
        <f>C86+C63</f>
        <v>140100000</v>
      </c>
      <c r="D87" s="31">
        <f>D86+D63</f>
        <v>148933848</v>
      </c>
      <c r="E87" s="31">
        <f>E86+E63</f>
        <v>153288129</v>
      </c>
      <c r="F87" s="127" t="s">
        <v>290</v>
      </c>
    </row>
    <row r="88" spans="1:6" s="132" customFormat="1" ht="15" customHeight="1" x14ac:dyDescent="0.2">
      <c r="A88" s="142"/>
      <c r="B88" s="143"/>
      <c r="C88" s="144"/>
      <c r="D88" s="144"/>
      <c r="E88" s="144"/>
      <c r="F88" s="145"/>
    </row>
    <row r="89" spans="1:6" x14ac:dyDescent="0.2">
      <c r="A89" s="146"/>
      <c r="B89" s="147"/>
      <c r="C89" s="148"/>
      <c r="D89" s="148"/>
      <c r="E89" s="148"/>
    </row>
    <row r="90" spans="1:6" s="128" customFormat="1" ht="16.5" customHeight="1" x14ac:dyDescent="0.2">
      <c r="A90" s="532" t="s">
        <v>386</v>
      </c>
      <c r="B90" s="532"/>
      <c r="C90" s="532"/>
      <c r="D90" s="532"/>
      <c r="E90" s="532"/>
      <c r="F90" s="127"/>
    </row>
    <row r="91" spans="1:6" s="151" customFormat="1" ht="12" customHeight="1" x14ac:dyDescent="0.2">
      <c r="A91" s="149" t="s">
        <v>51</v>
      </c>
      <c r="B91" s="68" t="s">
        <v>293</v>
      </c>
      <c r="C91" s="69">
        <f>SUM(C92:C96)</f>
        <v>85073301</v>
      </c>
      <c r="D91" s="69">
        <f>SUM(D92:D96)</f>
        <v>79952929</v>
      </c>
      <c r="E91" s="70">
        <f>SUM(E92:E96)</f>
        <v>62576074</v>
      </c>
      <c r="F91" s="150" t="s">
        <v>53</v>
      </c>
    </row>
    <row r="92" spans="1:6" ht="12" customHeight="1" x14ac:dyDescent="0.2">
      <c r="A92" s="152" t="s">
        <v>54</v>
      </c>
      <c r="B92" s="72" t="s">
        <v>294</v>
      </c>
      <c r="C92" s="73">
        <v>14514350</v>
      </c>
      <c r="D92" s="73">
        <v>19919080</v>
      </c>
      <c r="E92" s="74">
        <v>17376113</v>
      </c>
      <c r="F92" s="150" t="s">
        <v>56</v>
      </c>
    </row>
    <row r="93" spans="1:6" ht="12" customHeight="1" x14ac:dyDescent="0.2">
      <c r="A93" s="131" t="s">
        <v>57</v>
      </c>
      <c r="B93" s="75" t="s">
        <v>295</v>
      </c>
      <c r="C93" s="41">
        <v>2355545</v>
      </c>
      <c r="D93" s="41">
        <v>3123233</v>
      </c>
      <c r="E93" s="42">
        <v>2555345</v>
      </c>
      <c r="F93" s="150" t="s">
        <v>59</v>
      </c>
    </row>
    <row r="94" spans="1:6" ht="12" customHeight="1" x14ac:dyDescent="0.2">
      <c r="A94" s="131" t="s">
        <v>60</v>
      </c>
      <c r="B94" s="75" t="s">
        <v>296</v>
      </c>
      <c r="C94" s="45">
        <v>23468134</v>
      </c>
      <c r="D94" s="45">
        <v>26566788</v>
      </c>
      <c r="E94" s="47">
        <v>20852491</v>
      </c>
      <c r="F94" s="150" t="s">
        <v>62</v>
      </c>
    </row>
    <row r="95" spans="1:6" ht="12" customHeight="1" x14ac:dyDescent="0.2">
      <c r="A95" s="131" t="s">
        <v>63</v>
      </c>
      <c r="B95" s="76" t="s">
        <v>297</v>
      </c>
      <c r="C95" s="45">
        <v>6033972</v>
      </c>
      <c r="D95" s="45">
        <v>5733972</v>
      </c>
      <c r="E95" s="47">
        <v>3163000</v>
      </c>
      <c r="F95" s="150" t="s">
        <v>65</v>
      </c>
    </row>
    <row r="96" spans="1:6" ht="12" customHeight="1" x14ac:dyDescent="0.2">
      <c r="A96" s="131" t="s">
        <v>298</v>
      </c>
      <c r="B96" s="77" t="s">
        <v>299</v>
      </c>
      <c r="C96" s="45">
        <v>38701300</v>
      </c>
      <c r="D96" s="45">
        <v>24609856</v>
      </c>
      <c r="E96" s="47">
        <v>18629125</v>
      </c>
      <c r="F96" s="150" t="s">
        <v>68</v>
      </c>
    </row>
    <row r="97" spans="1:6" ht="12" customHeight="1" x14ac:dyDescent="0.2">
      <c r="A97" s="131" t="s">
        <v>69</v>
      </c>
      <c r="B97" s="75" t="s">
        <v>300</v>
      </c>
      <c r="C97" s="45">
        <v>3756000</v>
      </c>
      <c r="D97" s="45">
        <v>3846000</v>
      </c>
      <c r="E97" s="47">
        <v>3602748</v>
      </c>
      <c r="F97" s="150" t="s">
        <v>71</v>
      </c>
    </row>
    <row r="98" spans="1:6" ht="12" customHeight="1" x14ac:dyDescent="0.2">
      <c r="A98" s="131" t="s">
        <v>301</v>
      </c>
      <c r="B98" s="78" t="s">
        <v>302</v>
      </c>
      <c r="C98" s="45">
        <v>3756000</v>
      </c>
      <c r="D98" s="45">
        <v>3846000</v>
      </c>
      <c r="E98" s="47">
        <v>3602748</v>
      </c>
      <c r="F98" s="150" t="s">
        <v>74</v>
      </c>
    </row>
    <row r="99" spans="1:6" ht="12" customHeight="1" x14ac:dyDescent="0.2">
      <c r="A99" s="131" t="s">
        <v>303</v>
      </c>
      <c r="B99" s="79" t="s">
        <v>304</v>
      </c>
      <c r="C99" s="45">
        <v>0</v>
      </c>
      <c r="D99" s="45">
        <v>0</v>
      </c>
      <c r="E99" s="47">
        <v>0</v>
      </c>
      <c r="F99" s="150" t="s">
        <v>77</v>
      </c>
    </row>
    <row r="100" spans="1:6" ht="12" customHeight="1" x14ac:dyDescent="0.2">
      <c r="A100" s="131" t="s">
        <v>305</v>
      </c>
      <c r="B100" s="79" t="s">
        <v>306</v>
      </c>
      <c r="C100" s="45">
        <v>0</v>
      </c>
      <c r="D100" s="45">
        <v>0</v>
      </c>
      <c r="E100" s="47">
        <v>0</v>
      </c>
      <c r="F100" s="150" t="s">
        <v>80</v>
      </c>
    </row>
    <row r="101" spans="1:6" ht="12" customHeight="1" x14ac:dyDescent="0.2">
      <c r="A101" s="131" t="s">
        <v>307</v>
      </c>
      <c r="B101" s="78" t="s">
        <v>308</v>
      </c>
      <c r="C101" s="45">
        <v>11545300</v>
      </c>
      <c r="D101" s="45">
        <v>10861126</v>
      </c>
      <c r="E101" s="47">
        <v>10860304</v>
      </c>
      <c r="F101" s="150" t="s">
        <v>83</v>
      </c>
    </row>
    <row r="102" spans="1:6" ht="12" customHeight="1" x14ac:dyDescent="0.2">
      <c r="A102" s="131" t="s">
        <v>309</v>
      </c>
      <c r="B102" s="78" t="s">
        <v>310</v>
      </c>
      <c r="C102" s="45"/>
      <c r="D102" s="45">
        <v>0</v>
      </c>
      <c r="E102" s="47">
        <v>0</v>
      </c>
      <c r="F102" s="150" t="s">
        <v>86</v>
      </c>
    </row>
    <row r="103" spans="1:6" ht="12" customHeight="1" x14ac:dyDescent="0.2">
      <c r="A103" s="131" t="s">
        <v>311</v>
      </c>
      <c r="B103" s="79" t="s">
        <v>312</v>
      </c>
      <c r="C103" s="45">
        <v>0</v>
      </c>
      <c r="D103" s="45"/>
      <c r="E103" s="47"/>
      <c r="F103" s="150" t="s">
        <v>89</v>
      </c>
    </row>
    <row r="104" spans="1:6" ht="12" customHeight="1" x14ac:dyDescent="0.2">
      <c r="A104" s="153" t="s">
        <v>313</v>
      </c>
      <c r="B104" s="81" t="s">
        <v>314</v>
      </c>
      <c r="C104" s="45">
        <v>0</v>
      </c>
      <c r="D104" s="45">
        <v>0</v>
      </c>
      <c r="E104" s="47">
        <v>0</v>
      </c>
      <c r="F104" s="150" t="s">
        <v>92</v>
      </c>
    </row>
    <row r="105" spans="1:6" ht="12" customHeight="1" x14ac:dyDescent="0.2">
      <c r="A105" s="131" t="s">
        <v>315</v>
      </c>
      <c r="B105" s="81" t="s">
        <v>316</v>
      </c>
      <c r="C105" s="45">
        <v>22700000</v>
      </c>
      <c r="D105" s="45">
        <v>5236657</v>
      </c>
      <c r="E105" s="47">
        <v>0</v>
      </c>
      <c r="F105" s="150" t="s">
        <v>95</v>
      </c>
    </row>
    <row r="106" spans="1:6" s="151" customFormat="1" ht="12" customHeight="1" x14ac:dyDescent="0.2">
      <c r="A106" s="154" t="s">
        <v>317</v>
      </c>
      <c r="B106" s="83" t="s">
        <v>318</v>
      </c>
      <c r="C106" s="84">
        <v>700000</v>
      </c>
      <c r="D106" s="84">
        <v>4666073</v>
      </c>
      <c r="E106" s="85">
        <v>4166073</v>
      </c>
      <c r="F106" s="150" t="s">
        <v>98</v>
      </c>
    </row>
    <row r="107" spans="1:6" ht="12" customHeight="1" x14ac:dyDescent="0.2">
      <c r="A107" s="24" t="s">
        <v>72</v>
      </c>
      <c r="B107" s="86" t="s">
        <v>319</v>
      </c>
      <c r="C107" s="31">
        <f>C108+C110</f>
        <v>27200000</v>
      </c>
      <c r="D107" s="31">
        <f>D108+D110</f>
        <v>39825734</v>
      </c>
      <c r="E107" s="32">
        <f>E108+E110</f>
        <v>39798138</v>
      </c>
      <c r="F107" s="150" t="s">
        <v>101</v>
      </c>
    </row>
    <row r="108" spans="1:6" ht="12" customHeight="1" x14ac:dyDescent="0.2">
      <c r="A108" s="129" t="s">
        <v>75</v>
      </c>
      <c r="B108" s="75" t="s">
        <v>320</v>
      </c>
      <c r="C108" s="37">
        <v>27200000</v>
      </c>
      <c r="D108" s="37">
        <v>11920000</v>
      </c>
      <c r="E108" s="38">
        <v>11913383</v>
      </c>
      <c r="F108" s="150" t="s">
        <v>104</v>
      </c>
    </row>
    <row r="109" spans="1:6" ht="12" customHeight="1" x14ac:dyDescent="0.2">
      <c r="A109" s="129" t="s">
        <v>78</v>
      </c>
      <c r="B109" s="87" t="s">
        <v>321</v>
      </c>
      <c r="C109" s="37">
        <v>0</v>
      </c>
      <c r="D109" s="37">
        <v>0</v>
      </c>
      <c r="E109" s="38">
        <v>0</v>
      </c>
      <c r="F109" s="150" t="s">
        <v>107</v>
      </c>
    </row>
    <row r="110" spans="1:6" ht="12" customHeight="1" x14ac:dyDescent="0.2">
      <c r="A110" s="129" t="s">
        <v>81</v>
      </c>
      <c r="B110" s="87" t="s">
        <v>322</v>
      </c>
      <c r="C110" s="41">
        <v>0</v>
      </c>
      <c r="D110" s="41">
        <v>27905734</v>
      </c>
      <c r="E110" s="42">
        <v>27884755</v>
      </c>
      <c r="F110" s="150" t="s">
        <v>110</v>
      </c>
    </row>
    <row r="111" spans="1:6" ht="12" customHeight="1" x14ac:dyDescent="0.2">
      <c r="A111" s="129" t="s">
        <v>84</v>
      </c>
      <c r="B111" s="87" t="s">
        <v>323</v>
      </c>
      <c r="C111" s="41">
        <v>0</v>
      </c>
      <c r="D111" s="41">
        <v>0</v>
      </c>
      <c r="E111" s="42">
        <v>0</v>
      </c>
      <c r="F111" s="150" t="s">
        <v>113</v>
      </c>
    </row>
    <row r="112" spans="1:6" ht="12" customHeight="1" x14ac:dyDescent="0.2">
      <c r="A112" s="129" t="s">
        <v>87</v>
      </c>
      <c r="B112" s="48" t="s">
        <v>324</v>
      </c>
      <c r="C112" s="41">
        <v>0</v>
      </c>
      <c r="D112" s="41">
        <v>0</v>
      </c>
      <c r="E112" s="42">
        <v>0</v>
      </c>
      <c r="F112" s="150" t="s">
        <v>116</v>
      </c>
    </row>
    <row r="113" spans="1:6" ht="12" customHeight="1" x14ac:dyDescent="0.2">
      <c r="A113" s="129" t="s">
        <v>90</v>
      </c>
      <c r="B113" s="88" t="s">
        <v>325</v>
      </c>
      <c r="C113" s="41">
        <v>0</v>
      </c>
      <c r="D113" s="41">
        <v>0</v>
      </c>
      <c r="E113" s="42">
        <v>0</v>
      </c>
      <c r="F113" s="150" t="s">
        <v>119</v>
      </c>
    </row>
    <row r="114" spans="1:6" ht="12" customHeight="1" x14ac:dyDescent="0.2">
      <c r="A114" s="129" t="s">
        <v>326</v>
      </c>
      <c r="B114" s="89" t="s">
        <v>327</v>
      </c>
      <c r="C114" s="41">
        <v>0</v>
      </c>
      <c r="D114" s="41">
        <v>0</v>
      </c>
      <c r="E114" s="42">
        <v>0</v>
      </c>
      <c r="F114" s="150" t="s">
        <v>122</v>
      </c>
    </row>
    <row r="115" spans="1:6" ht="12" customHeight="1" x14ac:dyDescent="0.2">
      <c r="A115" s="129" t="s">
        <v>328</v>
      </c>
      <c r="B115" s="79" t="s">
        <v>306</v>
      </c>
      <c r="C115" s="41">
        <v>0</v>
      </c>
      <c r="D115" s="41">
        <v>0</v>
      </c>
      <c r="E115" s="42">
        <v>0</v>
      </c>
      <c r="F115" s="150" t="s">
        <v>125</v>
      </c>
    </row>
    <row r="116" spans="1:6" ht="12" customHeight="1" x14ac:dyDescent="0.2">
      <c r="A116" s="129" t="s">
        <v>329</v>
      </c>
      <c r="B116" s="79" t="s">
        <v>330</v>
      </c>
      <c r="C116" s="41">
        <v>0</v>
      </c>
      <c r="D116" s="41">
        <v>0</v>
      </c>
      <c r="E116" s="42">
        <v>0</v>
      </c>
      <c r="F116" s="150" t="s">
        <v>128</v>
      </c>
    </row>
    <row r="117" spans="1:6" ht="12" customHeight="1" x14ac:dyDescent="0.2">
      <c r="A117" s="129" t="s">
        <v>331</v>
      </c>
      <c r="B117" s="79" t="s">
        <v>332</v>
      </c>
      <c r="C117" s="41">
        <v>0</v>
      </c>
      <c r="D117" s="41">
        <v>0</v>
      </c>
      <c r="E117" s="42">
        <v>0</v>
      </c>
      <c r="F117" s="150" t="s">
        <v>131</v>
      </c>
    </row>
    <row r="118" spans="1:6" ht="12" customHeight="1" x14ac:dyDescent="0.2">
      <c r="A118" s="129" t="s">
        <v>333</v>
      </c>
      <c r="B118" s="79" t="s">
        <v>312</v>
      </c>
      <c r="C118" s="41">
        <v>0</v>
      </c>
      <c r="D118" s="41">
        <v>0</v>
      </c>
      <c r="E118" s="42">
        <v>0</v>
      </c>
      <c r="F118" s="150" t="s">
        <v>134</v>
      </c>
    </row>
    <row r="119" spans="1:6" ht="12" customHeight="1" x14ac:dyDescent="0.2">
      <c r="A119" s="129" t="s">
        <v>334</v>
      </c>
      <c r="B119" s="79" t="s">
        <v>335</v>
      </c>
      <c r="C119" s="41">
        <v>0</v>
      </c>
      <c r="D119" s="41">
        <v>0</v>
      </c>
      <c r="E119" s="42">
        <v>0</v>
      </c>
      <c r="F119" s="150" t="s">
        <v>137</v>
      </c>
    </row>
    <row r="120" spans="1:6" ht="12" customHeight="1" x14ac:dyDescent="0.2">
      <c r="A120" s="153" t="s">
        <v>336</v>
      </c>
      <c r="B120" s="79" t="s">
        <v>337</v>
      </c>
      <c r="C120" s="45">
        <v>0</v>
      </c>
      <c r="D120" s="45">
        <v>0</v>
      </c>
      <c r="E120" s="47">
        <v>0</v>
      </c>
      <c r="F120" s="150" t="s">
        <v>140</v>
      </c>
    </row>
    <row r="121" spans="1:6" ht="12" customHeight="1" x14ac:dyDescent="0.2">
      <c r="A121" s="24" t="s">
        <v>93</v>
      </c>
      <c r="B121" s="30" t="s">
        <v>338</v>
      </c>
      <c r="C121" s="31"/>
      <c r="D121" s="31"/>
      <c r="E121" s="32"/>
      <c r="F121" s="150" t="s">
        <v>143</v>
      </c>
    </row>
    <row r="122" spans="1:6" ht="12" customHeight="1" x14ac:dyDescent="0.2">
      <c r="A122" s="129" t="s">
        <v>96</v>
      </c>
      <c r="B122" s="91" t="s">
        <v>339</v>
      </c>
      <c r="C122" s="37"/>
      <c r="D122" s="37"/>
      <c r="E122" s="38">
        <v>0</v>
      </c>
      <c r="F122" s="150" t="s">
        <v>146</v>
      </c>
    </row>
    <row r="123" spans="1:6" ht="12" customHeight="1" x14ac:dyDescent="0.2">
      <c r="A123" s="133" t="s">
        <v>99</v>
      </c>
      <c r="B123" s="87" t="s">
        <v>340</v>
      </c>
      <c r="C123" s="45">
        <v>0</v>
      </c>
      <c r="D123" s="45">
        <v>0</v>
      </c>
      <c r="E123" s="47">
        <v>0</v>
      </c>
      <c r="F123" s="150" t="s">
        <v>149</v>
      </c>
    </row>
    <row r="124" spans="1:6" ht="12" customHeight="1" x14ac:dyDescent="0.2">
      <c r="A124" s="24" t="s">
        <v>341</v>
      </c>
      <c r="B124" s="30" t="s">
        <v>342</v>
      </c>
      <c r="C124" s="31">
        <f>C107+C91</f>
        <v>112273301</v>
      </c>
      <c r="D124" s="31">
        <f>D107+D91</f>
        <v>119778663</v>
      </c>
      <c r="E124" s="31">
        <f>E107+E91</f>
        <v>102374212</v>
      </c>
      <c r="F124" s="150" t="s">
        <v>152</v>
      </c>
    </row>
    <row r="125" spans="1:6" ht="12" customHeight="1" x14ac:dyDescent="0.2">
      <c r="A125" s="24" t="s">
        <v>135</v>
      </c>
      <c r="B125" s="30" t="s">
        <v>387</v>
      </c>
      <c r="C125" s="31">
        <f>SUM(C126:C128)</f>
        <v>0</v>
      </c>
      <c r="D125" s="31">
        <f>SUM(D126:D128)</f>
        <v>0</v>
      </c>
      <c r="E125" s="31">
        <f>SUM(E126:E128)</f>
        <v>0</v>
      </c>
      <c r="F125" s="150" t="s">
        <v>155</v>
      </c>
    </row>
    <row r="126" spans="1:6" ht="12" customHeight="1" x14ac:dyDescent="0.2">
      <c r="A126" s="129" t="s">
        <v>138</v>
      </c>
      <c r="B126" s="91" t="s">
        <v>344</v>
      </c>
      <c r="C126" s="41">
        <v>0</v>
      </c>
      <c r="D126" s="41">
        <v>0</v>
      </c>
      <c r="E126" s="42">
        <v>0</v>
      </c>
      <c r="F126" s="150" t="s">
        <v>158</v>
      </c>
    </row>
    <row r="127" spans="1:6" ht="12" customHeight="1" x14ac:dyDescent="0.2">
      <c r="A127" s="129" t="s">
        <v>141</v>
      </c>
      <c r="B127" s="91" t="s">
        <v>345</v>
      </c>
      <c r="C127" s="41">
        <v>0</v>
      </c>
      <c r="D127" s="41">
        <v>0</v>
      </c>
      <c r="E127" s="42">
        <v>0</v>
      </c>
      <c r="F127" s="150" t="s">
        <v>161</v>
      </c>
    </row>
    <row r="128" spans="1:6" ht="12" customHeight="1" x14ac:dyDescent="0.2">
      <c r="A128" s="153" t="s">
        <v>144</v>
      </c>
      <c r="B128" s="92" t="s">
        <v>346</v>
      </c>
      <c r="C128" s="41">
        <v>0</v>
      </c>
      <c r="D128" s="41">
        <v>0</v>
      </c>
      <c r="E128" s="42">
        <v>0</v>
      </c>
      <c r="F128" s="150" t="s">
        <v>164</v>
      </c>
    </row>
    <row r="129" spans="1:11" ht="12" customHeight="1" x14ac:dyDescent="0.2">
      <c r="A129" s="24" t="s">
        <v>168</v>
      </c>
      <c r="B129" s="30" t="s">
        <v>347</v>
      </c>
      <c r="C129" s="31"/>
      <c r="D129" s="31"/>
      <c r="E129" s="32"/>
      <c r="F129" s="150" t="s">
        <v>167</v>
      </c>
    </row>
    <row r="130" spans="1:11" ht="12" customHeight="1" x14ac:dyDescent="0.2">
      <c r="A130" s="129" t="s">
        <v>171</v>
      </c>
      <c r="B130" s="91" t="s">
        <v>348</v>
      </c>
      <c r="C130" s="41">
        <v>0</v>
      </c>
      <c r="D130" s="41">
        <v>0</v>
      </c>
      <c r="E130" s="42">
        <v>0</v>
      </c>
      <c r="F130" s="150" t="s">
        <v>170</v>
      </c>
    </row>
    <row r="131" spans="1:11" ht="12" customHeight="1" x14ac:dyDescent="0.2">
      <c r="A131" s="129" t="s">
        <v>174</v>
      </c>
      <c r="B131" s="91" t="s">
        <v>349</v>
      </c>
      <c r="C131" s="41">
        <v>0</v>
      </c>
      <c r="D131" s="41">
        <v>0</v>
      </c>
      <c r="E131" s="42">
        <v>0</v>
      </c>
      <c r="F131" s="150" t="s">
        <v>173</v>
      </c>
    </row>
    <row r="132" spans="1:11" ht="12" customHeight="1" x14ac:dyDescent="0.2">
      <c r="A132" s="129" t="s">
        <v>177</v>
      </c>
      <c r="B132" s="91" t="s">
        <v>350</v>
      </c>
      <c r="C132" s="41">
        <v>0</v>
      </c>
      <c r="D132" s="41">
        <v>0</v>
      </c>
      <c r="E132" s="42">
        <v>0</v>
      </c>
      <c r="F132" s="150" t="s">
        <v>176</v>
      </c>
    </row>
    <row r="133" spans="1:11" s="151" customFormat="1" ht="12" customHeight="1" x14ac:dyDescent="0.2">
      <c r="A133" s="153" t="s">
        <v>180</v>
      </c>
      <c r="B133" s="92" t="s">
        <v>351</v>
      </c>
      <c r="C133" s="41">
        <v>0</v>
      </c>
      <c r="D133" s="41">
        <v>0</v>
      </c>
      <c r="E133" s="42">
        <v>0</v>
      </c>
      <c r="F133" s="150" t="s">
        <v>179</v>
      </c>
    </row>
    <row r="134" spans="1:11" x14ac:dyDescent="0.2">
      <c r="A134" s="24" t="s">
        <v>352</v>
      </c>
      <c r="B134" s="30" t="s">
        <v>353</v>
      </c>
      <c r="C134" s="31">
        <f>SUM(C135:C139)</f>
        <v>27826699</v>
      </c>
      <c r="D134" s="31">
        <f>SUM(D135:D139)</f>
        <v>29155185</v>
      </c>
      <c r="E134" s="31">
        <f>SUM(E135:E139)</f>
        <v>29155185</v>
      </c>
      <c r="F134" s="150" t="s">
        <v>182</v>
      </c>
      <c r="K134" s="155"/>
    </row>
    <row r="135" spans="1:11" x14ac:dyDescent="0.2">
      <c r="A135" s="129" t="s">
        <v>189</v>
      </c>
      <c r="B135" s="91" t="s">
        <v>354</v>
      </c>
      <c r="C135" s="41"/>
      <c r="D135" s="41"/>
      <c r="E135" s="42"/>
      <c r="F135" s="150" t="s">
        <v>185</v>
      </c>
    </row>
    <row r="136" spans="1:11" ht="12" customHeight="1" x14ac:dyDescent="0.2">
      <c r="A136" s="129" t="s">
        <v>192</v>
      </c>
      <c r="B136" s="91" t="s">
        <v>358</v>
      </c>
      <c r="C136" s="41">
        <v>2146246</v>
      </c>
      <c r="D136" s="41">
        <v>2146246</v>
      </c>
      <c r="E136" s="42">
        <v>2146246</v>
      </c>
      <c r="F136" s="150" t="s">
        <v>188</v>
      </c>
    </row>
    <row r="137" spans="1:11" s="151" customFormat="1" ht="12" customHeight="1" x14ac:dyDescent="0.2">
      <c r="A137" s="129" t="s">
        <v>195</v>
      </c>
      <c r="B137" s="91" t="s">
        <v>388</v>
      </c>
      <c r="C137" s="41">
        <v>25680453</v>
      </c>
      <c r="D137" s="41">
        <v>27008939</v>
      </c>
      <c r="E137" s="42">
        <v>27008939</v>
      </c>
      <c r="F137" s="150" t="s">
        <v>191</v>
      </c>
    </row>
    <row r="138" spans="1:11" s="151" customFormat="1" ht="12" customHeight="1" x14ac:dyDescent="0.2">
      <c r="A138" s="129" t="s">
        <v>198</v>
      </c>
      <c r="B138" s="91" t="s">
        <v>360</v>
      </c>
      <c r="C138" s="41">
        <v>0</v>
      </c>
      <c r="D138" s="41">
        <v>0</v>
      </c>
      <c r="E138" s="42">
        <v>0</v>
      </c>
      <c r="F138" s="150" t="s">
        <v>194</v>
      </c>
    </row>
    <row r="139" spans="1:11" s="151" customFormat="1" ht="12" customHeight="1" x14ac:dyDescent="0.2">
      <c r="A139" s="153" t="s">
        <v>389</v>
      </c>
      <c r="B139" s="92" t="s">
        <v>362</v>
      </c>
      <c r="C139" s="41">
        <v>0</v>
      </c>
      <c r="D139" s="41">
        <v>0</v>
      </c>
      <c r="E139" s="42">
        <v>0</v>
      </c>
      <c r="F139" s="150" t="s">
        <v>197</v>
      </c>
    </row>
    <row r="140" spans="1:11" s="151" customFormat="1" ht="12" customHeight="1" x14ac:dyDescent="0.2">
      <c r="A140" s="24" t="s">
        <v>201</v>
      </c>
      <c r="B140" s="30" t="s">
        <v>363</v>
      </c>
      <c r="C140" s="93"/>
      <c r="D140" s="93"/>
      <c r="E140" s="94"/>
      <c r="F140" s="150" t="s">
        <v>200</v>
      </c>
    </row>
    <row r="141" spans="1:11" s="151" customFormat="1" ht="12" customHeight="1" x14ac:dyDescent="0.2">
      <c r="A141" s="129" t="s">
        <v>204</v>
      </c>
      <c r="B141" s="91" t="s">
        <v>364</v>
      </c>
      <c r="C141" s="41">
        <v>0</v>
      </c>
      <c r="D141" s="41">
        <v>0</v>
      </c>
      <c r="E141" s="42">
        <v>0</v>
      </c>
      <c r="F141" s="150" t="s">
        <v>203</v>
      </c>
    </row>
    <row r="142" spans="1:11" s="151" customFormat="1" ht="12" customHeight="1" x14ac:dyDescent="0.2">
      <c r="A142" s="129" t="s">
        <v>207</v>
      </c>
      <c r="B142" s="91" t="s">
        <v>365</v>
      </c>
      <c r="C142" s="41">
        <v>0</v>
      </c>
      <c r="D142" s="41">
        <v>0</v>
      </c>
      <c r="E142" s="42">
        <v>0</v>
      </c>
      <c r="F142" s="150" t="s">
        <v>206</v>
      </c>
    </row>
    <row r="143" spans="1:11" s="151" customFormat="1" ht="12" customHeight="1" x14ac:dyDescent="0.2">
      <c r="A143" s="129" t="s">
        <v>210</v>
      </c>
      <c r="B143" s="91" t="s">
        <v>366</v>
      </c>
      <c r="C143" s="41">
        <v>0</v>
      </c>
      <c r="D143" s="41">
        <v>0</v>
      </c>
      <c r="E143" s="42">
        <v>0</v>
      </c>
      <c r="F143" s="150" t="s">
        <v>209</v>
      </c>
    </row>
    <row r="144" spans="1:11" ht="12.75" customHeight="1" x14ac:dyDescent="0.2">
      <c r="A144" s="129" t="s">
        <v>213</v>
      </c>
      <c r="B144" s="91" t="s">
        <v>367</v>
      </c>
      <c r="C144" s="41">
        <v>0</v>
      </c>
      <c r="D144" s="41">
        <v>0</v>
      </c>
      <c r="E144" s="42">
        <v>0</v>
      </c>
      <c r="F144" s="150" t="s">
        <v>212</v>
      </c>
    </row>
    <row r="145" spans="1:6" ht="12" customHeight="1" x14ac:dyDescent="0.2">
      <c r="A145" s="24" t="s">
        <v>216</v>
      </c>
      <c r="B145" s="30" t="s">
        <v>368</v>
      </c>
      <c r="C145" s="95">
        <f>C125+C134+C140</f>
        <v>27826699</v>
      </c>
      <c r="D145" s="95">
        <f>D125+D134+D140</f>
        <v>29155185</v>
      </c>
      <c r="E145" s="95">
        <f>E125+E134+E140</f>
        <v>29155185</v>
      </c>
      <c r="F145" s="150" t="s">
        <v>215</v>
      </c>
    </row>
    <row r="146" spans="1:6" ht="15" customHeight="1" x14ac:dyDescent="0.2">
      <c r="A146" s="156" t="s">
        <v>369</v>
      </c>
      <c r="B146" s="97" t="s">
        <v>370</v>
      </c>
      <c r="C146" s="95">
        <f>C145+C124</f>
        <v>140100000</v>
      </c>
      <c r="D146" s="95">
        <f>D145+D124</f>
        <v>148933848</v>
      </c>
      <c r="E146" s="95">
        <f>E145+E124</f>
        <v>131529397</v>
      </c>
      <c r="F146" s="150" t="s">
        <v>218</v>
      </c>
    </row>
    <row r="148" spans="1:6" ht="15" customHeight="1" x14ac:dyDescent="0.2">
      <c r="A148" s="101"/>
      <c r="B148" s="102"/>
      <c r="C148" s="102"/>
      <c r="D148" s="102"/>
      <c r="E148" s="102"/>
      <c r="F148" s="102"/>
    </row>
    <row r="149" spans="1:6" ht="14.25" customHeight="1" x14ac:dyDescent="0.2">
      <c r="A149" s="101"/>
      <c r="B149" s="102"/>
      <c r="C149" s="102"/>
      <c r="D149" s="102"/>
      <c r="E149" s="102"/>
      <c r="F149" s="102"/>
    </row>
  </sheetData>
  <sheetProtection selectLockedCells="1" selectUnlockedCells="1"/>
  <mergeCells count="4">
    <mergeCell ref="B2:D2"/>
    <mergeCell ref="B3:D3"/>
    <mergeCell ref="A7:E7"/>
    <mergeCell ref="A90:E90"/>
  </mergeCells>
  <printOptions horizontalCentered="1"/>
  <pageMargins left="0.78749999999999998" right="0.78749999999999998" top="0.98402777777777772" bottom="0.98402777777777772" header="0.51180555555555551" footer="0.51180555555555551"/>
  <pageSetup paperSize="9" scale="58" firstPageNumber="0" orientation="portrait" r:id="rId1"/>
  <headerFooter alignWithMargins="0"/>
  <rowBreaks count="1" manualBreakCount="1">
    <brk id="8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E55"/>
  <sheetViews>
    <sheetView topLeftCell="A30" workbookViewId="0">
      <selection activeCell="E48" sqref="E48"/>
    </sheetView>
  </sheetViews>
  <sheetFormatPr defaultRowHeight="12.75" x14ac:dyDescent="0.2"/>
  <cols>
    <col min="1" max="1" width="13.1640625" customWidth="1"/>
    <col min="2" max="2" width="34.1640625" customWidth="1"/>
    <col min="3" max="3" width="20.33203125" customWidth="1"/>
    <col min="4" max="4" width="22.5" customWidth="1"/>
    <col min="5" max="5" width="21.1640625" customWidth="1"/>
  </cols>
  <sheetData>
    <row r="1" spans="1:5" ht="15.75" x14ac:dyDescent="0.2">
      <c r="A1" s="103"/>
      <c r="B1" s="104"/>
      <c r="C1" s="105"/>
      <c r="D1" s="105"/>
      <c r="E1" s="157" t="str">
        <f>+CONCATENATE("2.sz. melléklet a 5/2021. (V.28.) önkormányzati rendelethez")</f>
        <v>2.sz. melléklet a 5/2021. (V.28.) önkormányzati rendelethez</v>
      </c>
    </row>
    <row r="2" spans="1:5" ht="36" x14ac:dyDescent="0.2">
      <c r="A2" s="109" t="s">
        <v>390</v>
      </c>
      <c r="B2" s="530" t="s">
        <v>391</v>
      </c>
      <c r="C2" s="530"/>
      <c r="D2" s="530"/>
      <c r="E2" s="158" t="s">
        <v>392</v>
      </c>
    </row>
    <row r="3" spans="1:5" ht="24" x14ac:dyDescent="0.2">
      <c r="A3" s="113" t="s">
        <v>393</v>
      </c>
      <c r="B3" s="531" t="s">
        <v>375</v>
      </c>
      <c r="C3" s="531"/>
      <c r="D3" s="531"/>
      <c r="E3" s="159" t="s">
        <v>373</v>
      </c>
    </row>
    <row r="4" spans="1:5" ht="13.5" x14ac:dyDescent="0.25">
      <c r="A4" s="115"/>
      <c r="B4" s="115"/>
      <c r="C4" s="116"/>
      <c r="D4" s="116"/>
      <c r="E4" s="116" t="s">
        <v>40</v>
      </c>
    </row>
    <row r="5" spans="1:5" ht="24" x14ac:dyDescent="0.2">
      <c r="A5" s="119" t="s">
        <v>377</v>
      </c>
      <c r="B5" s="120" t="s">
        <v>378</v>
      </c>
      <c r="C5" s="121" t="s">
        <v>43</v>
      </c>
      <c r="D5" s="121" t="s">
        <v>44</v>
      </c>
      <c r="E5" s="122" t="s">
        <v>45</v>
      </c>
    </row>
    <row r="6" spans="1:5" x14ac:dyDescent="0.2">
      <c r="A6" s="123" t="s">
        <v>46</v>
      </c>
      <c r="B6" s="124" t="s">
        <v>47</v>
      </c>
      <c r="C6" s="124" t="s">
        <v>48</v>
      </c>
      <c r="D6" s="125" t="s">
        <v>49</v>
      </c>
      <c r="E6" s="126" t="s">
        <v>50</v>
      </c>
    </row>
    <row r="7" spans="1:5" ht="12.75" customHeight="1" x14ac:dyDescent="0.2">
      <c r="A7" s="532" t="s">
        <v>379</v>
      </c>
      <c r="B7" s="532"/>
      <c r="C7" s="532"/>
      <c r="D7" s="532"/>
      <c r="E7" s="532"/>
    </row>
    <row r="8" spans="1:5" ht="24.6" customHeight="1" x14ac:dyDescent="0.2">
      <c r="A8" s="123" t="s">
        <v>51</v>
      </c>
      <c r="B8" s="160" t="s">
        <v>394</v>
      </c>
      <c r="C8" s="161">
        <f>SUM(C9:C18)</f>
        <v>2060000</v>
      </c>
      <c r="D8" s="161">
        <f>SUM(D9:D18)</f>
        <v>2659889</v>
      </c>
      <c r="E8" s="162">
        <f>SUM(E9:E18)</f>
        <v>3103555</v>
      </c>
    </row>
    <row r="9" spans="1:5" ht="17.45" customHeight="1" x14ac:dyDescent="0.2">
      <c r="A9" s="163" t="s">
        <v>54</v>
      </c>
      <c r="B9" s="72" t="s">
        <v>139</v>
      </c>
      <c r="C9" s="164">
        <v>0</v>
      </c>
      <c r="D9" s="165">
        <v>0</v>
      </c>
      <c r="E9" s="166">
        <v>0</v>
      </c>
    </row>
    <row r="10" spans="1:5" ht="16.149999999999999" customHeight="1" x14ac:dyDescent="0.2">
      <c r="A10" s="167" t="s">
        <v>57</v>
      </c>
      <c r="B10" s="75" t="s">
        <v>142</v>
      </c>
      <c r="C10" s="168">
        <v>0</v>
      </c>
      <c r="D10" s="169">
        <v>0</v>
      </c>
      <c r="E10" s="170">
        <v>0</v>
      </c>
    </row>
    <row r="11" spans="1:5" ht="22.9" customHeight="1" x14ac:dyDescent="0.2">
      <c r="A11" s="167" t="s">
        <v>60</v>
      </c>
      <c r="B11" s="75" t="s">
        <v>145</v>
      </c>
      <c r="C11" s="168">
        <v>0</v>
      </c>
      <c r="D11" s="169">
        <v>0</v>
      </c>
      <c r="E11" s="170">
        <v>0</v>
      </c>
    </row>
    <row r="12" spans="1:5" x14ac:dyDescent="0.2">
      <c r="A12" s="167" t="s">
        <v>63</v>
      </c>
      <c r="B12" s="75" t="s">
        <v>148</v>
      </c>
      <c r="C12" s="168">
        <v>0</v>
      </c>
      <c r="D12" s="169">
        <v>0</v>
      </c>
      <c r="E12" s="170">
        <v>0</v>
      </c>
    </row>
    <row r="13" spans="1:5" x14ac:dyDescent="0.2">
      <c r="A13" s="167" t="s">
        <v>66</v>
      </c>
      <c r="B13" s="75" t="s">
        <v>151</v>
      </c>
      <c r="C13" s="168">
        <v>2060000</v>
      </c>
      <c r="D13" s="169">
        <v>2659889</v>
      </c>
      <c r="E13" s="170">
        <v>3103550</v>
      </c>
    </row>
    <row r="14" spans="1:5" ht="20.45" customHeight="1" x14ac:dyDescent="0.2">
      <c r="A14" s="167" t="s">
        <v>69</v>
      </c>
      <c r="B14" s="75" t="s">
        <v>395</v>
      </c>
      <c r="C14" s="168">
        <v>0</v>
      </c>
      <c r="D14" s="169">
        <v>0</v>
      </c>
      <c r="E14" s="170">
        <v>0</v>
      </c>
    </row>
    <row r="15" spans="1:5" ht="25.15" customHeight="1" x14ac:dyDescent="0.2">
      <c r="A15" s="167" t="s">
        <v>301</v>
      </c>
      <c r="B15" s="92" t="s">
        <v>396</v>
      </c>
      <c r="C15" s="168">
        <v>0</v>
      </c>
      <c r="D15" s="169">
        <v>0</v>
      </c>
      <c r="E15" s="170">
        <v>0</v>
      </c>
    </row>
    <row r="16" spans="1:5" x14ac:dyDescent="0.2">
      <c r="A16" s="167" t="s">
        <v>303</v>
      </c>
      <c r="B16" s="75" t="s">
        <v>160</v>
      </c>
      <c r="C16" s="171">
        <v>0</v>
      </c>
      <c r="D16" s="172">
        <v>0</v>
      </c>
      <c r="E16" s="173">
        <v>3</v>
      </c>
    </row>
    <row r="17" spans="1:5" ht="25.15" customHeight="1" x14ac:dyDescent="0.2">
      <c r="A17" s="167" t="s">
        <v>305</v>
      </c>
      <c r="B17" s="75" t="s">
        <v>163</v>
      </c>
      <c r="C17" s="168">
        <v>0</v>
      </c>
      <c r="D17" s="169">
        <v>0</v>
      </c>
      <c r="E17" s="170">
        <v>0</v>
      </c>
    </row>
    <row r="18" spans="1:5" ht="22.9" customHeight="1" x14ac:dyDescent="0.2">
      <c r="A18" s="167" t="s">
        <v>307</v>
      </c>
      <c r="B18" s="92" t="s">
        <v>166</v>
      </c>
      <c r="C18" s="174">
        <v>0</v>
      </c>
      <c r="D18" s="175">
        <v>0</v>
      </c>
      <c r="E18" s="176">
        <v>2</v>
      </c>
    </row>
    <row r="19" spans="1:5" ht="38.450000000000003" customHeight="1" x14ac:dyDescent="0.2">
      <c r="A19" s="123" t="s">
        <v>72</v>
      </c>
      <c r="B19" s="160" t="s">
        <v>397</v>
      </c>
      <c r="C19" s="177"/>
      <c r="D19" s="161"/>
      <c r="E19" s="162"/>
    </row>
    <row r="20" spans="1:5" ht="24" customHeight="1" x14ac:dyDescent="0.2">
      <c r="A20" s="167" t="s">
        <v>75</v>
      </c>
      <c r="B20" s="91" t="s">
        <v>76</v>
      </c>
      <c r="C20" s="168">
        <v>0</v>
      </c>
      <c r="D20" s="169">
        <v>0</v>
      </c>
      <c r="E20" s="170">
        <v>0</v>
      </c>
    </row>
    <row r="21" spans="1:5" ht="31.9" customHeight="1" x14ac:dyDescent="0.2">
      <c r="A21" s="167" t="s">
        <v>78</v>
      </c>
      <c r="B21" s="75" t="s">
        <v>398</v>
      </c>
      <c r="C21" s="168">
        <v>0</v>
      </c>
      <c r="D21" s="169">
        <v>0</v>
      </c>
      <c r="E21" s="170">
        <v>0</v>
      </c>
    </row>
    <row r="22" spans="1:5" ht="27.6" customHeight="1" x14ac:dyDescent="0.2">
      <c r="A22" s="167" t="s">
        <v>81</v>
      </c>
      <c r="B22" s="75" t="s">
        <v>399</v>
      </c>
      <c r="C22" s="168">
        <v>0</v>
      </c>
      <c r="D22" s="169">
        <v>0</v>
      </c>
      <c r="E22" s="170"/>
    </row>
    <row r="23" spans="1:5" ht="20.45" customHeight="1" x14ac:dyDescent="0.2">
      <c r="A23" s="167" t="s">
        <v>84</v>
      </c>
      <c r="B23" s="75" t="s">
        <v>400</v>
      </c>
      <c r="C23" s="168">
        <v>0</v>
      </c>
      <c r="D23" s="169">
        <v>0</v>
      </c>
      <c r="E23" s="170">
        <v>0</v>
      </c>
    </row>
    <row r="24" spans="1:5" x14ac:dyDescent="0.2">
      <c r="A24" s="123" t="s">
        <v>93</v>
      </c>
      <c r="B24" s="30" t="s">
        <v>401</v>
      </c>
      <c r="C24" s="178">
        <v>0</v>
      </c>
      <c r="D24" s="179">
        <v>0</v>
      </c>
      <c r="E24" s="180">
        <v>0</v>
      </c>
    </row>
    <row r="25" spans="1:5" ht="36.6" customHeight="1" x14ac:dyDescent="0.2">
      <c r="A25" s="123" t="s">
        <v>341</v>
      </c>
      <c r="B25" s="30" t="s">
        <v>402</v>
      </c>
      <c r="C25" s="177"/>
      <c r="D25" s="161"/>
      <c r="E25" s="162"/>
    </row>
    <row r="26" spans="1:5" ht="30.75" customHeight="1" x14ac:dyDescent="0.2">
      <c r="A26" s="181" t="s">
        <v>117</v>
      </c>
      <c r="B26" s="91" t="s">
        <v>398</v>
      </c>
      <c r="C26" s="182">
        <v>0</v>
      </c>
      <c r="D26" s="183">
        <v>0</v>
      </c>
      <c r="E26" s="184">
        <v>0</v>
      </c>
    </row>
    <row r="27" spans="1:5" ht="28.15" customHeight="1" x14ac:dyDescent="0.2">
      <c r="A27" s="181" t="s">
        <v>126</v>
      </c>
      <c r="B27" s="75" t="s">
        <v>403</v>
      </c>
      <c r="C27" s="171">
        <v>0</v>
      </c>
      <c r="D27" s="172">
        <v>0</v>
      </c>
      <c r="E27" s="173">
        <v>0</v>
      </c>
    </row>
    <row r="28" spans="1:5" ht="19.899999999999999" customHeight="1" x14ac:dyDescent="0.2">
      <c r="A28" s="167" t="s">
        <v>129</v>
      </c>
      <c r="B28" s="185" t="s">
        <v>404</v>
      </c>
      <c r="C28" s="186">
        <v>0</v>
      </c>
      <c r="D28" s="187">
        <v>0</v>
      </c>
      <c r="E28" s="188">
        <v>0</v>
      </c>
    </row>
    <row r="29" spans="1:5" ht="27" customHeight="1" x14ac:dyDescent="0.2">
      <c r="A29" s="123" t="s">
        <v>135</v>
      </c>
      <c r="B29" s="30" t="s">
        <v>405</v>
      </c>
      <c r="C29" s="177"/>
      <c r="D29" s="161"/>
      <c r="E29" s="162"/>
    </row>
    <row r="30" spans="1:5" ht="17.45" customHeight="1" x14ac:dyDescent="0.2">
      <c r="A30" s="181" t="s">
        <v>138</v>
      </c>
      <c r="B30" s="91" t="s">
        <v>172</v>
      </c>
      <c r="C30" s="182">
        <v>0</v>
      </c>
      <c r="D30" s="183">
        <v>0</v>
      </c>
      <c r="E30" s="184">
        <v>0</v>
      </c>
    </row>
    <row r="31" spans="1:5" ht="18.600000000000001" customHeight="1" x14ac:dyDescent="0.2">
      <c r="A31" s="181" t="s">
        <v>141</v>
      </c>
      <c r="B31" s="75" t="s">
        <v>175</v>
      </c>
      <c r="C31" s="171">
        <v>0</v>
      </c>
      <c r="D31" s="172">
        <v>0</v>
      </c>
      <c r="E31" s="173">
        <v>0</v>
      </c>
    </row>
    <row r="32" spans="1:5" ht="18" customHeight="1" x14ac:dyDescent="0.2">
      <c r="A32" s="167" t="s">
        <v>144</v>
      </c>
      <c r="B32" s="185" t="s">
        <v>178</v>
      </c>
      <c r="C32" s="186">
        <v>0</v>
      </c>
      <c r="D32" s="187">
        <v>0</v>
      </c>
      <c r="E32" s="188">
        <v>0</v>
      </c>
    </row>
    <row r="33" spans="1:5" ht="26.45" customHeight="1" x14ac:dyDescent="0.2">
      <c r="A33" s="123" t="s">
        <v>168</v>
      </c>
      <c r="B33" s="30" t="s">
        <v>406</v>
      </c>
      <c r="C33" s="178">
        <v>0</v>
      </c>
      <c r="D33" s="179">
        <v>0</v>
      </c>
      <c r="E33" s="180">
        <v>0</v>
      </c>
    </row>
    <row r="34" spans="1:5" ht="27" customHeight="1" x14ac:dyDescent="0.2">
      <c r="A34" s="123" t="s">
        <v>352</v>
      </c>
      <c r="B34" s="30" t="s">
        <v>407</v>
      </c>
      <c r="C34" s="178">
        <v>0</v>
      </c>
      <c r="D34" s="179">
        <v>0</v>
      </c>
      <c r="E34" s="180">
        <v>0</v>
      </c>
    </row>
    <row r="35" spans="1:5" ht="21" customHeight="1" x14ac:dyDescent="0.2">
      <c r="A35" s="123" t="s">
        <v>201</v>
      </c>
      <c r="B35" s="30" t="s">
        <v>408</v>
      </c>
      <c r="C35" s="177"/>
      <c r="D35" s="161"/>
      <c r="E35" s="162"/>
    </row>
    <row r="36" spans="1:5" ht="26.45" customHeight="1" x14ac:dyDescent="0.2">
      <c r="A36" s="189" t="s">
        <v>216</v>
      </c>
      <c r="B36" s="30" t="s">
        <v>409</v>
      </c>
      <c r="C36" s="177">
        <f>SUM(C37:C39)</f>
        <v>8236500</v>
      </c>
      <c r="D36" s="161">
        <f>SUM(D37:D39)</f>
        <v>8447814</v>
      </c>
      <c r="E36" s="162">
        <f>SUM(E37:E39)</f>
        <v>8447814</v>
      </c>
    </row>
    <row r="37" spans="1:5" ht="24.6" customHeight="1" x14ac:dyDescent="0.2">
      <c r="A37" s="181" t="s">
        <v>410</v>
      </c>
      <c r="B37" s="91" t="s">
        <v>411</v>
      </c>
      <c r="C37" s="182">
        <v>650949</v>
      </c>
      <c r="D37" s="183">
        <v>651063</v>
      </c>
      <c r="E37" s="184">
        <v>651063</v>
      </c>
    </row>
    <row r="38" spans="1:5" ht="15" customHeight="1" x14ac:dyDescent="0.2">
      <c r="A38" s="181" t="s">
        <v>412</v>
      </c>
      <c r="B38" s="75" t="s">
        <v>413</v>
      </c>
      <c r="C38" s="171">
        <v>0</v>
      </c>
      <c r="D38" s="172">
        <v>0</v>
      </c>
      <c r="E38" s="173">
        <v>0</v>
      </c>
    </row>
    <row r="39" spans="1:5" ht="30" customHeight="1" x14ac:dyDescent="0.2">
      <c r="A39" s="167" t="s">
        <v>414</v>
      </c>
      <c r="B39" s="185" t="s">
        <v>415</v>
      </c>
      <c r="C39" s="186">
        <v>7585551</v>
      </c>
      <c r="D39" s="187">
        <v>7796751</v>
      </c>
      <c r="E39" s="188">
        <v>7796751</v>
      </c>
    </row>
    <row r="40" spans="1:5" ht="25.5" customHeight="1" x14ac:dyDescent="0.2">
      <c r="A40" s="189" t="s">
        <v>369</v>
      </c>
      <c r="B40" s="190" t="s">
        <v>416</v>
      </c>
      <c r="C40" s="162">
        <f>C36+C8</f>
        <v>10296500</v>
      </c>
      <c r="D40" s="162">
        <f>D36+D8</f>
        <v>11107703</v>
      </c>
      <c r="E40" s="162">
        <f>E36+E8</f>
        <v>11551369</v>
      </c>
    </row>
    <row r="41" spans="1:5" x14ac:dyDescent="0.2">
      <c r="A41" s="142"/>
      <c r="B41" s="143"/>
      <c r="C41" s="144"/>
      <c r="D41" s="144"/>
      <c r="E41" s="144"/>
    </row>
    <row r="42" spans="1:5" x14ac:dyDescent="0.2">
      <c r="A42" s="146"/>
      <c r="B42" s="147"/>
      <c r="C42" s="148"/>
      <c r="D42" s="148"/>
      <c r="E42" s="148"/>
    </row>
    <row r="43" spans="1:5" ht="12.75" customHeight="1" x14ac:dyDescent="0.2">
      <c r="A43" s="532" t="s">
        <v>386</v>
      </c>
      <c r="B43" s="532"/>
      <c r="C43" s="532"/>
      <c r="D43" s="532"/>
      <c r="E43" s="532"/>
    </row>
    <row r="44" spans="1:5" ht="38.450000000000003" customHeight="1" x14ac:dyDescent="0.2">
      <c r="A44" s="123" t="s">
        <v>51</v>
      </c>
      <c r="B44" s="30" t="s">
        <v>417</v>
      </c>
      <c r="C44" s="177">
        <f>SUM(C45:C49)</f>
        <v>10296500</v>
      </c>
      <c r="D44" s="177">
        <f>SUM(D45:D49)</f>
        <v>11107703</v>
      </c>
      <c r="E44" s="177">
        <f>SUM(E45:E49)</f>
        <v>10805533</v>
      </c>
    </row>
    <row r="45" spans="1:5" x14ac:dyDescent="0.2">
      <c r="A45" s="167" t="s">
        <v>54</v>
      </c>
      <c r="B45" s="91" t="s">
        <v>294</v>
      </c>
      <c r="C45" s="182">
        <v>5641050</v>
      </c>
      <c r="D45" s="182">
        <v>6140483</v>
      </c>
      <c r="E45" s="184">
        <v>6085010</v>
      </c>
    </row>
    <row r="46" spans="1:5" ht="28.9" customHeight="1" x14ac:dyDescent="0.2">
      <c r="A46" s="167" t="s">
        <v>57</v>
      </c>
      <c r="B46" s="75" t="s">
        <v>295</v>
      </c>
      <c r="C46" s="168">
        <v>966184</v>
      </c>
      <c r="D46" s="168">
        <v>967954</v>
      </c>
      <c r="E46" s="170">
        <v>939245</v>
      </c>
    </row>
    <row r="47" spans="1:5" x14ac:dyDescent="0.2">
      <c r="A47" s="167" t="s">
        <v>60</v>
      </c>
      <c r="B47" s="75" t="s">
        <v>296</v>
      </c>
      <c r="C47" s="168">
        <v>3689266</v>
      </c>
      <c r="D47" s="168">
        <v>3999266</v>
      </c>
      <c r="E47" s="170">
        <v>3781278</v>
      </c>
    </row>
    <row r="48" spans="1:5" ht="20.45" customHeight="1" x14ac:dyDescent="0.2">
      <c r="A48" s="167" t="s">
        <v>63</v>
      </c>
      <c r="B48" s="75" t="s">
        <v>297</v>
      </c>
      <c r="C48" s="168">
        <v>0</v>
      </c>
      <c r="D48" s="168"/>
      <c r="E48" s="170"/>
    </row>
    <row r="49" spans="1:5" ht="20.45" customHeight="1" x14ac:dyDescent="0.2">
      <c r="A49" s="167" t="s">
        <v>66</v>
      </c>
      <c r="B49" s="75" t="s">
        <v>299</v>
      </c>
      <c r="C49" s="168"/>
      <c r="D49" s="168"/>
      <c r="E49" s="170"/>
    </row>
    <row r="50" spans="1:5" ht="27" customHeight="1" x14ac:dyDescent="0.2">
      <c r="A50" s="123" t="s">
        <v>72</v>
      </c>
      <c r="B50" s="30" t="s">
        <v>418</v>
      </c>
      <c r="C50" s="177">
        <f>SUM(C51:C54)</f>
        <v>0</v>
      </c>
      <c r="D50" s="177">
        <f>SUM(D51:D54)</f>
        <v>0</v>
      </c>
      <c r="E50" s="177">
        <f>SUM(E51:E54)</f>
        <v>0</v>
      </c>
    </row>
    <row r="51" spans="1:5" x14ac:dyDescent="0.2">
      <c r="A51" s="167" t="s">
        <v>75</v>
      </c>
      <c r="B51" s="91" t="s">
        <v>320</v>
      </c>
      <c r="C51" s="182">
        <v>0</v>
      </c>
      <c r="D51" s="182">
        <v>0</v>
      </c>
      <c r="E51" s="184">
        <v>0</v>
      </c>
    </row>
    <row r="52" spans="1:5" x14ac:dyDescent="0.2">
      <c r="A52" s="167" t="s">
        <v>78</v>
      </c>
      <c r="B52" s="75" t="s">
        <v>322</v>
      </c>
      <c r="C52" s="168">
        <v>0</v>
      </c>
      <c r="D52" s="168">
        <v>0</v>
      </c>
      <c r="E52" s="170">
        <v>0</v>
      </c>
    </row>
    <row r="53" spans="1:5" ht="21.6" customHeight="1" x14ac:dyDescent="0.2">
      <c r="A53" s="167" t="s">
        <v>81</v>
      </c>
      <c r="B53" s="75" t="s">
        <v>419</v>
      </c>
      <c r="C53" s="168">
        <v>0</v>
      </c>
      <c r="D53" s="168">
        <v>0</v>
      </c>
      <c r="E53" s="170">
        <v>0</v>
      </c>
    </row>
    <row r="54" spans="1:5" ht="40.9" customHeight="1" x14ac:dyDescent="0.2">
      <c r="A54" s="167" t="s">
        <v>84</v>
      </c>
      <c r="B54" s="75" t="s">
        <v>420</v>
      </c>
      <c r="C54" s="168">
        <v>0</v>
      </c>
      <c r="D54" s="168">
        <v>0</v>
      </c>
      <c r="E54" s="170">
        <v>0</v>
      </c>
    </row>
    <row r="55" spans="1:5" ht="33" customHeight="1" x14ac:dyDescent="0.2">
      <c r="A55" s="123" t="s">
        <v>93</v>
      </c>
      <c r="B55" s="191" t="s">
        <v>421</v>
      </c>
      <c r="C55" s="177">
        <f>C44+C50</f>
        <v>10296500</v>
      </c>
      <c r="D55" s="177">
        <f>D44+D50</f>
        <v>11107703</v>
      </c>
      <c r="E55" s="177">
        <f>E44+E50</f>
        <v>10805533</v>
      </c>
    </row>
  </sheetData>
  <sheetProtection selectLockedCells="1" selectUnlockedCells="1"/>
  <mergeCells count="4">
    <mergeCell ref="B2:D2"/>
    <mergeCell ref="B3:D3"/>
    <mergeCell ref="A7:E7"/>
    <mergeCell ref="A43:E43"/>
  </mergeCells>
  <pageMargins left="0.70866141732283472" right="0.70866141732283472" top="0.74803149606299213" bottom="0.74803149606299213" header="0.51181102362204722" footer="0.51181102362204722"/>
  <pageSetup paperSize="9" scale="80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F146"/>
  <sheetViews>
    <sheetView topLeftCell="A33" zoomScaleSheetLayoutView="145" workbookViewId="0">
      <selection activeCell="E52" sqref="E52"/>
    </sheetView>
  </sheetViews>
  <sheetFormatPr defaultRowHeight="12.75" x14ac:dyDescent="0.2"/>
  <cols>
    <col min="1" max="1" width="18.6640625" style="192" customWidth="1"/>
    <col min="2" max="2" width="62" style="102" customWidth="1"/>
    <col min="3" max="5" width="15.83203125" style="102" customWidth="1"/>
    <col min="6" max="6" width="0" style="101" hidden="1" customWidth="1"/>
    <col min="7" max="16384" width="9.33203125" style="102"/>
  </cols>
  <sheetData>
    <row r="1" spans="1:6" s="108" customFormat="1" ht="21" customHeight="1" x14ac:dyDescent="0.2">
      <c r="A1" s="103"/>
      <c r="B1" s="104"/>
      <c r="C1" s="105"/>
      <c r="D1" s="105"/>
      <c r="E1" s="157" t="str">
        <f>+CONCATENATE("2.sz. melléklet a 5/2021. (V.28.) önkormányzati rendelethez")</f>
        <v>2.sz. melléklet a 5/2021. (V.28.) önkormányzati rendelethez</v>
      </c>
      <c r="F1" s="107"/>
    </row>
    <row r="2" spans="1:6" s="112" customFormat="1" ht="25.5" customHeight="1" x14ac:dyDescent="0.2">
      <c r="A2" s="109" t="s">
        <v>390</v>
      </c>
      <c r="B2" s="530" t="s">
        <v>422</v>
      </c>
      <c r="C2" s="530"/>
      <c r="D2" s="530"/>
      <c r="E2" s="158" t="s">
        <v>392</v>
      </c>
      <c r="F2" s="111"/>
    </row>
    <row r="3" spans="1:6" s="112" customFormat="1" ht="24" x14ac:dyDescent="0.2">
      <c r="A3" s="113" t="s">
        <v>393</v>
      </c>
      <c r="B3" s="531" t="s">
        <v>375</v>
      </c>
      <c r="C3" s="531"/>
      <c r="D3" s="531"/>
      <c r="E3" s="159" t="s">
        <v>373</v>
      </c>
      <c r="F3" s="111"/>
    </row>
    <row r="4" spans="1:6" s="118" customFormat="1" ht="15.95" customHeight="1" x14ac:dyDescent="0.25">
      <c r="A4" s="115"/>
      <c r="B4" s="115"/>
      <c r="C4" s="116"/>
      <c r="D4" s="116"/>
      <c r="E4" s="116" t="s">
        <v>40</v>
      </c>
      <c r="F4" s="117"/>
    </row>
    <row r="5" spans="1:6" ht="24" x14ac:dyDescent="0.2">
      <c r="A5" s="119" t="s">
        <v>377</v>
      </c>
      <c r="B5" s="120" t="s">
        <v>378</v>
      </c>
      <c r="C5" s="121" t="s">
        <v>43</v>
      </c>
      <c r="D5" s="121" t="s">
        <v>44</v>
      </c>
      <c r="E5" s="122" t="s">
        <v>45</v>
      </c>
    </row>
    <row r="6" spans="1:6" s="128" customFormat="1" ht="12.95" customHeight="1" x14ac:dyDescent="0.2">
      <c r="A6" s="123" t="s">
        <v>46</v>
      </c>
      <c r="B6" s="124" t="s">
        <v>47</v>
      </c>
      <c r="C6" s="124" t="s">
        <v>48</v>
      </c>
      <c r="D6" s="125" t="s">
        <v>49</v>
      </c>
      <c r="E6" s="126" t="s">
        <v>50</v>
      </c>
      <c r="F6" s="127"/>
    </row>
    <row r="7" spans="1:6" s="128" customFormat="1" ht="15.95" customHeight="1" x14ac:dyDescent="0.2">
      <c r="A7" s="532" t="s">
        <v>379</v>
      </c>
      <c r="B7" s="532"/>
      <c r="C7" s="532"/>
      <c r="D7" s="532"/>
      <c r="E7" s="532"/>
      <c r="F7" s="127"/>
    </row>
    <row r="8" spans="1:6" s="130" customFormat="1" ht="12" customHeight="1" x14ac:dyDescent="0.2">
      <c r="A8" s="123" t="s">
        <v>51</v>
      </c>
      <c r="B8" s="160" t="s">
        <v>394</v>
      </c>
      <c r="C8" s="177"/>
      <c r="D8" s="161">
        <f>SUM(D9:D18)</f>
        <v>0</v>
      </c>
      <c r="E8" s="162">
        <f>SUM(E9:E18)</f>
        <v>2712</v>
      </c>
      <c r="F8" s="127" t="s">
        <v>53</v>
      </c>
    </row>
    <row r="9" spans="1:6" s="130" customFormat="1" ht="12" customHeight="1" x14ac:dyDescent="0.2">
      <c r="A9" s="163" t="s">
        <v>54</v>
      </c>
      <c r="B9" s="72" t="s">
        <v>139</v>
      </c>
      <c r="C9" s="164">
        <v>0</v>
      </c>
      <c r="D9" s="165">
        <v>0</v>
      </c>
      <c r="E9" s="166">
        <v>0</v>
      </c>
      <c r="F9" s="127" t="s">
        <v>56</v>
      </c>
    </row>
    <row r="10" spans="1:6" s="130" customFormat="1" ht="12" customHeight="1" x14ac:dyDescent="0.2">
      <c r="A10" s="167" t="s">
        <v>57</v>
      </c>
      <c r="B10" s="75" t="s">
        <v>142</v>
      </c>
      <c r="C10" s="168">
        <v>0</v>
      </c>
      <c r="D10" s="169">
        <v>0</v>
      </c>
      <c r="E10" s="170"/>
      <c r="F10" s="127" t="s">
        <v>59</v>
      </c>
    </row>
    <row r="11" spans="1:6" s="130" customFormat="1" ht="12" customHeight="1" x14ac:dyDescent="0.2">
      <c r="A11" s="167" t="s">
        <v>60</v>
      </c>
      <c r="B11" s="75" t="s">
        <v>145</v>
      </c>
      <c r="C11" s="168">
        <v>0</v>
      </c>
      <c r="D11" s="169">
        <v>0</v>
      </c>
      <c r="E11" s="170">
        <v>0</v>
      </c>
      <c r="F11" s="127" t="s">
        <v>62</v>
      </c>
    </row>
    <row r="12" spans="1:6" s="130" customFormat="1" ht="12" customHeight="1" x14ac:dyDescent="0.2">
      <c r="A12" s="167" t="s">
        <v>63</v>
      </c>
      <c r="B12" s="75" t="s">
        <v>148</v>
      </c>
      <c r="C12" s="168">
        <v>0</v>
      </c>
      <c r="D12" s="169">
        <v>0</v>
      </c>
      <c r="E12" s="170">
        <v>0</v>
      </c>
      <c r="F12" s="127" t="s">
        <v>65</v>
      </c>
    </row>
    <row r="13" spans="1:6" s="130" customFormat="1" ht="12" customHeight="1" x14ac:dyDescent="0.2">
      <c r="A13" s="167" t="s">
        <v>66</v>
      </c>
      <c r="B13" s="75" t="s">
        <v>151</v>
      </c>
      <c r="C13" s="168"/>
      <c r="D13" s="169">
        <v>0</v>
      </c>
      <c r="E13" s="170">
        <v>0</v>
      </c>
      <c r="F13" s="127" t="s">
        <v>68</v>
      </c>
    </row>
    <row r="14" spans="1:6" s="130" customFormat="1" ht="12" customHeight="1" x14ac:dyDescent="0.2">
      <c r="A14" s="167" t="s">
        <v>69</v>
      </c>
      <c r="B14" s="75" t="s">
        <v>395</v>
      </c>
      <c r="C14" s="168">
        <v>0</v>
      </c>
      <c r="D14" s="169">
        <v>0</v>
      </c>
      <c r="E14" s="170">
        <v>0</v>
      </c>
      <c r="F14" s="127" t="s">
        <v>71</v>
      </c>
    </row>
    <row r="15" spans="1:6" s="132" customFormat="1" ht="12" customHeight="1" x14ac:dyDescent="0.2">
      <c r="A15" s="167" t="s">
        <v>301</v>
      </c>
      <c r="B15" s="92" t="s">
        <v>396</v>
      </c>
      <c r="C15" s="168">
        <v>0</v>
      </c>
      <c r="D15" s="169">
        <v>0</v>
      </c>
      <c r="E15" s="170">
        <v>0</v>
      </c>
      <c r="F15" s="127" t="s">
        <v>74</v>
      </c>
    </row>
    <row r="16" spans="1:6" s="132" customFormat="1" ht="12" customHeight="1" x14ac:dyDescent="0.2">
      <c r="A16" s="167" t="s">
        <v>303</v>
      </c>
      <c r="B16" s="75" t="s">
        <v>160</v>
      </c>
      <c r="C16" s="171">
        <v>0</v>
      </c>
      <c r="D16" s="172">
        <v>0</v>
      </c>
      <c r="E16" s="173">
        <v>3</v>
      </c>
      <c r="F16" s="127" t="s">
        <v>77</v>
      </c>
    </row>
    <row r="17" spans="1:6" s="130" customFormat="1" ht="12" customHeight="1" x14ac:dyDescent="0.2">
      <c r="A17" s="167" t="s">
        <v>305</v>
      </c>
      <c r="B17" s="75" t="s">
        <v>163</v>
      </c>
      <c r="C17" s="168">
        <v>0</v>
      </c>
      <c r="D17" s="169">
        <v>0</v>
      </c>
      <c r="E17" s="170">
        <v>0</v>
      </c>
      <c r="F17" s="127" t="s">
        <v>80</v>
      </c>
    </row>
    <row r="18" spans="1:6" s="132" customFormat="1" ht="12" customHeight="1" x14ac:dyDescent="0.2">
      <c r="A18" s="167" t="s">
        <v>307</v>
      </c>
      <c r="B18" s="92" t="s">
        <v>166</v>
      </c>
      <c r="C18" s="174">
        <v>0</v>
      </c>
      <c r="D18" s="175">
        <v>0</v>
      </c>
      <c r="E18" s="176">
        <v>2709</v>
      </c>
      <c r="F18" s="127" t="s">
        <v>83</v>
      </c>
    </row>
    <row r="19" spans="1:6" s="132" customFormat="1" ht="12" customHeight="1" x14ac:dyDescent="0.2">
      <c r="A19" s="123" t="s">
        <v>72</v>
      </c>
      <c r="B19" s="160" t="s">
        <v>397</v>
      </c>
      <c r="C19" s="177"/>
      <c r="D19" s="161">
        <v>0</v>
      </c>
      <c r="E19" s="162"/>
      <c r="F19" s="127" t="s">
        <v>86</v>
      </c>
    </row>
    <row r="20" spans="1:6" s="132" customFormat="1" ht="12" customHeight="1" x14ac:dyDescent="0.2">
      <c r="A20" s="167" t="s">
        <v>75</v>
      </c>
      <c r="B20" s="91" t="s">
        <v>76</v>
      </c>
      <c r="C20" s="168">
        <v>0</v>
      </c>
      <c r="D20" s="169">
        <v>0</v>
      </c>
      <c r="E20" s="170">
        <v>0</v>
      </c>
      <c r="F20" s="127" t="s">
        <v>89</v>
      </c>
    </row>
    <row r="21" spans="1:6" s="132" customFormat="1" ht="12" customHeight="1" x14ac:dyDescent="0.2">
      <c r="A21" s="167" t="s">
        <v>78</v>
      </c>
      <c r="B21" s="75" t="s">
        <v>398</v>
      </c>
      <c r="C21" s="168">
        <v>0</v>
      </c>
      <c r="D21" s="169">
        <v>0</v>
      </c>
      <c r="E21" s="170">
        <v>0</v>
      </c>
      <c r="F21" s="127" t="s">
        <v>92</v>
      </c>
    </row>
    <row r="22" spans="1:6" s="132" customFormat="1" ht="12" customHeight="1" x14ac:dyDescent="0.2">
      <c r="A22" s="167" t="s">
        <v>81</v>
      </c>
      <c r="B22" s="75" t="s">
        <v>399</v>
      </c>
      <c r="C22" s="168">
        <v>0</v>
      </c>
      <c r="D22" s="169">
        <v>0</v>
      </c>
      <c r="E22" s="170"/>
      <c r="F22" s="127" t="s">
        <v>95</v>
      </c>
    </row>
    <row r="23" spans="1:6" s="130" customFormat="1" ht="12" customHeight="1" x14ac:dyDescent="0.2">
      <c r="A23" s="167" t="s">
        <v>84</v>
      </c>
      <c r="B23" s="75" t="s">
        <v>400</v>
      </c>
      <c r="C23" s="168">
        <v>0</v>
      </c>
      <c r="D23" s="169">
        <v>0</v>
      </c>
      <c r="E23" s="170">
        <v>0</v>
      </c>
      <c r="F23" s="127" t="s">
        <v>98</v>
      </c>
    </row>
    <row r="24" spans="1:6" s="130" customFormat="1" ht="12" customHeight="1" x14ac:dyDescent="0.2">
      <c r="A24" s="123" t="s">
        <v>93</v>
      </c>
      <c r="B24" s="30" t="s">
        <v>401</v>
      </c>
      <c r="C24" s="178">
        <v>0</v>
      </c>
      <c r="D24" s="179">
        <v>0</v>
      </c>
      <c r="E24" s="180">
        <v>0</v>
      </c>
      <c r="F24" s="127" t="s">
        <v>101</v>
      </c>
    </row>
    <row r="25" spans="1:6" s="130" customFormat="1" ht="12" customHeight="1" x14ac:dyDescent="0.2">
      <c r="A25" s="123" t="s">
        <v>341</v>
      </c>
      <c r="B25" s="30" t="s">
        <v>402</v>
      </c>
      <c r="C25" s="177"/>
      <c r="D25" s="161"/>
      <c r="E25" s="162"/>
      <c r="F25" s="127" t="s">
        <v>104</v>
      </c>
    </row>
    <row r="26" spans="1:6" s="130" customFormat="1" ht="12" customHeight="1" x14ac:dyDescent="0.2">
      <c r="A26" s="181" t="s">
        <v>117</v>
      </c>
      <c r="B26" s="91" t="s">
        <v>398</v>
      </c>
      <c r="C26" s="182">
        <v>0</v>
      </c>
      <c r="D26" s="183">
        <v>0</v>
      </c>
      <c r="E26" s="184">
        <v>0</v>
      </c>
      <c r="F26" s="127" t="s">
        <v>107</v>
      </c>
    </row>
    <row r="27" spans="1:6" s="130" customFormat="1" ht="12" customHeight="1" x14ac:dyDescent="0.2">
      <c r="A27" s="181" t="s">
        <v>126</v>
      </c>
      <c r="B27" s="75" t="s">
        <v>403</v>
      </c>
      <c r="C27" s="171">
        <v>0</v>
      </c>
      <c r="D27" s="172">
        <v>0</v>
      </c>
      <c r="E27" s="173">
        <v>0</v>
      </c>
      <c r="F27" s="127" t="s">
        <v>110</v>
      </c>
    </row>
    <row r="28" spans="1:6" s="130" customFormat="1" ht="12" customHeight="1" x14ac:dyDescent="0.2">
      <c r="A28" s="167" t="s">
        <v>129</v>
      </c>
      <c r="B28" s="185" t="s">
        <v>404</v>
      </c>
      <c r="C28" s="186">
        <v>0</v>
      </c>
      <c r="D28" s="187">
        <v>0</v>
      </c>
      <c r="E28" s="188">
        <v>0</v>
      </c>
      <c r="F28" s="127" t="s">
        <v>113</v>
      </c>
    </row>
    <row r="29" spans="1:6" s="130" customFormat="1" ht="12" customHeight="1" x14ac:dyDescent="0.2">
      <c r="A29" s="123" t="s">
        <v>135</v>
      </c>
      <c r="B29" s="30" t="s">
        <v>405</v>
      </c>
      <c r="C29" s="177"/>
      <c r="D29" s="161"/>
      <c r="E29" s="162"/>
      <c r="F29" s="127" t="s">
        <v>116</v>
      </c>
    </row>
    <row r="30" spans="1:6" s="130" customFormat="1" ht="12" customHeight="1" x14ac:dyDescent="0.2">
      <c r="A30" s="181" t="s">
        <v>138</v>
      </c>
      <c r="B30" s="91" t="s">
        <v>172</v>
      </c>
      <c r="C30" s="182">
        <v>0</v>
      </c>
      <c r="D30" s="183">
        <v>0</v>
      </c>
      <c r="E30" s="184">
        <v>0</v>
      </c>
      <c r="F30" s="127" t="s">
        <v>119</v>
      </c>
    </row>
    <row r="31" spans="1:6" s="130" customFormat="1" ht="12" customHeight="1" x14ac:dyDescent="0.2">
      <c r="A31" s="181" t="s">
        <v>141</v>
      </c>
      <c r="B31" s="75" t="s">
        <v>175</v>
      </c>
      <c r="C31" s="171">
        <v>0</v>
      </c>
      <c r="D31" s="172">
        <v>0</v>
      </c>
      <c r="E31" s="173">
        <v>0</v>
      </c>
      <c r="F31" s="127" t="s">
        <v>122</v>
      </c>
    </row>
    <row r="32" spans="1:6" s="130" customFormat="1" ht="12" customHeight="1" x14ac:dyDescent="0.2">
      <c r="A32" s="167" t="s">
        <v>144</v>
      </c>
      <c r="B32" s="185" t="s">
        <v>178</v>
      </c>
      <c r="C32" s="186">
        <v>0</v>
      </c>
      <c r="D32" s="187">
        <v>0</v>
      </c>
      <c r="E32" s="188">
        <v>0</v>
      </c>
      <c r="F32" s="127" t="s">
        <v>125</v>
      </c>
    </row>
    <row r="33" spans="1:6" s="130" customFormat="1" ht="12" customHeight="1" x14ac:dyDescent="0.2">
      <c r="A33" s="123" t="s">
        <v>168</v>
      </c>
      <c r="B33" s="30" t="s">
        <v>406</v>
      </c>
      <c r="C33" s="178">
        <v>0</v>
      </c>
      <c r="D33" s="179">
        <v>0</v>
      </c>
      <c r="E33" s="180">
        <v>0</v>
      </c>
      <c r="F33" s="127" t="s">
        <v>128</v>
      </c>
    </row>
    <row r="34" spans="1:6" s="130" customFormat="1" ht="12" customHeight="1" x14ac:dyDescent="0.2">
      <c r="A34" s="123" t="s">
        <v>352</v>
      </c>
      <c r="B34" s="30" t="s">
        <v>407</v>
      </c>
      <c r="C34" s="178">
        <v>0</v>
      </c>
      <c r="D34" s="179">
        <v>0</v>
      </c>
      <c r="E34" s="180">
        <v>0</v>
      </c>
      <c r="F34" s="127" t="s">
        <v>131</v>
      </c>
    </row>
    <row r="35" spans="1:6" s="130" customFormat="1" ht="12" customHeight="1" x14ac:dyDescent="0.2">
      <c r="A35" s="123" t="s">
        <v>201</v>
      </c>
      <c r="B35" s="30" t="s">
        <v>408</v>
      </c>
      <c r="C35" s="177"/>
      <c r="D35" s="161"/>
      <c r="E35" s="162"/>
      <c r="F35" s="127" t="s">
        <v>134</v>
      </c>
    </row>
    <row r="36" spans="1:6" s="132" customFormat="1" ht="12" customHeight="1" x14ac:dyDescent="0.2">
      <c r="A36" s="189" t="s">
        <v>216</v>
      </c>
      <c r="B36" s="30" t="s">
        <v>409</v>
      </c>
      <c r="C36" s="177">
        <f>SUM(C37:C39)</f>
        <v>18656500</v>
      </c>
      <c r="D36" s="161">
        <f>SUM(D37:D39)</f>
        <v>19778446</v>
      </c>
      <c r="E36" s="162">
        <f>SUM(E37:E39)</f>
        <v>19778456</v>
      </c>
      <c r="F36" s="127" t="s">
        <v>137</v>
      </c>
    </row>
    <row r="37" spans="1:6" s="132" customFormat="1" ht="15" customHeight="1" x14ac:dyDescent="0.2">
      <c r="A37" s="181" t="s">
        <v>410</v>
      </c>
      <c r="B37" s="91" t="s">
        <v>411</v>
      </c>
      <c r="C37" s="182">
        <v>561598</v>
      </c>
      <c r="D37" s="183">
        <v>566258</v>
      </c>
      <c r="E37" s="184">
        <v>566268</v>
      </c>
      <c r="F37" s="127" t="s">
        <v>140</v>
      </c>
    </row>
    <row r="38" spans="1:6" s="132" customFormat="1" ht="15" customHeight="1" x14ac:dyDescent="0.2">
      <c r="A38" s="181" t="s">
        <v>412</v>
      </c>
      <c r="B38" s="75" t="s">
        <v>413</v>
      </c>
      <c r="C38" s="171">
        <v>0</v>
      </c>
      <c r="D38" s="172">
        <v>0</v>
      </c>
      <c r="E38" s="173">
        <v>0</v>
      </c>
      <c r="F38" s="127" t="s">
        <v>143</v>
      </c>
    </row>
    <row r="39" spans="1:6" ht="15.75" x14ac:dyDescent="0.2">
      <c r="A39" s="167" t="s">
        <v>414</v>
      </c>
      <c r="B39" s="185" t="s">
        <v>415</v>
      </c>
      <c r="C39" s="186">
        <v>18094902</v>
      </c>
      <c r="D39" s="187">
        <v>19212188</v>
      </c>
      <c r="E39" s="188">
        <v>19212188</v>
      </c>
      <c r="F39" s="127" t="s">
        <v>146</v>
      </c>
    </row>
    <row r="40" spans="1:6" s="128" customFormat="1" ht="16.5" customHeight="1" x14ac:dyDescent="0.2">
      <c r="A40" s="189" t="s">
        <v>369</v>
      </c>
      <c r="B40" s="190" t="s">
        <v>416</v>
      </c>
      <c r="C40" s="162">
        <f>C36+C8</f>
        <v>18656500</v>
      </c>
      <c r="D40" s="162">
        <f>D36+D8+D19</f>
        <v>19778446</v>
      </c>
      <c r="E40" s="162">
        <f>E36+E8+E19</f>
        <v>19781168</v>
      </c>
      <c r="F40" s="127" t="s">
        <v>149</v>
      </c>
    </row>
    <row r="41" spans="1:6" s="151" customFormat="1" ht="12" customHeight="1" x14ac:dyDescent="0.2">
      <c r="A41" s="142"/>
      <c r="B41" s="143"/>
      <c r="C41" s="144"/>
      <c r="D41" s="144"/>
      <c r="E41" s="144"/>
      <c r="F41" s="127"/>
    </row>
    <row r="42" spans="1:6" ht="12" customHeight="1" x14ac:dyDescent="0.2">
      <c r="A42" s="146"/>
      <c r="B42" s="147"/>
      <c r="C42" s="148"/>
      <c r="D42" s="148"/>
      <c r="E42" s="148"/>
      <c r="F42" s="127"/>
    </row>
    <row r="43" spans="1:6" ht="12" customHeight="1" x14ac:dyDescent="0.2">
      <c r="A43" s="532" t="s">
        <v>386</v>
      </c>
      <c r="B43" s="532"/>
      <c r="C43" s="532"/>
      <c r="D43" s="532"/>
      <c r="E43" s="532"/>
      <c r="F43" s="128"/>
    </row>
    <row r="44" spans="1:6" ht="12" customHeight="1" x14ac:dyDescent="0.2">
      <c r="A44" s="123" t="s">
        <v>51</v>
      </c>
      <c r="B44" s="30" t="s">
        <v>417</v>
      </c>
      <c r="C44" s="177">
        <f>SUM(C45:C49)</f>
        <v>18556500</v>
      </c>
      <c r="D44" s="177">
        <f>SUM(D45:D49)</f>
        <v>19678446</v>
      </c>
      <c r="E44" s="177">
        <f>SUM(E45:E49)</f>
        <v>18786277</v>
      </c>
      <c r="F44" s="127" t="s">
        <v>53</v>
      </c>
    </row>
    <row r="45" spans="1:6" ht="12" customHeight="1" x14ac:dyDescent="0.2">
      <c r="A45" s="167" t="s">
        <v>54</v>
      </c>
      <c r="B45" s="91" t="s">
        <v>294</v>
      </c>
      <c r="C45" s="182">
        <v>14773740</v>
      </c>
      <c r="D45" s="182">
        <v>15895686</v>
      </c>
      <c r="E45" s="184">
        <v>15650494</v>
      </c>
      <c r="F45" s="127" t="s">
        <v>56</v>
      </c>
    </row>
    <row r="46" spans="1:6" ht="12" customHeight="1" x14ac:dyDescent="0.2">
      <c r="A46" s="167" t="s">
        <v>57</v>
      </c>
      <c r="B46" s="75" t="s">
        <v>295</v>
      </c>
      <c r="C46" s="168">
        <v>2573592</v>
      </c>
      <c r="D46" s="168">
        <v>2573592</v>
      </c>
      <c r="E46" s="170">
        <v>2572340</v>
      </c>
      <c r="F46" s="127" t="s">
        <v>59</v>
      </c>
    </row>
    <row r="47" spans="1:6" ht="12" customHeight="1" x14ac:dyDescent="0.2">
      <c r="A47" s="167" t="s">
        <v>60</v>
      </c>
      <c r="B47" s="75" t="s">
        <v>296</v>
      </c>
      <c r="C47" s="168">
        <v>1209168</v>
      </c>
      <c r="D47" s="168">
        <v>1209168</v>
      </c>
      <c r="E47" s="170">
        <v>563443</v>
      </c>
      <c r="F47" s="127" t="s">
        <v>62</v>
      </c>
    </row>
    <row r="48" spans="1:6" s="151" customFormat="1" ht="12" customHeight="1" x14ac:dyDescent="0.2">
      <c r="A48" s="167" t="s">
        <v>63</v>
      </c>
      <c r="B48" s="75" t="s">
        <v>297</v>
      </c>
      <c r="C48" s="168">
        <v>0</v>
      </c>
      <c r="D48" s="168"/>
      <c r="E48" s="170"/>
      <c r="F48" s="127" t="s">
        <v>65</v>
      </c>
    </row>
    <row r="49" spans="1:6" ht="12" customHeight="1" x14ac:dyDescent="0.2">
      <c r="A49" s="167" t="s">
        <v>66</v>
      </c>
      <c r="B49" s="75" t="s">
        <v>299</v>
      </c>
      <c r="C49" s="168"/>
      <c r="D49" s="168"/>
      <c r="E49" s="170"/>
      <c r="F49" s="127" t="s">
        <v>68</v>
      </c>
    </row>
    <row r="50" spans="1:6" ht="12" customHeight="1" x14ac:dyDescent="0.2">
      <c r="A50" s="123" t="s">
        <v>72</v>
      </c>
      <c r="B50" s="30" t="s">
        <v>418</v>
      </c>
      <c r="C50" s="177">
        <f>SUM(C51:C54)</f>
        <v>100000</v>
      </c>
      <c r="D50" s="177">
        <f>SUM(D51:D54)</f>
        <v>100000</v>
      </c>
      <c r="E50" s="177">
        <f>SUM(E51:E54)</f>
        <v>0</v>
      </c>
      <c r="F50" s="127" t="s">
        <v>71</v>
      </c>
    </row>
    <row r="51" spans="1:6" ht="12" customHeight="1" x14ac:dyDescent="0.2">
      <c r="A51" s="167" t="s">
        <v>75</v>
      </c>
      <c r="B51" s="91" t="s">
        <v>320</v>
      </c>
      <c r="C51" s="182">
        <v>100000</v>
      </c>
      <c r="D51" s="182">
        <v>100000</v>
      </c>
      <c r="E51" s="184">
        <v>0</v>
      </c>
      <c r="F51" s="127" t="s">
        <v>74</v>
      </c>
    </row>
    <row r="52" spans="1:6" ht="12" customHeight="1" x14ac:dyDescent="0.2">
      <c r="A52" s="167" t="s">
        <v>78</v>
      </c>
      <c r="B52" s="75" t="s">
        <v>322</v>
      </c>
      <c r="C52" s="168">
        <v>0</v>
      </c>
      <c r="D52" s="168">
        <v>0</v>
      </c>
      <c r="E52" s="170">
        <v>0</v>
      </c>
      <c r="F52" s="127" t="s">
        <v>77</v>
      </c>
    </row>
    <row r="53" spans="1:6" ht="15" customHeight="1" x14ac:dyDescent="0.2">
      <c r="A53" s="167" t="s">
        <v>81</v>
      </c>
      <c r="B53" s="75" t="s">
        <v>419</v>
      </c>
      <c r="C53" s="168">
        <v>0</v>
      </c>
      <c r="D53" s="168">
        <v>0</v>
      </c>
      <c r="E53" s="170">
        <v>0</v>
      </c>
      <c r="F53" s="127" t="s">
        <v>80</v>
      </c>
    </row>
    <row r="54" spans="1:6" ht="15.75" x14ac:dyDescent="0.2">
      <c r="A54" s="167" t="s">
        <v>84</v>
      </c>
      <c r="B54" s="75" t="s">
        <v>420</v>
      </c>
      <c r="C54" s="168">
        <v>0</v>
      </c>
      <c r="D54" s="168">
        <v>0</v>
      </c>
      <c r="E54" s="170">
        <v>0</v>
      </c>
      <c r="F54" s="127" t="s">
        <v>83</v>
      </c>
    </row>
    <row r="55" spans="1:6" ht="15" customHeight="1" x14ac:dyDescent="0.2">
      <c r="A55" s="123" t="s">
        <v>93</v>
      </c>
      <c r="B55" s="191" t="s">
        <v>421</v>
      </c>
      <c r="C55" s="177">
        <f>C44+C50</f>
        <v>18656500</v>
      </c>
      <c r="D55" s="177">
        <f>D44+D50</f>
        <v>19778446</v>
      </c>
      <c r="E55" s="177">
        <f>E44+E50</f>
        <v>18786277</v>
      </c>
      <c r="F55" s="127" t="s">
        <v>86</v>
      </c>
    </row>
    <row r="56" spans="1:6" ht="15.75" x14ac:dyDescent="0.2">
      <c r="C56" s="193"/>
      <c r="D56" s="193"/>
      <c r="E56" s="193"/>
      <c r="F56" s="127"/>
    </row>
    <row r="57" spans="1:6" ht="15.75" x14ac:dyDescent="0.2">
      <c r="A57" s="127"/>
      <c r="F57" s="102"/>
    </row>
    <row r="58" spans="1:6" ht="15.75" x14ac:dyDescent="0.2">
      <c r="A58" s="127"/>
      <c r="F58" s="102"/>
    </row>
    <row r="59" spans="1:6" ht="15.75" x14ac:dyDescent="0.2">
      <c r="F59" s="127"/>
    </row>
    <row r="60" spans="1:6" ht="15.75" x14ac:dyDescent="0.2">
      <c r="F60" s="127"/>
    </row>
    <row r="61" spans="1:6" ht="15.75" x14ac:dyDescent="0.2">
      <c r="F61" s="127"/>
    </row>
    <row r="62" spans="1:6" ht="15.75" x14ac:dyDescent="0.2">
      <c r="F62" s="127"/>
    </row>
    <row r="63" spans="1:6" ht="15.75" x14ac:dyDescent="0.2">
      <c r="F63" s="127"/>
    </row>
    <row r="64" spans="1:6" ht="15.75" x14ac:dyDescent="0.2">
      <c r="F64" s="127"/>
    </row>
    <row r="65" spans="6:6" ht="15.75" x14ac:dyDescent="0.2">
      <c r="F65" s="127"/>
    </row>
    <row r="66" spans="6:6" ht="15.75" x14ac:dyDescent="0.2">
      <c r="F66" s="127"/>
    </row>
    <row r="67" spans="6:6" ht="15.75" x14ac:dyDescent="0.2">
      <c r="F67" s="127"/>
    </row>
    <row r="68" spans="6:6" ht="15.75" x14ac:dyDescent="0.2">
      <c r="F68" s="127"/>
    </row>
    <row r="69" spans="6:6" ht="15.75" x14ac:dyDescent="0.2">
      <c r="F69" s="127"/>
    </row>
    <row r="70" spans="6:6" ht="15.75" x14ac:dyDescent="0.2">
      <c r="F70" s="127"/>
    </row>
    <row r="71" spans="6:6" ht="15.75" x14ac:dyDescent="0.2">
      <c r="F71" s="127"/>
    </row>
    <row r="72" spans="6:6" ht="15.75" x14ac:dyDescent="0.2">
      <c r="F72" s="127"/>
    </row>
    <row r="73" spans="6:6" ht="15.75" x14ac:dyDescent="0.2">
      <c r="F73" s="127"/>
    </row>
    <row r="74" spans="6:6" ht="15.75" x14ac:dyDescent="0.2">
      <c r="F74" s="127"/>
    </row>
    <row r="75" spans="6:6" ht="15.75" x14ac:dyDescent="0.2">
      <c r="F75" s="127"/>
    </row>
    <row r="76" spans="6:6" ht="15.75" x14ac:dyDescent="0.2">
      <c r="F76" s="127"/>
    </row>
    <row r="77" spans="6:6" ht="15.75" x14ac:dyDescent="0.2">
      <c r="F77" s="127"/>
    </row>
    <row r="78" spans="6:6" ht="15.75" x14ac:dyDescent="0.2">
      <c r="F78" s="127"/>
    </row>
    <row r="79" spans="6:6" ht="15.75" x14ac:dyDescent="0.2">
      <c r="F79" s="127"/>
    </row>
    <row r="80" spans="6:6" ht="15.75" x14ac:dyDescent="0.2">
      <c r="F80" s="127"/>
    </row>
    <row r="81" spans="6:6" ht="15.75" x14ac:dyDescent="0.2">
      <c r="F81" s="127"/>
    </row>
    <row r="82" spans="6:6" ht="15.75" x14ac:dyDescent="0.2">
      <c r="F82" s="127"/>
    </row>
    <row r="83" spans="6:6" ht="15.75" x14ac:dyDescent="0.2">
      <c r="F83" s="127"/>
    </row>
    <row r="84" spans="6:6" ht="15.75" x14ac:dyDescent="0.2">
      <c r="F84" s="127"/>
    </row>
    <row r="85" spans="6:6" ht="15.75" x14ac:dyDescent="0.2">
      <c r="F85" s="127"/>
    </row>
    <row r="86" spans="6:6" ht="15.75" x14ac:dyDescent="0.2">
      <c r="F86" s="127"/>
    </row>
    <row r="87" spans="6:6" ht="15.75" x14ac:dyDescent="0.2">
      <c r="F87" s="127"/>
    </row>
    <row r="88" spans="6:6" ht="15" x14ac:dyDescent="0.2">
      <c r="F88" s="145"/>
    </row>
    <row r="90" spans="6:6" ht="15.75" x14ac:dyDescent="0.2">
      <c r="F90" s="127"/>
    </row>
    <row r="91" spans="6:6" x14ac:dyDescent="0.2">
      <c r="F91" s="150"/>
    </row>
    <row r="92" spans="6:6" x14ac:dyDescent="0.2">
      <c r="F92" s="150"/>
    </row>
    <row r="93" spans="6:6" x14ac:dyDescent="0.2">
      <c r="F93" s="150"/>
    </row>
    <row r="94" spans="6:6" x14ac:dyDescent="0.2">
      <c r="F94" s="150"/>
    </row>
    <row r="95" spans="6:6" x14ac:dyDescent="0.2">
      <c r="F95" s="150"/>
    </row>
    <row r="96" spans="6:6" x14ac:dyDescent="0.2">
      <c r="F96" s="150"/>
    </row>
    <row r="97" spans="6:6" x14ac:dyDescent="0.2">
      <c r="F97" s="150"/>
    </row>
    <row r="98" spans="6:6" x14ac:dyDescent="0.2">
      <c r="F98" s="150"/>
    </row>
    <row r="99" spans="6:6" x14ac:dyDescent="0.2">
      <c r="F99" s="150"/>
    </row>
    <row r="100" spans="6:6" x14ac:dyDescent="0.2">
      <c r="F100" s="150"/>
    </row>
    <row r="101" spans="6:6" x14ac:dyDescent="0.2">
      <c r="F101" s="150"/>
    </row>
    <row r="102" spans="6:6" x14ac:dyDescent="0.2">
      <c r="F102" s="150"/>
    </row>
    <row r="103" spans="6:6" x14ac:dyDescent="0.2">
      <c r="F103" s="150"/>
    </row>
    <row r="104" spans="6:6" x14ac:dyDescent="0.2">
      <c r="F104" s="150"/>
    </row>
    <row r="105" spans="6:6" x14ac:dyDescent="0.2">
      <c r="F105" s="150"/>
    </row>
    <row r="106" spans="6:6" x14ac:dyDescent="0.2">
      <c r="F106" s="150"/>
    </row>
    <row r="107" spans="6:6" x14ac:dyDescent="0.2">
      <c r="F107" s="150"/>
    </row>
    <row r="108" spans="6:6" x14ac:dyDescent="0.2">
      <c r="F108" s="150"/>
    </row>
    <row r="109" spans="6:6" x14ac:dyDescent="0.2">
      <c r="F109" s="150"/>
    </row>
    <row r="110" spans="6:6" x14ac:dyDescent="0.2">
      <c r="F110" s="150"/>
    </row>
    <row r="111" spans="6:6" x14ac:dyDescent="0.2">
      <c r="F111" s="150"/>
    </row>
    <row r="112" spans="6:6" x14ac:dyDescent="0.2">
      <c r="F112" s="150"/>
    </row>
    <row r="113" spans="6:6" x14ac:dyDescent="0.2">
      <c r="F113" s="150"/>
    </row>
    <row r="114" spans="6:6" x14ac:dyDescent="0.2">
      <c r="F114" s="150"/>
    </row>
    <row r="115" spans="6:6" x14ac:dyDescent="0.2">
      <c r="F115" s="150"/>
    </row>
    <row r="116" spans="6:6" x14ac:dyDescent="0.2">
      <c r="F116" s="150"/>
    </row>
    <row r="117" spans="6:6" x14ac:dyDescent="0.2">
      <c r="F117" s="150"/>
    </row>
    <row r="118" spans="6:6" x14ac:dyDescent="0.2">
      <c r="F118" s="150"/>
    </row>
    <row r="119" spans="6:6" x14ac:dyDescent="0.2">
      <c r="F119" s="150"/>
    </row>
    <row r="120" spans="6:6" x14ac:dyDescent="0.2">
      <c r="F120" s="150"/>
    </row>
    <row r="121" spans="6:6" x14ac:dyDescent="0.2">
      <c r="F121" s="150"/>
    </row>
    <row r="122" spans="6:6" x14ac:dyDescent="0.2">
      <c r="F122" s="150"/>
    </row>
    <row r="123" spans="6:6" x14ac:dyDescent="0.2">
      <c r="F123" s="150"/>
    </row>
    <row r="124" spans="6:6" x14ac:dyDescent="0.2">
      <c r="F124" s="150"/>
    </row>
    <row r="125" spans="6:6" x14ac:dyDescent="0.2">
      <c r="F125" s="150"/>
    </row>
    <row r="126" spans="6:6" x14ac:dyDescent="0.2">
      <c r="F126" s="150"/>
    </row>
    <row r="127" spans="6:6" x14ac:dyDescent="0.2">
      <c r="F127" s="150"/>
    </row>
    <row r="128" spans="6:6" x14ac:dyDescent="0.2">
      <c r="F128" s="150"/>
    </row>
    <row r="129" spans="6:6" x14ac:dyDescent="0.2">
      <c r="F129" s="150"/>
    </row>
    <row r="130" spans="6:6" x14ac:dyDescent="0.2">
      <c r="F130" s="150"/>
    </row>
    <row r="131" spans="6:6" x14ac:dyDescent="0.2">
      <c r="F131" s="150"/>
    </row>
    <row r="132" spans="6:6" x14ac:dyDescent="0.2">
      <c r="F132" s="150"/>
    </row>
    <row r="133" spans="6:6" x14ac:dyDescent="0.2">
      <c r="F133" s="150"/>
    </row>
    <row r="134" spans="6:6" x14ac:dyDescent="0.2">
      <c r="F134" s="150"/>
    </row>
    <row r="135" spans="6:6" x14ac:dyDescent="0.2">
      <c r="F135" s="150"/>
    </row>
    <row r="136" spans="6:6" x14ac:dyDescent="0.2">
      <c r="F136" s="150"/>
    </row>
    <row r="137" spans="6:6" x14ac:dyDescent="0.2">
      <c r="F137" s="150"/>
    </row>
    <row r="138" spans="6:6" x14ac:dyDescent="0.2">
      <c r="F138" s="150"/>
    </row>
    <row r="139" spans="6:6" x14ac:dyDescent="0.2">
      <c r="F139" s="150"/>
    </row>
    <row r="140" spans="6:6" x14ac:dyDescent="0.2">
      <c r="F140" s="150"/>
    </row>
    <row r="141" spans="6:6" x14ac:dyDescent="0.2">
      <c r="F141" s="150"/>
    </row>
    <row r="142" spans="6:6" x14ac:dyDescent="0.2">
      <c r="F142" s="150"/>
    </row>
    <row r="143" spans="6:6" x14ac:dyDescent="0.2">
      <c r="F143" s="150"/>
    </row>
    <row r="144" spans="6:6" x14ac:dyDescent="0.2">
      <c r="F144" s="150"/>
    </row>
    <row r="145" spans="6:6" x14ac:dyDescent="0.2">
      <c r="F145" s="150"/>
    </row>
    <row r="146" spans="6:6" x14ac:dyDescent="0.2">
      <c r="F146" s="150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49999999999998" right="0.78749999999999998" top="0.98402777777777772" bottom="0.98402777777777772" header="0.51180555555555551" footer="0.51180555555555551"/>
  <pageSetup paperSize="9" scale="70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H23"/>
  <sheetViews>
    <sheetView topLeftCell="A4" zoomScaleSheetLayoutView="130" workbookViewId="0">
      <selection activeCell="H24" sqref="H24"/>
    </sheetView>
  </sheetViews>
  <sheetFormatPr defaultRowHeight="12.75" x14ac:dyDescent="0.2"/>
  <cols>
    <col min="1" max="1" width="48.1640625" style="194" customWidth="1"/>
    <col min="2" max="3" width="15.83203125" style="195" customWidth="1"/>
    <col min="4" max="4" width="0.1640625" style="195" customWidth="1"/>
    <col min="5" max="7" width="15.83203125" style="195" customWidth="1"/>
    <col min="8" max="8" width="4.1640625" style="195" customWidth="1"/>
    <col min="9" max="9" width="13.83203125" style="195" customWidth="1"/>
    <col min="10" max="16384" width="9.33203125" style="195"/>
  </cols>
  <sheetData>
    <row r="1" spans="1:8" ht="24.75" customHeight="1" x14ac:dyDescent="0.2">
      <c r="A1" s="533" t="s">
        <v>423</v>
      </c>
      <c r="B1" s="533"/>
      <c r="C1" s="533"/>
      <c r="D1" s="533"/>
      <c r="E1" s="533"/>
      <c r="F1" s="533"/>
      <c r="G1" s="533"/>
      <c r="H1" s="534" t="str">
        <f>+CONCATENATE("3. melléklet a 5/2021 (V.28.) önkormányzati rendelethez")</f>
        <v>3. melléklet a 5/2021 (V.28.) önkormányzati rendelethez</v>
      </c>
    </row>
    <row r="2" spans="1:8" ht="27" customHeight="1" x14ac:dyDescent="0.25">
      <c r="A2" s="196"/>
      <c r="B2" s="197" t="s">
        <v>424</v>
      </c>
      <c r="C2" s="197"/>
      <c r="D2" s="197"/>
      <c r="E2" s="197"/>
      <c r="F2" s="535" t="s">
        <v>40</v>
      </c>
      <c r="G2" s="535"/>
      <c r="H2" s="534"/>
    </row>
    <row r="3" spans="1:8" s="202" customFormat="1" ht="48.75" customHeight="1" x14ac:dyDescent="0.2">
      <c r="A3" s="198" t="s">
        <v>425</v>
      </c>
      <c r="B3" s="199" t="s">
        <v>426</v>
      </c>
      <c r="C3" s="199" t="s">
        <v>427</v>
      </c>
      <c r="D3" s="199"/>
      <c r="E3" s="199" t="str">
        <f>+' 4.sz. melléklet beruházások'!E3</f>
        <v>2020. évi módosított előirányzat")</v>
      </c>
      <c r="F3" s="200" t="str">
        <f>+' 4.sz. melléklet beruházások'!F3</f>
        <v>2020. évi teljesítés")</v>
      </c>
      <c r="G3" s="201" t="str">
        <f>+' 4.sz. melléklet beruházások'!G3</f>
        <v xml:space="preserve"> Összes teljesítés 2020. dec. 31-ig</v>
      </c>
      <c r="H3" s="534"/>
    </row>
    <row r="4" spans="1:8" s="197" customFormat="1" ht="15" customHeight="1" x14ac:dyDescent="0.2">
      <c r="A4" s="203" t="s">
        <v>46</v>
      </c>
      <c r="B4" s="204" t="s">
        <v>47</v>
      </c>
      <c r="C4" s="204" t="s">
        <v>48</v>
      </c>
      <c r="D4" s="204"/>
      <c r="E4" s="204" t="s">
        <v>50</v>
      </c>
      <c r="F4" s="205" t="s">
        <v>428</v>
      </c>
      <c r="G4" s="206" t="s">
        <v>429</v>
      </c>
      <c r="H4" s="534"/>
    </row>
    <row r="5" spans="1:8" ht="15.95" customHeight="1" x14ac:dyDescent="0.2">
      <c r="A5" s="207" t="s">
        <v>911</v>
      </c>
      <c r="B5" s="208">
        <v>2900934</v>
      </c>
      <c r="C5" s="209">
        <v>2020</v>
      </c>
      <c r="D5" s="210"/>
      <c r="E5" s="210">
        <v>2900934</v>
      </c>
      <c r="F5" s="210">
        <v>2900934</v>
      </c>
      <c r="G5" s="210">
        <v>2900934</v>
      </c>
      <c r="H5" s="534"/>
    </row>
    <row r="6" spans="1:8" ht="15.95" customHeight="1" x14ac:dyDescent="0.2">
      <c r="A6" s="207" t="s">
        <v>912</v>
      </c>
      <c r="B6" s="208">
        <v>24983821</v>
      </c>
      <c r="C6" s="209">
        <v>2020</v>
      </c>
      <c r="D6" s="211"/>
      <c r="E6" s="210">
        <v>24983821</v>
      </c>
      <c r="F6" s="210">
        <v>24983821</v>
      </c>
      <c r="G6" s="210">
        <v>24983821</v>
      </c>
      <c r="H6" s="534"/>
    </row>
    <row r="7" spans="1:8" ht="15.95" customHeight="1" x14ac:dyDescent="0.2">
      <c r="A7" s="207"/>
      <c r="B7" s="208"/>
      <c r="C7" s="209"/>
      <c r="D7" s="212"/>
      <c r="E7" s="210"/>
      <c r="F7" s="210"/>
      <c r="G7" s="210"/>
      <c r="H7" s="534"/>
    </row>
    <row r="8" spans="1:8" ht="15.95" customHeight="1" x14ac:dyDescent="0.2">
      <c r="A8" s="207"/>
      <c r="B8" s="208"/>
      <c r="C8" s="209"/>
      <c r="D8" s="210"/>
      <c r="E8" s="210"/>
      <c r="F8" s="210"/>
      <c r="G8" s="213"/>
      <c r="H8" s="534"/>
    </row>
    <row r="9" spans="1:8" ht="15.95" customHeight="1" x14ac:dyDescent="0.2">
      <c r="A9" s="207"/>
      <c r="B9" s="208"/>
      <c r="C9" s="209"/>
      <c r="D9" s="211"/>
      <c r="E9" s="210"/>
      <c r="F9" s="210"/>
      <c r="G9" s="213"/>
      <c r="H9" s="534"/>
    </row>
    <row r="10" spans="1:8" ht="15.95" customHeight="1" x14ac:dyDescent="0.2">
      <c r="A10" s="207"/>
      <c r="B10" s="208"/>
      <c r="C10" s="209"/>
      <c r="D10" s="212"/>
      <c r="E10" s="210"/>
      <c r="F10" s="210"/>
      <c r="G10" s="213"/>
      <c r="H10" s="534"/>
    </row>
    <row r="11" spans="1:8" ht="15.95" customHeight="1" x14ac:dyDescent="0.2">
      <c r="A11" s="207"/>
      <c r="B11" s="208"/>
      <c r="C11" s="209"/>
      <c r="D11" s="212"/>
      <c r="E11" s="210"/>
      <c r="F11" s="210"/>
      <c r="G11" s="213"/>
      <c r="H11" s="534"/>
    </row>
    <row r="12" spans="1:8" ht="15.95" customHeight="1" x14ac:dyDescent="0.2">
      <c r="A12" s="214"/>
      <c r="B12" s="210"/>
      <c r="C12" s="215"/>
      <c r="D12" s="210"/>
      <c r="E12" s="210"/>
      <c r="F12" s="216"/>
      <c r="G12" s="213">
        <f t="shared" ref="G12:G22" si="0">+D12+F12</f>
        <v>0</v>
      </c>
      <c r="H12" s="534"/>
    </row>
    <row r="13" spans="1:8" ht="15.95" customHeight="1" x14ac:dyDescent="0.2">
      <c r="A13" s="214"/>
      <c r="B13" s="210"/>
      <c r="C13" s="215"/>
      <c r="D13" s="210"/>
      <c r="E13" s="210"/>
      <c r="F13" s="216"/>
      <c r="G13" s="213">
        <f t="shared" si="0"/>
        <v>0</v>
      </c>
      <c r="H13" s="534"/>
    </row>
    <row r="14" spans="1:8" ht="15.95" customHeight="1" x14ac:dyDescent="0.2">
      <c r="A14" s="214"/>
      <c r="B14" s="210"/>
      <c r="C14" s="215"/>
      <c r="D14" s="210"/>
      <c r="E14" s="210"/>
      <c r="F14" s="216"/>
      <c r="G14" s="213">
        <f t="shared" si="0"/>
        <v>0</v>
      </c>
      <c r="H14" s="534"/>
    </row>
    <row r="15" spans="1:8" ht="15.95" customHeight="1" x14ac:dyDescent="0.2">
      <c r="A15" s="214"/>
      <c r="B15" s="210"/>
      <c r="C15" s="215"/>
      <c r="D15" s="210"/>
      <c r="E15" s="210"/>
      <c r="F15" s="216"/>
      <c r="G15" s="213">
        <f t="shared" si="0"/>
        <v>0</v>
      </c>
      <c r="H15" s="534"/>
    </row>
    <row r="16" spans="1:8" ht="15.95" customHeight="1" x14ac:dyDescent="0.2">
      <c r="A16" s="214"/>
      <c r="B16" s="210"/>
      <c r="C16" s="215"/>
      <c r="D16" s="210"/>
      <c r="E16" s="210"/>
      <c r="F16" s="216"/>
      <c r="G16" s="213">
        <f t="shared" si="0"/>
        <v>0</v>
      </c>
      <c r="H16" s="534"/>
    </row>
    <row r="17" spans="1:8" ht="15.95" customHeight="1" x14ac:dyDescent="0.2">
      <c r="A17" s="214"/>
      <c r="B17" s="210"/>
      <c r="C17" s="215"/>
      <c r="D17" s="210"/>
      <c r="E17" s="210"/>
      <c r="F17" s="216"/>
      <c r="G17" s="213">
        <f t="shared" si="0"/>
        <v>0</v>
      </c>
      <c r="H17" s="534"/>
    </row>
    <row r="18" spans="1:8" ht="15.95" customHeight="1" x14ac:dyDescent="0.2">
      <c r="A18" s="214"/>
      <c r="B18" s="210"/>
      <c r="C18" s="215"/>
      <c r="D18" s="210"/>
      <c r="E18" s="210"/>
      <c r="F18" s="216"/>
      <c r="G18" s="213">
        <f t="shared" si="0"/>
        <v>0</v>
      </c>
      <c r="H18" s="534"/>
    </row>
    <row r="19" spans="1:8" ht="15.95" customHeight="1" x14ac:dyDescent="0.2">
      <c r="A19" s="214"/>
      <c r="B19" s="210"/>
      <c r="C19" s="215"/>
      <c r="D19" s="210"/>
      <c r="E19" s="210"/>
      <c r="F19" s="216"/>
      <c r="G19" s="213">
        <f t="shared" si="0"/>
        <v>0</v>
      </c>
      <c r="H19" s="534"/>
    </row>
    <row r="20" spans="1:8" ht="15.95" customHeight="1" x14ac:dyDescent="0.2">
      <c r="A20" s="214"/>
      <c r="B20" s="210"/>
      <c r="C20" s="215"/>
      <c r="D20" s="210"/>
      <c r="E20" s="210"/>
      <c r="F20" s="216"/>
      <c r="G20" s="213">
        <f t="shared" si="0"/>
        <v>0</v>
      </c>
      <c r="H20" s="534"/>
    </row>
    <row r="21" spans="1:8" ht="15.95" customHeight="1" x14ac:dyDescent="0.2">
      <c r="A21" s="214"/>
      <c r="B21" s="210"/>
      <c r="C21" s="215"/>
      <c r="D21" s="210"/>
      <c r="E21" s="210"/>
      <c r="F21" s="216"/>
      <c r="G21" s="213">
        <f t="shared" si="0"/>
        <v>0</v>
      </c>
      <c r="H21" s="534"/>
    </row>
    <row r="22" spans="1:8" ht="15.95" customHeight="1" x14ac:dyDescent="0.2">
      <c r="A22" s="217"/>
      <c r="B22" s="211"/>
      <c r="C22" s="218"/>
      <c r="D22" s="211"/>
      <c r="E22" s="211"/>
      <c r="F22" s="219"/>
      <c r="G22" s="213">
        <f t="shared" si="0"/>
        <v>0</v>
      </c>
      <c r="H22" s="534"/>
    </row>
    <row r="23" spans="1:8" s="224" customFormat="1" ht="18" customHeight="1" x14ac:dyDescent="0.2">
      <c r="A23" s="220" t="s">
        <v>430</v>
      </c>
      <c r="B23" s="221">
        <f>SUM(B5:B22)</f>
        <v>27884755</v>
      </c>
      <c r="C23" s="222"/>
      <c r="D23" s="221">
        <f>SUM(D5:D22)</f>
        <v>0</v>
      </c>
      <c r="E23" s="221">
        <f>SUM(E5:E22)</f>
        <v>27884755</v>
      </c>
      <c r="F23" s="221">
        <f>SUM(F5:F22)</f>
        <v>27884755</v>
      </c>
      <c r="G23" s="223">
        <f>SUM(G5:G22)</f>
        <v>27884755</v>
      </c>
      <c r="H23" s="534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I21"/>
  <sheetViews>
    <sheetView workbookViewId="0">
      <selection activeCell="J3" sqref="J3"/>
    </sheetView>
  </sheetViews>
  <sheetFormatPr defaultRowHeight="12.75" x14ac:dyDescent="0.2"/>
  <cols>
    <col min="1" max="1" width="43.5" style="194" customWidth="1"/>
    <col min="2" max="2" width="15.6640625" style="195" customWidth="1"/>
    <col min="3" max="3" width="15.5" style="195" customWidth="1"/>
    <col min="4" max="4" width="0.33203125" style="195" customWidth="1"/>
    <col min="5" max="7" width="15.6640625" style="195" customWidth="1"/>
    <col min="8" max="8" width="5.1640625" style="195" customWidth="1"/>
    <col min="9" max="16384" width="9.33203125" style="195"/>
  </cols>
  <sheetData>
    <row r="1" spans="1:9" ht="18" customHeight="1" x14ac:dyDescent="0.2">
      <c r="A1" s="533" t="s">
        <v>431</v>
      </c>
      <c r="B1" s="533"/>
      <c r="C1" s="533"/>
      <c r="D1" s="533"/>
      <c r="E1" s="533"/>
      <c r="F1" s="533"/>
      <c r="G1" s="533"/>
      <c r="H1" s="536" t="str">
        <f>+CONCATENATE("""'4.sz. melléklet 5/2021. (V.28.) önkormányzati rendelethez")</f>
        <v>"'4.sz. melléklet 5/2021. (V.28.) önkormányzati rendelethez</v>
      </c>
    </row>
    <row r="2" spans="1:9" ht="28.5" customHeight="1" x14ac:dyDescent="0.25">
      <c r="A2" s="196"/>
      <c r="B2" s="197"/>
      <c r="C2" s="197"/>
      <c r="D2" s="197"/>
      <c r="E2" s="197"/>
      <c r="F2" s="535" t="s">
        <v>40</v>
      </c>
      <c r="G2" s="535"/>
      <c r="H2" s="536"/>
    </row>
    <row r="3" spans="1:9" s="202" customFormat="1" ht="50.25" customHeight="1" x14ac:dyDescent="0.2">
      <c r="A3" s="198" t="s">
        <v>432</v>
      </c>
      <c r="B3" s="199" t="s">
        <v>426</v>
      </c>
      <c r="C3" s="199" t="s">
        <v>427</v>
      </c>
      <c r="D3" s="199"/>
      <c r="E3" s="199" t="s">
        <v>918</v>
      </c>
      <c r="F3" s="200" t="s">
        <v>919</v>
      </c>
      <c r="G3" s="201" t="s">
        <v>920</v>
      </c>
      <c r="H3" s="536"/>
      <c r="I3" s="195"/>
    </row>
    <row r="4" spans="1:9" s="197" customFormat="1" ht="12" customHeight="1" x14ac:dyDescent="0.2">
      <c r="A4" s="203" t="s">
        <v>46</v>
      </c>
      <c r="B4" s="204" t="s">
        <v>47</v>
      </c>
      <c r="C4" s="204" t="s">
        <v>48</v>
      </c>
      <c r="D4" s="204"/>
      <c r="E4" s="204" t="s">
        <v>50</v>
      </c>
      <c r="F4" s="205" t="s">
        <v>428</v>
      </c>
      <c r="G4" s="206" t="s">
        <v>429</v>
      </c>
      <c r="H4" s="536"/>
    </row>
    <row r="5" spans="1:9" ht="23.25" customHeight="1" x14ac:dyDescent="0.2">
      <c r="A5" s="207" t="s">
        <v>913</v>
      </c>
      <c r="B5" s="210">
        <v>496062</v>
      </c>
      <c r="C5" s="209">
        <v>2020</v>
      </c>
      <c r="D5" s="210"/>
      <c r="E5" s="210">
        <v>496062</v>
      </c>
      <c r="F5" s="210">
        <v>496062</v>
      </c>
      <c r="G5" s="210">
        <v>496062</v>
      </c>
      <c r="H5" s="536"/>
    </row>
    <row r="6" spans="1:9" ht="26.25" customHeight="1" x14ac:dyDescent="0.2">
      <c r="A6" s="207" t="s">
        <v>914</v>
      </c>
      <c r="B6" s="210">
        <v>179000</v>
      </c>
      <c r="C6" s="209">
        <v>2020</v>
      </c>
      <c r="D6" s="210"/>
      <c r="E6" s="210">
        <v>179000</v>
      </c>
      <c r="F6" s="210">
        <v>179000</v>
      </c>
      <c r="G6" s="210">
        <v>179000</v>
      </c>
      <c r="H6" s="536"/>
    </row>
    <row r="7" spans="1:9" ht="27.75" customHeight="1" x14ac:dyDescent="0.2">
      <c r="A7" s="207" t="s">
        <v>915</v>
      </c>
      <c r="B7" s="210">
        <v>665210</v>
      </c>
      <c r="C7" s="209">
        <v>2020</v>
      </c>
      <c r="D7" s="210"/>
      <c r="E7" s="210">
        <v>665210</v>
      </c>
      <c r="F7" s="210">
        <v>665210</v>
      </c>
      <c r="G7" s="210">
        <v>665210</v>
      </c>
      <c r="H7" s="536"/>
    </row>
    <row r="8" spans="1:9" ht="15.95" customHeight="1" x14ac:dyDescent="0.2">
      <c r="A8" s="207" t="s">
        <v>916</v>
      </c>
      <c r="B8" s="210">
        <v>994728</v>
      </c>
      <c r="C8" s="209">
        <v>2020</v>
      </c>
      <c r="D8" s="210"/>
      <c r="E8" s="210">
        <v>994728</v>
      </c>
      <c r="F8" s="210">
        <v>994728</v>
      </c>
      <c r="G8" s="210">
        <v>994728</v>
      </c>
      <c r="H8" s="536"/>
    </row>
    <row r="9" spans="1:9" ht="15.95" customHeight="1" x14ac:dyDescent="0.2">
      <c r="A9" s="207" t="s">
        <v>917</v>
      </c>
      <c r="B9" s="210">
        <v>9585000</v>
      </c>
      <c r="C9" s="209">
        <v>2020</v>
      </c>
      <c r="D9" s="210"/>
      <c r="E9" s="210">
        <v>9585000</v>
      </c>
      <c r="F9" s="210">
        <v>9585000</v>
      </c>
      <c r="G9" s="210">
        <v>9585000</v>
      </c>
      <c r="H9" s="536"/>
    </row>
    <row r="10" spans="1:9" ht="15.95" customHeight="1" x14ac:dyDescent="0.2">
      <c r="A10" s="207"/>
      <c r="B10" s="210"/>
      <c r="C10" s="209"/>
      <c r="D10" s="210"/>
      <c r="E10" s="210"/>
      <c r="F10" s="210"/>
      <c r="G10" s="210"/>
      <c r="H10" s="536"/>
    </row>
    <row r="11" spans="1:9" ht="25.5" customHeight="1" x14ac:dyDescent="0.2">
      <c r="A11" s="207"/>
      <c r="B11" s="210"/>
      <c r="C11" s="209"/>
      <c r="D11" s="210"/>
      <c r="E11" s="210"/>
      <c r="F11" s="210"/>
      <c r="G11" s="210"/>
      <c r="H11" s="536"/>
    </row>
    <row r="12" spans="1:9" s="224" customFormat="1" ht="18" customHeight="1" x14ac:dyDescent="0.2">
      <c r="A12" s="220" t="s">
        <v>430</v>
      </c>
      <c r="B12" s="225">
        <f>SUM(B5:B11)</f>
        <v>11920000</v>
      </c>
      <c r="C12" s="222"/>
      <c r="D12" s="221">
        <f>SUM(D5:D11)</f>
        <v>0</v>
      </c>
      <c r="E12" s="225">
        <f>SUM(E5:E11)</f>
        <v>11920000</v>
      </c>
      <c r="F12" s="225">
        <f>SUM(F5:F11)</f>
        <v>11920000</v>
      </c>
      <c r="G12" s="223">
        <f>SUM(G5:G11)</f>
        <v>11920000</v>
      </c>
      <c r="H12" s="536"/>
    </row>
    <row r="13" spans="1:9" x14ac:dyDescent="0.2">
      <c r="F13" s="224"/>
      <c r="G13" s="224"/>
      <c r="H13" s="226"/>
    </row>
    <row r="14" spans="1:9" x14ac:dyDescent="0.2">
      <c r="H14" s="226"/>
    </row>
    <row r="15" spans="1:9" x14ac:dyDescent="0.2">
      <c r="H15" s="226"/>
    </row>
    <row r="16" spans="1:9" x14ac:dyDescent="0.2">
      <c r="H16" s="226"/>
    </row>
    <row r="17" spans="8:8" x14ac:dyDescent="0.2">
      <c r="H17" s="226"/>
    </row>
    <row r="18" spans="8:8" x14ac:dyDescent="0.2">
      <c r="H18" s="226"/>
    </row>
    <row r="19" spans="8:8" x14ac:dyDescent="0.2">
      <c r="H19" s="226"/>
    </row>
    <row r="20" spans="8:8" x14ac:dyDescent="0.2">
      <c r="H20" s="226"/>
    </row>
    <row r="21" spans="8:8" x14ac:dyDescent="0.2">
      <c r="H21" s="226"/>
    </row>
  </sheetData>
  <sheetProtection selectLockedCells="1" selectUnlockedCells="1"/>
  <mergeCells count="3">
    <mergeCell ref="A1:G1"/>
    <mergeCell ref="H1:H12"/>
    <mergeCell ref="F2:G2"/>
  </mergeCells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K32"/>
  <sheetViews>
    <sheetView topLeftCell="A11" zoomScaleSheetLayoutView="100" workbookViewId="0">
      <selection activeCell="G9" sqref="G9"/>
    </sheetView>
  </sheetViews>
  <sheetFormatPr defaultRowHeight="12.75" x14ac:dyDescent="0.2"/>
  <cols>
    <col min="1" max="1" width="6.83203125" style="197" customWidth="1"/>
    <col min="2" max="2" width="55.1640625" style="227" customWidth="1"/>
    <col min="3" max="5" width="16.33203125" style="197" customWidth="1"/>
    <col min="6" max="6" width="55.1640625" style="197" customWidth="1"/>
    <col min="7" max="7" width="16.33203125" style="197" customWidth="1"/>
    <col min="8" max="8" width="18.6640625" style="197" bestFit="1" customWidth="1"/>
    <col min="9" max="9" width="16.33203125" style="197" customWidth="1"/>
    <col min="10" max="10" width="4.83203125" style="197" customWidth="1"/>
    <col min="11" max="11" width="0" style="101" hidden="1" customWidth="1"/>
    <col min="12" max="16384" width="9.33203125" style="197"/>
  </cols>
  <sheetData>
    <row r="1" spans="1:11" ht="39.75" customHeight="1" x14ac:dyDescent="0.2">
      <c r="B1" s="537" t="s">
        <v>433</v>
      </c>
      <c r="C1" s="537"/>
      <c r="D1" s="537"/>
      <c r="E1" s="537"/>
      <c r="F1" s="537"/>
      <c r="G1" s="537"/>
      <c r="H1" s="537"/>
      <c r="I1" s="537"/>
      <c r="J1" s="538" t="str">
        <f>+CONCATENATE("5.sz. melléklet 5/2021. (V.28.) önkormányzati rendelethez")</f>
        <v>5.sz. melléklet 5/2021. (V.28.) önkormányzati rendelethez</v>
      </c>
    </row>
    <row r="2" spans="1:11" ht="13.5" x14ac:dyDescent="0.2">
      <c r="G2" s="228"/>
      <c r="H2" s="228"/>
      <c r="I2" s="228" t="s">
        <v>434</v>
      </c>
      <c r="J2" s="538"/>
    </row>
    <row r="3" spans="1:11" ht="18" customHeight="1" x14ac:dyDescent="0.2">
      <c r="A3" s="539" t="s">
        <v>41</v>
      </c>
      <c r="B3" s="540" t="s">
        <v>379</v>
      </c>
      <c r="C3" s="540"/>
      <c r="D3" s="540"/>
      <c r="E3" s="540"/>
      <c r="F3" s="539" t="s">
        <v>386</v>
      </c>
      <c r="G3" s="539"/>
      <c r="H3" s="539"/>
      <c r="I3" s="539"/>
      <c r="J3" s="538"/>
    </row>
    <row r="4" spans="1:11" s="232" customFormat="1" ht="35.25" customHeight="1" x14ac:dyDescent="0.2">
      <c r="A4" s="539"/>
      <c r="B4" s="198" t="s">
        <v>371</v>
      </c>
      <c r="C4" s="199" t="s">
        <v>907</v>
      </c>
      <c r="D4" s="229" t="s">
        <v>908</v>
      </c>
      <c r="E4" s="199" t="s">
        <v>909</v>
      </c>
      <c r="F4" s="198" t="s">
        <v>371</v>
      </c>
      <c r="G4" s="199" t="str">
        <f>+C4</f>
        <v>2020. évi eredeti előirányzat</v>
      </c>
      <c r="H4" s="229" t="str">
        <f>+D4</f>
        <v>2020. évi módosított előirányzat</v>
      </c>
      <c r="I4" s="230" t="str">
        <f>+E4</f>
        <v>2020. évi teljesítés</v>
      </c>
      <c r="J4" s="538"/>
      <c r="K4" s="231"/>
    </row>
    <row r="5" spans="1:11" s="238" customFormat="1" ht="12" customHeight="1" x14ac:dyDescent="0.2">
      <c r="A5" s="233" t="s">
        <v>46</v>
      </c>
      <c r="B5" s="234" t="s">
        <v>47</v>
      </c>
      <c r="C5" s="235" t="s">
        <v>48</v>
      </c>
      <c r="D5" s="235" t="s">
        <v>49</v>
      </c>
      <c r="E5" s="235" t="s">
        <v>50</v>
      </c>
      <c r="F5" s="234" t="s">
        <v>428</v>
      </c>
      <c r="G5" s="235" t="s">
        <v>435</v>
      </c>
      <c r="H5" s="235" t="s">
        <v>436</v>
      </c>
      <c r="I5" s="236" t="s">
        <v>437</v>
      </c>
      <c r="J5" s="538"/>
      <c r="K5" s="237"/>
    </row>
    <row r="6" spans="1:11" ht="15" customHeight="1" x14ac:dyDescent="0.2">
      <c r="A6" s="239" t="s">
        <v>51</v>
      </c>
      <c r="B6" s="240" t="s">
        <v>438</v>
      </c>
      <c r="C6" s="241">
        <v>53656135</v>
      </c>
      <c r="D6" s="241">
        <v>59734840</v>
      </c>
      <c r="E6" s="242">
        <v>59734840</v>
      </c>
      <c r="F6" s="240" t="s">
        <v>439</v>
      </c>
      <c r="G6" s="182">
        <v>34929140</v>
      </c>
      <c r="H6" s="182">
        <v>41955249</v>
      </c>
      <c r="I6" s="243">
        <v>39111617</v>
      </c>
      <c r="J6" s="538"/>
      <c r="K6" s="101" t="s">
        <v>53</v>
      </c>
    </row>
    <row r="7" spans="1:11" ht="15" customHeight="1" x14ac:dyDescent="0.2">
      <c r="A7" s="244" t="s">
        <v>72</v>
      </c>
      <c r="B7" s="245" t="s">
        <v>440</v>
      </c>
      <c r="C7" s="246">
        <v>13900000</v>
      </c>
      <c r="D7" s="246">
        <v>35986232</v>
      </c>
      <c r="E7" s="247">
        <v>36616314</v>
      </c>
      <c r="F7" s="245" t="s">
        <v>295</v>
      </c>
      <c r="G7" s="168">
        <v>5895321</v>
      </c>
      <c r="H7" s="168">
        <v>6664779</v>
      </c>
      <c r="I7" s="248">
        <v>6066930</v>
      </c>
      <c r="J7" s="538"/>
      <c r="K7" s="101" t="s">
        <v>56</v>
      </c>
    </row>
    <row r="8" spans="1:11" ht="15" customHeight="1" x14ac:dyDescent="0.2">
      <c r="A8" s="244" t="s">
        <v>93</v>
      </c>
      <c r="B8" s="249" t="s">
        <v>441</v>
      </c>
      <c r="C8" s="168"/>
      <c r="D8" s="168"/>
      <c r="E8" s="248"/>
      <c r="F8" s="245" t="s">
        <v>442</v>
      </c>
      <c r="G8" s="168">
        <v>28466568</v>
      </c>
      <c r="H8" s="168">
        <v>31775222</v>
      </c>
      <c r="I8" s="248">
        <v>25197212</v>
      </c>
      <c r="J8" s="538"/>
      <c r="K8" s="101" t="s">
        <v>59</v>
      </c>
    </row>
    <row r="9" spans="1:11" ht="15" customHeight="1" x14ac:dyDescent="0.2">
      <c r="A9" s="244" t="s">
        <v>341</v>
      </c>
      <c r="B9" s="245" t="s">
        <v>401</v>
      </c>
      <c r="C9" s="246">
        <v>3600000</v>
      </c>
      <c r="D9" s="246">
        <v>5311000</v>
      </c>
      <c r="E9" s="247">
        <v>5621812</v>
      </c>
      <c r="F9" s="245" t="s">
        <v>297</v>
      </c>
      <c r="G9" s="168">
        <v>6033972</v>
      </c>
      <c r="H9" s="168">
        <v>5733972</v>
      </c>
      <c r="I9" s="248">
        <v>3163000</v>
      </c>
      <c r="J9" s="538"/>
      <c r="K9" s="101" t="s">
        <v>62</v>
      </c>
    </row>
    <row r="10" spans="1:11" ht="15" customHeight="1" x14ac:dyDescent="0.2">
      <c r="A10" s="244" t="s">
        <v>135</v>
      </c>
      <c r="B10" s="250" t="s">
        <v>406</v>
      </c>
      <c r="C10" s="246">
        <v>0</v>
      </c>
      <c r="D10" s="246">
        <v>0</v>
      </c>
      <c r="E10" s="247">
        <v>0</v>
      </c>
      <c r="F10" s="245" t="s">
        <v>443</v>
      </c>
      <c r="G10" s="168">
        <v>11545300</v>
      </c>
      <c r="H10" s="168">
        <v>10861126</v>
      </c>
      <c r="I10" s="248">
        <v>10860304</v>
      </c>
      <c r="J10" s="538"/>
      <c r="K10" s="101" t="s">
        <v>65</v>
      </c>
    </row>
    <row r="11" spans="1:11" ht="15" customHeight="1" x14ac:dyDescent="0.2">
      <c r="A11" s="244" t="s">
        <v>168</v>
      </c>
      <c r="B11" s="249" t="s">
        <v>407</v>
      </c>
      <c r="C11" s="168"/>
      <c r="D11" s="168"/>
      <c r="E11" s="248">
        <v>0</v>
      </c>
      <c r="F11" s="245" t="s">
        <v>444</v>
      </c>
      <c r="G11" s="168">
        <v>22700000</v>
      </c>
      <c r="H11" s="168">
        <v>5236657</v>
      </c>
      <c r="I11" s="248"/>
      <c r="J11" s="538"/>
      <c r="K11" s="101" t="s">
        <v>68</v>
      </c>
    </row>
    <row r="12" spans="1:11" ht="15" customHeight="1" x14ac:dyDescent="0.2">
      <c r="A12" s="244" t="s">
        <v>352</v>
      </c>
      <c r="B12" s="245" t="s">
        <v>166</v>
      </c>
      <c r="C12" s="168">
        <v>3252633</v>
      </c>
      <c r="D12" s="168">
        <v>3852522</v>
      </c>
      <c r="E12" s="248">
        <v>6623686</v>
      </c>
      <c r="F12" s="207" t="s">
        <v>445</v>
      </c>
      <c r="G12" s="168">
        <v>700000</v>
      </c>
      <c r="H12" s="168">
        <v>4666073</v>
      </c>
      <c r="I12" s="248">
        <v>4166073</v>
      </c>
      <c r="J12" s="538"/>
      <c r="K12" s="101" t="s">
        <v>71</v>
      </c>
    </row>
    <row r="13" spans="1:11" ht="15" customHeight="1" x14ac:dyDescent="0.2">
      <c r="A13" s="244" t="s">
        <v>201</v>
      </c>
      <c r="B13" s="36" t="s">
        <v>446</v>
      </c>
      <c r="C13" s="168"/>
      <c r="D13" s="168"/>
      <c r="E13" s="248"/>
      <c r="F13" s="207" t="s">
        <v>446</v>
      </c>
      <c r="G13" s="168">
        <v>3756000</v>
      </c>
      <c r="H13" s="168">
        <v>3846000</v>
      </c>
      <c r="I13" s="248">
        <v>3602748</v>
      </c>
      <c r="J13" s="538"/>
    </row>
    <row r="14" spans="1:11" ht="15" customHeight="1" x14ac:dyDescent="0.2">
      <c r="A14" s="244" t="s">
        <v>216</v>
      </c>
      <c r="B14" s="251"/>
      <c r="C14" s="252"/>
      <c r="D14" s="252"/>
      <c r="E14" s="252"/>
      <c r="F14" s="207" t="s">
        <v>320</v>
      </c>
      <c r="G14" s="168"/>
      <c r="H14" s="168">
        <v>0</v>
      </c>
      <c r="I14" s="248"/>
      <c r="J14" s="538"/>
    </row>
    <row r="15" spans="1:11" ht="15" customHeight="1" x14ac:dyDescent="0.2">
      <c r="A15" s="244" t="s">
        <v>369</v>
      </c>
      <c r="B15" s="207"/>
      <c r="C15" s="168"/>
      <c r="D15" s="168"/>
      <c r="E15" s="168"/>
      <c r="F15" s="207" t="s">
        <v>322</v>
      </c>
      <c r="G15" s="168">
        <v>0</v>
      </c>
      <c r="H15" s="168">
        <v>0</v>
      </c>
      <c r="I15" s="248">
        <v>0</v>
      </c>
      <c r="J15" s="538"/>
    </row>
    <row r="16" spans="1:11" ht="15" customHeight="1" x14ac:dyDescent="0.2">
      <c r="A16" s="244" t="s">
        <v>447</v>
      </c>
      <c r="B16" s="207"/>
      <c r="C16" s="168"/>
      <c r="D16" s="168"/>
      <c r="E16" s="168"/>
      <c r="F16" s="207"/>
      <c r="G16" s="168"/>
      <c r="H16" s="168"/>
      <c r="I16" s="248"/>
      <c r="J16" s="538"/>
    </row>
    <row r="17" spans="1:11" ht="15" customHeight="1" x14ac:dyDescent="0.2">
      <c r="A17" s="244" t="s">
        <v>448</v>
      </c>
      <c r="B17" s="253"/>
      <c r="C17" s="174"/>
      <c r="D17" s="174"/>
      <c r="E17" s="174"/>
      <c r="F17" s="207"/>
      <c r="G17" s="174"/>
      <c r="H17" s="174"/>
      <c r="I17" s="254"/>
      <c r="J17" s="538"/>
    </row>
    <row r="18" spans="1:11" ht="17.25" customHeight="1" x14ac:dyDescent="0.2">
      <c r="A18" s="255" t="s">
        <v>449</v>
      </c>
      <c r="B18" s="256" t="s">
        <v>450</v>
      </c>
      <c r="C18" s="177">
        <f>+C6+C7+C9+C10+C12+C13+C14+C15+C16+C17+C11</f>
        <v>74408768</v>
      </c>
      <c r="D18" s="177">
        <f>+D6+D7+D9+D10+D12+D13+D14+D15+D16+D17+D11+D8</f>
        <v>104884594</v>
      </c>
      <c r="E18" s="177">
        <f>+E6+E7+E9+E10+E12+E13+E14+E15+E16+E17+E11+E8</f>
        <v>108596652</v>
      </c>
      <c r="F18" s="256" t="s">
        <v>451</v>
      </c>
      <c r="G18" s="177">
        <f>SUM(G6:G17)</f>
        <v>114026301</v>
      </c>
      <c r="H18" s="177">
        <f>SUM(H6:H17)</f>
        <v>110739078</v>
      </c>
      <c r="I18" s="177">
        <f>SUM(I6:I17)</f>
        <v>92167884</v>
      </c>
      <c r="J18" s="538"/>
      <c r="K18" s="101" t="s">
        <v>74</v>
      </c>
    </row>
    <row r="19" spans="1:11" ht="15" customHeight="1" x14ac:dyDescent="0.2">
      <c r="A19" s="257" t="s">
        <v>452</v>
      </c>
      <c r="B19" s="258" t="s">
        <v>453</v>
      </c>
      <c r="C19" s="259">
        <v>41763779</v>
      </c>
      <c r="D19" s="259">
        <v>8000730</v>
      </c>
      <c r="E19" s="259">
        <v>8001000</v>
      </c>
      <c r="F19" s="245" t="s">
        <v>454</v>
      </c>
      <c r="G19" s="171"/>
      <c r="H19" s="171"/>
      <c r="I19" s="171"/>
      <c r="J19" s="538"/>
      <c r="K19" s="101" t="s">
        <v>77</v>
      </c>
    </row>
    <row r="20" spans="1:11" ht="15" customHeight="1" x14ac:dyDescent="0.2">
      <c r="A20" s="244" t="s">
        <v>455</v>
      </c>
      <c r="B20" s="245" t="s">
        <v>456</v>
      </c>
      <c r="C20" s="168">
        <v>41763779</v>
      </c>
      <c r="D20" s="168">
        <v>8000730</v>
      </c>
      <c r="E20" s="168">
        <v>8001000</v>
      </c>
      <c r="F20" s="245" t="s">
        <v>457</v>
      </c>
      <c r="G20" s="168"/>
      <c r="H20" s="168"/>
      <c r="I20" s="168"/>
      <c r="J20" s="538"/>
      <c r="K20" s="101" t="s">
        <v>80</v>
      </c>
    </row>
    <row r="21" spans="1:11" ht="15" customHeight="1" x14ac:dyDescent="0.2">
      <c r="A21" s="244"/>
      <c r="B21" s="249" t="s">
        <v>458</v>
      </c>
      <c r="C21" s="260"/>
      <c r="D21" s="260">
        <v>0</v>
      </c>
      <c r="E21" s="260"/>
      <c r="F21" s="245"/>
      <c r="G21" s="168"/>
      <c r="H21" s="168"/>
      <c r="I21" s="168"/>
      <c r="J21" s="538"/>
    </row>
    <row r="22" spans="1:11" ht="15" customHeight="1" x14ac:dyDescent="0.2">
      <c r="A22" s="244" t="s">
        <v>459</v>
      </c>
      <c r="B22" s="245" t="s">
        <v>460</v>
      </c>
      <c r="C22" s="168"/>
      <c r="D22" s="168"/>
      <c r="E22" s="168"/>
      <c r="F22" s="245" t="s">
        <v>461</v>
      </c>
      <c r="G22" s="168"/>
      <c r="H22" s="168">
        <v>0</v>
      </c>
      <c r="I22" s="168">
        <v>0</v>
      </c>
      <c r="J22" s="538"/>
      <c r="K22" s="101" t="s">
        <v>83</v>
      </c>
    </row>
    <row r="23" spans="1:11" ht="15" customHeight="1" x14ac:dyDescent="0.2">
      <c r="A23" s="244" t="s">
        <v>462</v>
      </c>
      <c r="B23" s="245" t="s">
        <v>463</v>
      </c>
      <c r="C23" s="168"/>
      <c r="D23" s="168"/>
      <c r="E23" s="168"/>
      <c r="F23" s="245" t="s">
        <v>464</v>
      </c>
      <c r="G23" s="168"/>
      <c r="H23" s="168"/>
      <c r="I23" s="168"/>
      <c r="J23" s="538"/>
      <c r="K23" s="101" t="s">
        <v>86</v>
      </c>
    </row>
    <row r="24" spans="1:11" ht="15" customHeight="1" x14ac:dyDescent="0.2">
      <c r="A24" s="244" t="s">
        <v>465</v>
      </c>
      <c r="B24" s="245" t="s">
        <v>466</v>
      </c>
      <c r="C24" s="168"/>
      <c r="D24" s="168"/>
      <c r="E24" s="168"/>
      <c r="F24" s="258" t="s">
        <v>467</v>
      </c>
      <c r="G24" s="168"/>
      <c r="H24" s="168"/>
      <c r="I24" s="168"/>
      <c r="J24" s="538"/>
      <c r="K24" s="101" t="s">
        <v>89</v>
      </c>
    </row>
    <row r="25" spans="1:11" ht="15" customHeight="1" x14ac:dyDescent="0.2">
      <c r="A25" s="244" t="s">
        <v>468</v>
      </c>
      <c r="B25" s="245" t="s">
        <v>469</v>
      </c>
      <c r="C25" s="261">
        <f>+C26+C27</f>
        <v>0</v>
      </c>
      <c r="D25" s="262"/>
      <c r="E25" s="261">
        <f>+E26+E27</f>
        <v>0</v>
      </c>
      <c r="F25" s="245" t="s">
        <v>470</v>
      </c>
      <c r="G25" s="168"/>
      <c r="H25" s="168"/>
      <c r="I25" s="168"/>
      <c r="J25" s="538"/>
      <c r="K25" s="101" t="s">
        <v>92</v>
      </c>
    </row>
    <row r="26" spans="1:11" ht="15" customHeight="1" x14ac:dyDescent="0.2">
      <c r="A26" s="257" t="s">
        <v>471</v>
      </c>
      <c r="B26" s="258" t="s">
        <v>472</v>
      </c>
      <c r="C26" s="171"/>
      <c r="D26" s="171"/>
      <c r="E26" s="171"/>
      <c r="F26" s="240" t="s">
        <v>473</v>
      </c>
      <c r="G26" s="171"/>
      <c r="H26" s="171"/>
      <c r="I26" s="171"/>
      <c r="J26" s="538"/>
      <c r="K26" s="101" t="s">
        <v>95</v>
      </c>
    </row>
    <row r="27" spans="1:11" ht="15" customHeight="1" x14ac:dyDescent="0.2">
      <c r="A27" s="244" t="s">
        <v>474</v>
      </c>
      <c r="B27" s="245" t="s">
        <v>475</v>
      </c>
      <c r="C27" s="168"/>
      <c r="D27" s="168"/>
      <c r="E27" s="168"/>
      <c r="F27" s="258" t="s">
        <v>358</v>
      </c>
      <c r="G27" s="168">
        <v>2146246</v>
      </c>
      <c r="H27" s="168">
        <v>2146246</v>
      </c>
      <c r="I27" s="168">
        <v>2146246</v>
      </c>
      <c r="J27" s="538"/>
      <c r="K27" s="101" t="s">
        <v>98</v>
      </c>
    </row>
    <row r="28" spans="1:11" ht="15" customHeight="1" x14ac:dyDescent="0.2">
      <c r="A28" s="244" t="s">
        <v>476</v>
      </c>
      <c r="B28" s="258" t="s">
        <v>259</v>
      </c>
      <c r="C28" s="171">
        <v>0</v>
      </c>
      <c r="D28" s="171">
        <v>0</v>
      </c>
      <c r="E28" s="171">
        <v>0</v>
      </c>
      <c r="F28" s="263" t="s">
        <v>477</v>
      </c>
      <c r="G28" s="171">
        <v>0</v>
      </c>
      <c r="H28" s="171">
        <v>0</v>
      </c>
      <c r="I28" s="171">
        <v>0</v>
      </c>
      <c r="J28" s="538"/>
    </row>
    <row r="29" spans="1:11" ht="17.25" customHeight="1" x14ac:dyDescent="0.2">
      <c r="A29" s="244" t="s">
        <v>478</v>
      </c>
      <c r="B29" s="256" t="s">
        <v>479</v>
      </c>
      <c r="C29" s="177">
        <v>41763779</v>
      </c>
      <c r="D29" s="177">
        <f>SUM(D20:D28)</f>
        <v>8000730</v>
      </c>
      <c r="E29" s="177">
        <f>E28+E19</f>
        <v>8001000</v>
      </c>
      <c r="F29" s="256" t="s">
        <v>480</v>
      </c>
      <c r="G29" s="177">
        <f>SUM(G19:G28)</f>
        <v>2146246</v>
      </c>
      <c r="H29" s="177">
        <f>SUM(H19:H28)</f>
        <v>2146246</v>
      </c>
      <c r="I29" s="177">
        <f>SUM(I19:I28)</f>
        <v>2146246</v>
      </c>
      <c r="J29" s="538"/>
      <c r="K29" s="101" t="s">
        <v>101</v>
      </c>
    </row>
    <row r="30" spans="1:11" ht="17.25" customHeight="1" x14ac:dyDescent="0.2">
      <c r="A30" s="244" t="s">
        <v>481</v>
      </c>
      <c r="B30" s="264" t="s">
        <v>482</v>
      </c>
      <c r="C30" s="265">
        <f>+C18+C29</f>
        <v>116172547</v>
      </c>
      <c r="D30" s="265">
        <f>+D18+D29</f>
        <v>112885324</v>
      </c>
      <c r="E30" s="266">
        <f>+E18+E29</f>
        <v>116597652</v>
      </c>
      <c r="F30" s="264" t="s">
        <v>483</v>
      </c>
      <c r="G30" s="265">
        <f>+G18+G29</f>
        <v>116172547</v>
      </c>
      <c r="H30" s="265">
        <f>+H18+H29</f>
        <v>112885324</v>
      </c>
      <c r="I30" s="265">
        <f>+I18+I29</f>
        <v>94314130</v>
      </c>
      <c r="J30" s="538"/>
      <c r="K30" s="101" t="s">
        <v>104</v>
      </c>
    </row>
    <row r="31" spans="1:11" ht="17.25" customHeight="1" x14ac:dyDescent="0.2">
      <c r="A31" s="244" t="s">
        <v>484</v>
      </c>
      <c r="B31" s="264" t="s">
        <v>485</v>
      </c>
      <c r="C31" s="265">
        <f>IF(C18-G18&lt;0,G18-C18,"-")</f>
        <v>39617533</v>
      </c>
      <c r="D31" s="265">
        <f>IF(D18-H18&lt;0,H18-D18,"-")</f>
        <v>5854484</v>
      </c>
      <c r="E31" s="266" t="str">
        <f>IF(E18-I18&lt;0,I18-E18,"-")</f>
        <v>-</v>
      </c>
      <c r="F31" s="264" t="s">
        <v>486</v>
      </c>
      <c r="G31" s="265" t="str">
        <f>IF(C18-G18&gt;0,C18-G18,"-")</f>
        <v>-</v>
      </c>
      <c r="H31" s="265" t="str">
        <f>IF(D18-H18&gt;0,D18-H18,"-")</f>
        <v>-</v>
      </c>
      <c r="I31" s="265">
        <f>IF(E18-I18&gt;0,E18-I18,"-")</f>
        <v>16428768</v>
      </c>
      <c r="J31" s="538"/>
      <c r="K31" s="101" t="s">
        <v>107</v>
      </c>
    </row>
    <row r="32" spans="1:11" ht="17.25" customHeight="1" x14ac:dyDescent="0.2">
      <c r="A32" s="244" t="s">
        <v>487</v>
      </c>
      <c r="B32" s="264" t="s">
        <v>488</v>
      </c>
      <c r="C32" s="265" t="str">
        <f>IF(C30-G30&lt;0,G30-C30,"-")</f>
        <v>-</v>
      </c>
      <c r="D32" s="265" t="str">
        <f>IF(D30-H30&lt;0,H30-D30,"-")</f>
        <v>-</v>
      </c>
      <c r="E32" s="266" t="str">
        <f>IF(E30-I30&lt;0,I30-E30,"-")</f>
        <v>-</v>
      </c>
      <c r="F32" s="264" t="s">
        <v>489</v>
      </c>
      <c r="G32" s="265" t="str">
        <f>IF(C30-G30&gt;0,C30-G30,"-")</f>
        <v>-</v>
      </c>
      <c r="H32" s="265" t="str">
        <f>IF(D30-H30&gt;0,D30-H30,"-")</f>
        <v>-</v>
      </c>
      <c r="I32" s="265">
        <f>IF(E30-I30&gt;0,E30-I30,"-")</f>
        <v>22283522</v>
      </c>
      <c r="J32" s="538"/>
      <c r="K32" s="101" t="s">
        <v>110</v>
      </c>
    </row>
  </sheetData>
  <sheetProtection selectLockedCells="1" selectUnlockedCells="1"/>
  <mergeCells count="5">
    <mergeCell ref="B1:I1"/>
    <mergeCell ref="J1:J32"/>
    <mergeCell ref="A3:A4"/>
    <mergeCell ref="B3:E3"/>
    <mergeCell ref="F3:I3"/>
  </mergeCells>
  <printOptions horizontalCentered="1"/>
  <pageMargins left="0.31527777777777777" right="0.47222222222222221" top="0.90555555555555545" bottom="0.51180555555555551" header="0.6694444444444444" footer="0.51180555555555551"/>
  <pageSetup paperSize="9" scale="69" firstPageNumber="0" orientation="landscape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5</vt:i4>
      </vt:variant>
    </vt:vector>
  </HeadingPairs>
  <TitlesOfParts>
    <vt:vector size="25" baseType="lpstr">
      <vt:lpstr>ELLENŐRZÉS-1.sz.2.1.sz.2.2.sz.</vt:lpstr>
      <vt:lpstr>ÖSSZEFÜGGÉSEK</vt:lpstr>
      <vt:lpstr> önkormányzat</vt:lpstr>
      <vt:lpstr> 1. sz. melléklet önk.</vt:lpstr>
      <vt:lpstr>2.sz. melléklet konyha</vt:lpstr>
      <vt:lpstr>2.sz. melléklet Óvoda</vt:lpstr>
      <vt:lpstr>3.sz. melléklet felújítások</vt:lpstr>
      <vt:lpstr> 4.sz. melléklet beruházások</vt:lpstr>
      <vt:lpstr>5.sz. melléklet</vt:lpstr>
      <vt:lpstr>6.sz. melléklet</vt:lpstr>
      <vt:lpstr>7.sz. melléklet</vt:lpstr>
      <vt:lpstr>7.1.sz. melléklet</vt:lpstr>
      <vt:lpstr>8.sz. melléklet</vt:lpstr>
      <vt:lpstr>9.sz. melléklet</vt:lpstr>
      <vt:lpstr>10.sz. melléklet</vt:lpstr>
      <vt:lpstr>11. sz. melléklet</vt:lpstr>
      <vt:lpstr>12. sz. melléklet</vt:lpstr>
      <vt:lpstr>13. sz. melléklet</vt:lpstr>
      <vt:lpstr>14. sz. melléklet</vt:lpstr>
      <vt:lpstr>15. sz. melléklet</vt:lpstr>
      <vt:lpstr>' 1. sz. melléklet önk.'!Nyomtatási_cím</vt:lpstr>
      <vt:lpstr>'2.sz. melléklet Óvoda'!Nyomtatási_cím</vt:lpstr>
      <vt:lpstr>'7.sz. melléklet'!Nyomtatási_cím</vt:lpstr>
      <vt:lpstr>' önkormányzat'!Nyomtatási_terület</vt:lpstr>
      <vt:lpstr>'5.sz.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jegyzo</cp:lastModifiedBy>
  <cp:lastPrinted>2021-06-01T10:23:56Z</cp:lastPrinted>
  <dcterms:created xsi:type="dcterms:W3CDTF">2020-07-12T19:52:51Z</dcterms:created>
  <dcterms:modified xsi:type="dcterms:W3CDTF">2021-06-01T13:02:14Z</dcterms:modified>
</cp:coreProperties>
</file>