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E779D53C-3541-47B5-BBF2-2350DEF0268E}" xr6:coauthVersionLast="45" xr6:coauthVersionMax="45" xr10:uidLastSave="{00000000-0000-0000-0000-000000000000}"/>
  <bookViews>
    <workbookView xWindow="-120" yWindow="-120" windowWidth="29040" windowHeight="15840" tabRatio="779" firstSheet="10" activeTab="17" xr2:uid="{00000000-000D-0000-FFFF-FFFF00000000}"/>
  </bookViews>
  <sheets>
    <sheet name="1.bev. forrásonként " sheetId="24" r:id="rId1"/>
    <sheet name="2. kiadások" sheetId="25" r:id="rId2"/>
    <sheet name="3. mérleg" sheetId="21" r:id="rId3"/>
    <sheet name="4. felújítás" sheetId="13" r:id="rId4"/>
    <sheet name="5. beruházások" sheetId="12" r:id="rId5"/>
    <sheet name="6. létszám" sheetId="11" r:id="rId6"/>
    <sheet name="7.közfogl.létszám" sheetId="18" r:id="rId7"/>
    <sheet name="8. EU projekt " sheetId="28" r:id="rId8"/>
    <sheet name="9. lak. szolg. tám." sheetId="26" r:id="rId9"/>
    <sheet name="10. adósság" sheetId="23" r:id="rId10"/>
    <sheet name="11. közvetett támogatások" sheetId="15" r:id="rId11"/>
    <sheet name="12. Átadott" sheetId="33" r:id="rId12"/>
    <sheet name="13. maradvány" sheetId="16" r:id="rId13"/>
    <sheet name="14A Vagyon" sheetId="29" r:id="rId14"/>
    <sheet name="15 0-ra leírt" sheetId="32" r:id="rId15"/>
    <sheet name="16. Többéves" sheetId="30" r:id="rId16"/>
    <sheet name="17.melléklet" sheetId="34" r:id="rId17"/>
    <sheet name="18. Részesedés" sheetId="31" r:id="rId18"/>
  </sheets>
  <definedNames>
    <definedName name="_xlnm.Print_Area" localSheetId="0">'1.bev. forrásonként '!$A$1:$H$131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4" l="1"/>
  <c r="J7" i="24"/>
  <c r="D15" i="33" l="1"/>
  <c r="C7" i="32"/>
  <c r="E9" i="32"/>
  <c r="D9" i="32" s="1"/>
  <c r="D59" i="29"/>
  <c r="D16" i="23" l="1"/>
  <c r="D17" i="23" s="1"/>
  <c r="C29" i="23" s="1"/>
  <c r="D26" i="33"/>
  <c r="C26" i="33"/>
  <c r="D17" i="33"/>
  <c r="C17" i="33"/>
  <c r="C27" i="33" s="1"/>
  <c r="E13" i="32"/>
  <c r="D13" i="32"/>
  <c r="C13" i="32"/>
  <c r="D63" i="29"/>
  <c r="D70" i="29"/>
  <c r="D50" i="29"/>
  <c r="D45" i="29"/>
  <c r="D41" i="29"/>
  <c r="D35" i="29"/>
  <c r="D34" i="29"/>
  <c r="D31" i="29"/>
  <c r="D24" i="29"/>
  <c r="D21" i="29"/>
  <c r="D17" i="29"/>
  <c r="D11" i="29"/>
  <c r="D25" i="29" s="1"/>
  <c r="D51" i="29" s="1"/>
  <c r="C14" i="16"/>
  <c r="D12" i="16"/>
  <c r="D14" i="16" s="1"/>
  <c r="D10" i="16"/>
  <c r="C10" i="16"/>
  <c r="D17" i="26"/>
  <c r="E8" i="26"/>
  <c r="E17" i="26" s="1"/>
  <c r="C17" i="26"/>
  <c r="D27" i="33" l="1"/>
  <c r="C15" i="16"/>
  <c r="D15" i="16"/>
  <c r="D11" i="11" l="1"/>
  <c r="D11" i="12"/>
  <c r="D15" i="12" s="1"/>
  <c r="C15" i="12"/>
  <c r="C18" i="13"/>
  <c r="D10" i="13"/>
  <c r="D18" i="13" s="1"/>
  <c r="C10" i="31"/>
  <c r="G14" i="30"/>
  <c r="F14" i="30"/>
  <c r="E14" i="30"/>
  <c r="D14" i="30"/>
  <c r="C14" i="30"/>
  <c r="E63" i="29"/>
  <c r="E59" i="29"/>
  <c r="E50" i="29"/>
  <c r="E45" i="29"/>
  <c r="E41" i="29"/>
  <c r="E34" i="29"/>
  <c r="E31" i="29"/>
  <c r="E24" i="29"/>
  <c r="E21" i="29"/>
  <c r="E17" i="29"/>
  <c r="E11" i="29"/>
  <c r="E55" i="21"/>
  <c r="H37" i="21"/>
  <c r="G37" i="21"/>
  <c r="H31" i="21"/>
  <c r="G31" i="21"/>
  <c r="H26" i="21"/>
  <c r="H57" i="21" s="1"/>
  <c r="G26" i="21"/>
  <c r="G57" i="21" s="1"/>
  <c r="H17" i="21"/>
  <c r="H55" i="21" s="1"/>
  <c r="G17" i="21"/>
  <c r="G55" i="21" s="1"/>
  <c r="D26" i="21"/>
  <c r="D57" i="21" s="1"/>
  <c r="C26" i="21"/>
  <c r="C57" i="21" s="1"/>
  <c r="D17" i="21"/>
  <c r="D56" i="21" s="1"/>
  <c r="C17" i="21"/>
  <c r="C56" i="21" s="1"/>
  <c r="E25" i="29" l="1"/>
  <c r="E35" i="29"/>
  <c r="E70" i="29"/>
  <c r="G42" i="21"/>
  <c r="G56" i="21"/>
  <c r="H42" i="21"/>
  <c r="H56" i="21"/>
  <c r="C42" i="21"/>
  <c r="C55" i="21" s="1"/>
  <c r="D42" i="21"/>
  <c r="D55" i="21" s="1"/>
  <c r="E51" i="29" l="1"/>
  <c r="I24" i="24" l="1"/>
  <c r="I16" i="24"/>
  <c r="I15" i="24"/>
  <c r="I14" i="24"/>
  <c r="I13" i="24"/>
  <c r="I12" i="24"/>
  <c r="I11" i="24"/>
  <c r="I10" i="24"/>
  <c r="I9" i="24"/>
  <c r="E10" i="13"/>
  <c r="E18" i="13" s="1"/>
  <c r="E7" i="18"/>
  <c r="E8" i="18"/>
  <c r="I54" i="24"/>
  <c r="J54" i="24"/>
  <c r="J60" i="24" s="1"/>
  <c r="J98" i="24"/>
  <c r="E56" i="21"/>
  <c r="C68" i="25"/>
  <c r="I114" i="24"/>
  <c r="J107" i="24"/>
  <c r="J114" i="24" s="1"/>
  <c r="I107" i="24"/>
  <c r="I101" i="24"/>
  <c r="J101" i="24"/>
  <c r="F101" i="24"/>
  <c r="H101" i="24"/>
  <c r="H86" i="24"/>
  <c r="F86" i="24"/>
  <c r="E86" i="24"/>
  <c r="H35" i="24"/>
  <c r="E35" i="24"/>
  <c r="H54" i="24"/>
  <c r="H60" i="24" s="1"/>
  <c r="F60" i="24"/>
  <c r="E24" i="24"/>
  <c r="J77" i="24"/>
  <c r="J85" i="24"/>
  <c r="J71" i="24"/>
  <c r="I35" i="24" l="1"/>
  <c r="J42" i="24"/>
  <c r="J35" i="24"/>
  <c r="J86" i="24" s="1"/>
  <c r="J115" i="24" s="1"/>
  <c r="H24" i="24"/>
  <c r="E29" i="24"/>
  <c r="H17" i="24"/>
  <c r="H15" i="25"/>
  <c r="H16" i="25" s="1"/>
  <c r="F38" i="25"/>
  <c r="G15" i="25"/>
  <c r="F20" i="25"/>
  <c r="G16" i="25"/>
  <c r="H32" i="25"/>
  <c r="G32" i="25"/>
  <c r="H25" i="25"/>
  <c r="G25" i="25"/>
  <c r="J34" i="24"/>
  <c r="H29" i="24" l="1"/>
  <c r="H33" i="25"/>
  <c r="H39" i="25" s="1"/>
  <c r="G33" i="25"/>
  <c r="G39" i="25" s="1"/>
  <c r="E68" i="25" l="1"/>
  <c r="L49" i="25"/>
  <c r="L50" i="25"/>
  <c r="L51" i="25"/>
  <c r="F55" i="24" l="1"/>
  <c r="H36" i="24"/>
  <c r="H11" i="24"/>
  <c r="H12" i="24"/>
  <c r="H13" i="24"/>
  <c r="H14" i="24"/>
  <c r="H15" i="24"/>
  <c r="H16" i="24"/>
  <c r="H18" i="24"/>
  <c r="H19" i="24"/>
  <c r="H20" i="24"/>
  <c r="H21" i="24"/>
  <c r="H22" i="24"/>
  <c r="H23" i="24"/>
  <c r="H9" i="24"/>
  <c r="C9" i="18" l="1"/>
  <c r="D68" i="25" l="1"/>
  <c r="F68" i="25"/>
  <c r="G68" i="25"/>
  <c r="H68" i="25"/>
  <c r="I68" i="25"/>
  <c r="J68" i="25"/>
  <c r="K68" i="25"/>
  <c r="E7" i="24"/>
  <c r="C70" i="25" l="1"/>
  <c r="I70" i="25"/>
  <c r="L45" i="25"/>
  <c r="F13" i="25"/>
  <c r="F12" i="25"/>
  <c r="F54" i="24"/>
  <c r="G54" i="24"/>
  <c r="E54" i="24"/>
  <c r="E14" i="16"/>
  <c r="E112" i="24"/>
  <c r="E17" i="21"/>
  <c r="E10" i="16"/>
  <c r="C16" i="23"/>
  <c r="C17" i="23" s="1"/>
  <c r="E101" i="24"/>
  <c r="F71" i="24"/>
  <c r="E71" i="24"/>
  <c r="G55" i="24"/>
  <c r="E55" i="24"/>
  <c r="F35" i="24"/>
  <c r="G35" i="24"/>
  <c r="E45" i="24"/>
  <c r="F45" i="24"/>
  <c r="E42" i="24"/>
  <c r="F7" i="24"/>
  <c r="G7" i="24"/>
  <c r="I37" i="21"/>
  <c r="E26" i="21"/>
  <c r="E57" i="21" s="1"/>
  <c r="I26" i="21"/>
  <c r="I57" i="21" s="1"/>
  <c r="I17" i="21"/>
  <c r="H34" i="24"/>
  <c r="E15" i="12"/>
  <c r="K70" i="25"/>
  <c r="L46" i="25"/>
  <c r="L47" i="25"/>
  <c r="L48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D32" i="25"/>
  <c r="E32" i="25"/>
  <c r="C32" i="25"/>
  <c r="D16" i="25"/>
  <c r="E16" i="25"/>
  <c r="E33" i="25"/>
  <c r="E39" i="25" s="1"/>
  <c r="C16" i="25"/>
  <c r="D25" i="25"/>
  <c r="E25" i="25"/>
  <c r="C25" i="25"/>
  <c r="F21" i="25"/>
  <c r="F28" i="25"/>
  <c r="F30" i="25"/>
  <c r="F36" i="25"/>
  <c r="F14" i="25"/>
  <c r="F15" i="25"/>
  <c r="F11" i="25"/>
  <c r="M68" i="25"/>
  <c r="M70" i="25" s="1"/>
  <c r="J70" i="25"/>
  <c r="H70" i="25"/>
  <c r="G70" i="25"/>
  <c r="F70" i="25"/>
  <c r="E70" i="25"/>
  <c r="D70" i="25"/>
  <c r="L67" i="25"/>
  <c r="G101" i="24"/>
  <c r="H113" i="24"/>
  <c r="I113" i="24" s="1"/>
  <c r="G112" i="24"/>
  <c r="F112" i="24"/>
  <c r="H111" i="24"/>
  <c r="I111" i="24" s="1"/>
  <c r="H110" i="24"/>
  <c r="I110" i="24" s="1"/>
  <c r="H109" i="24"/>
  <c r="I109" i="24" s="1"/>
  <c r="H108" i="24"/>
  <c r="I108" i="24" s="1"/>
  <c r="H106" i="24"/>
  <c r="H105" i="24"/>
  <c r="H104" i="24"/>
  <c r="I104" i="24" s="1"/>
  <c r="H103" i="24"/>
  <c r="I103" i="24" s="1"/>
  <c r="H102" i="24"/>
  <c r="H100" i="24"/>
  <c r="H99" i="24"/>
  <c r="I99" i="24" s="1"/>
  <c r="H98" i="24"/>
  <c r="H97" i="24"/>
  <c r="G95" i="24"/>
  <c r="F95" i="24"/>
  <c r="E95" i="24"/>
  <c r="H94" i="24"/>
  <c r="I94" i="24" s="1"/>
  <c r="H93" i="24"/>
  <c r="I93" i="24" s="1"/>
  <c r="H92" i="24"/>
  <c r="I92" i="24" s="1"/>
  <c r="H91" i="24"/>
  <c r="G90" i="24"/>
  <c r="F90" i="24"/>
  <c r="E90" i="24"/>
  <c r="H89" i="24"/>
  <c r="I89" i="24" s="1"/>
  <c r="H88" i="24"/>
  <c r="I88" i="24" s="1"/>
  <c r="H87" i="24"/>
  <c r="I87" i="24" s="1"/>
  <c r="G85" i="24"/>
  <c r="F85" i="24"/>
  <c r="E85" i="24"/>
  <c r="H84" i="24"/>
  <c r="I84" i="24" s="1"/>
  <c r="H83" i="24"/>
  <c r="I83" i="24" s="1"/>
  <c r="H82" i="24"/>
  <c r="G81" i="24"/>
  <c r="F81" i="24"/>
  <c r="E81" i="24"/>
  <c r="H80" i="24"/>
  <c r="I80" i="24" s="1"/>
  <c r="H79" i="24"/>
  <c r="I79" i="24" s="1"/>
  <c r="H78" i="24"/>
  <c r="I78" i="24" s="1"/>
  <c r="G77" i="24"/>
  <c r="F77" i="24"/>
  <c r="E77" i="24"/>
  <c r="H76" i="24"/>
  <c r="H75" i="24"/>
  <c r="H74" i="24"/>
  <c r="H73" i="24"/>
  <c r="H72" i="24"/>
  <c r="I72" i="24" s="1"/>
  <c r="I77" i="24" s="1"/>
  <c r="G71" i="24"/>
  <c r="H70" i="24"/>
  <c r="H69" i="24"/>
  <c r="I69" i="24" s="1"/>
  <c r="H68" i="24"/>
  <c r="H67" i="24"/>
  <c r="I67" i="24" s="1"/>
  <c r="H66" i="24"/>
  <c r="I66" i="24" s="1"/>
  <c r="H65" i="24"/>
  <c r="H64" i="24"/>
  <c r="I64" i="24" s="1"/>
  <c r="H63" i="24"/>
  <c r="I63" i="24" s="1"/>
  <c r="I71" i="24" s="1"/>
  <c r="H62" i="24"/>
  <c r="H61" i="24"/>
  <c r="H58" i="24"/>
  <c r="H57" i="24"/>
  <c r="H53" i="24"/>
  <c r="H52" i="24"/>
  <c r="H51" i="24"/>
  <c r="I51" i="24" s="1"/>
  <c r="H50" i="24"/>
  <c r="H49" i="24"/>
  <c r="H48" i="24"/>
  <c r="H47" i="24"/>
  <c r="H46" i="24"/>
  <c r="G45" i="24"/>
  <c r="H44" i="24"/>
  <c r="I44" i="24" s="1"/>
  <c r="H43" i="24"/>
  <c r="I43" i="24" s="1"/>
  <c r="G42" i="24"/>
  <c r="F42" i="24"/>
  <c r="H41" i="24"/>
  <c r="H40" i="24"/>
  <c r="H39" i="24"/>
  <c r="I39" i="24" s="1"/>
  <c r="I42" i="24" s="1"/>
  <c r="H38" i="24"/>
  <c r="H37" i="24"/>
  <c r="H33" i="24"/>
  <c r="I33" i="24" s="1"/>
  <c r="H32" i="24"/>
  <c r="H31" i="24"/>
  <c r="H30" i="24"/>
  <c r="I30" i="24" s="1"/>
  <c r="H28" i="24"/>
  <c r="H27" i="24"/>
  <c r="H26" i="24"/>
  <c r="H25" i="24"/>
  <c r="H10" i="24"/>
  <c r="H8" i="24"/>
  <c r="I31" i="21"/>
  <c r="C11" i="11"/>
  <c r="H42" i="24" l="1"/>
  <c r="I90" i="24"/>
  <c r="I8" i="24"/>
  <c r="J8" i="24"/>
  <c r="I46" i="24"/>
  <c r="I60" i="24" s="1"/>
  <c r="I86" i="24" s="1"/>
  <c r="I115" i="24" s="1"/>
  <c r="I45" i="24"/>
  <c r="H85" i="24"/>
  <c r="I85" i="24" s="1"/>
  <c r="E107" i="24"/>
  <c r="E114" i="24" s="1"/>
  <c r="L70" i="25"/>
  <c r="L68" i="25"/>
  <c r="G60" i="24"/>
  <c r="F107" i="24"/>
  <c r="H77" i="24"/>
  <c r="H71" i="24"/>
  <c r="H81" i="24"/>
  <c r="I81" i="24" s="1"/>
  <c r="G107" i="24"/>
  <c r="G114" i="24" s="1"/>
  <c r="E15" i="16"/>
  <c r="H45" i="24"/>
  <c r="H90" i="24"/>
  <c r="H112" i="24"/>
  <c r="G86" i="24"/>
  <c r="H95" i="24"/>
  <c r="I95" i="24" s="1"/>
  <c r="H7" i="24"/>
  <c r="F32" i="25"/>
  <c r="I55" i="21"/>
  <c r="C33" i="25"/>
  <c r="C39" i="25" s="1"/>
  <c r="E60" i="24"/>
  <c r="F25" i="25"/>
  <c r="D33" i="25"/>
  <c r="D39" i="25" s="1"/>
  <c r="F16" i="25"/>
  <c r="E115" i="24"/>
  <c r="I56" i="21"/>
  <c r="I42" i="21"/>
  <c r="E42" i="21"/>
  <c r="I82" i="24" l="1"/>
  <c r="F114" i="24"/>
  <c r="F115" i="24" s="1"/>
  <c r="H107" i="24"/>
  <c r="H114" i="24" s="1"/>
  <c r="G115" i="24"/>
  <c r="F33" i="25"/>
  <c r="F39" i="25" s="1"/>
  <c r="H115" i="24" l="1"/>
</calcChain>
</file>

<file path=xl/sharedStrings.xml><?xml version="1.0" encoding="utf-8"?>
<sst xmlns="http://schemas.openxmlformats.org/spreadsheetml/2006/main" count="908" uniqueCount="686">
  <si>
    <t>Megnevezés</t>
  </si>
  <si>
    <t>Bevételek</t>
  </si>
  <si>
    <t>Kiadások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</si>
  <si>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</si>
  <si>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</si>
  <si>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</si>
  <si>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</si>
  <si>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</si>
  <si>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</si>
  <si>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</si>
  <si>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</si>
  <si>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</si>
  <si>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</si>
  <si>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</si>
  <si>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</si>
  <si>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</si>
  <si>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</si>
  <si>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</si>
  <si>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</si>
  <si>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</si>
  <si>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</si>
  <si>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</si>
  <si>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</si>
  <si>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</si>
  <si>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</si>
  <si>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</si>
  <si>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</si>
  <si>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</si>
  <si>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</si>
  <si>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</si>
  <si>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</si>
  <si>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</si>
  <si>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</si>
  <si>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</si>
  <si>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</si>
  <si>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</si>
  <si>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</si>
  <si>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</si>
  <si>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</si>
  <si>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</si>
  <si>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</si>
  <si>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</si>
  <si>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</si>
  <si>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</si>
  <si>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</si>
  <si>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</si>
  <si>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</si>
  <si>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</si>
  <si>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</si>
  <si>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</si>
  <si>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</si>
  <si>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</si>
  <si>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</si>
  <si>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</si>
  <si>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</si>
  <si>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</si>
  <si>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</si>
  <si>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</si>
  <si>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</si>
  <si>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</si>
  <si>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Létszám-előirányzat</t>
  </si>
  <si>
    <t>Közfoglalkoztatottak éves létszám-előirányzata</t>
  </si>
  <si>
    <t>EU támogatással megvalósuló programok, projektek, bevételei, kiadásai</t>
  </si>
  <si>
    <t xml:space="preserve">A többéves kihatással járó feladatok előirányzatai </t>
  </si>
  <si>
    <t>Évek</t>
  </si>
  <si>
    <t>Összesen: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</si>
  <si>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</si>
  <si>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</si>
  <si>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</si>
  <si>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</si>
  <si>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</si>
  <si>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</si>
  <si>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</si>
  <si>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</si>
  <si>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</si>
  <si>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</si>
  <si>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</si>
  <si>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</si>
  <si>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</si>
  <si>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</si>
  <si>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Feladatok</t>
  </si>
  <si>
    <t>Pénzforgalom nélküli kiadások</t>
  </si>
  <si>
    <t xml:space="preserve">Mindösszesen: 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</si>
  <si>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</si>
  <si>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</si>
  <si>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</si>
  <si>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</si>
  <si>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</si>
  <si>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</si>
  <si>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</si>
  <si>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</si>
  <si>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</si>
  <si>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</si>
  <si>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</si>
  <si>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</si>
  <si>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</si>
  <si>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</si>
  <si>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</si>
  <si>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</si>
  <si>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</si>
  <si>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</si>
  <si>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</si>
  <si>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</si>
  <si>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</si>
  <si>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</si>
  <si>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</si>
  <si>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Egyéb működési kiadások megoszlása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</si>
  <si>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</si>
  <si>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</si>
  <si>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</si>
  <si>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</si>
  <si>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</si>
  <si>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</si>
  <si>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</si>
  <si>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</si>
  <si>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</si>
  <si>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F</t>
  </si>
  <si>
    <t>G</t>
  </si>
  <si>
    <t>H</t>
  </si>
  <si>
    <t>Működési hitel felvétele, csak likvid hitel  van tervezte</t>
  </si>
  <si>
    <t xml:space="preserve"> I. Saját bevételek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</si>
  <si>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</si>
  <si>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</si>
  <si>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</si>
  <si>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</si>
  <si>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</si>
  <si>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</si>
  <si>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</si>
  <si>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</si>
  <si>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</si>
  <si>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</si>
  <si>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</si>
  <si>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</si>
  <si>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</si>
  <si>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</si>
  <si>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</si>
  <si>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</si>
  <si>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</si>
  <si>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</si>
  <si>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Működési támogatás</t>
  </si>
  <si>
    <t>Kötelező</t>
  </si>
  <si>
    <t xml:space="preserve">Nincs tervezve fejlesztési hitel felvétele  </t>
  </si>
  <si>
    <t>Fogorvosi ügyeletre</t>
  </si>
  <si>
    <t>fizetési kötelezettséggel csökkentett saját bevétel 50%-a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</si>
  <si>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</si>
  <si>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</si>
  <si>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</si>
  <si>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</si>
  <si>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</si>
  <si>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</si>
  <si>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</si>
  <si>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</si>
  <si>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</si>
  <si>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</si>
  <si>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</si>
  <si>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</si>
  <si>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</si>
  <si>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</si>
  <si>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</si>
  <si>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</si>
  <si>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</si>
  <si>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</si>
  <si>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</si>
  <si>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</si>
  <si>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</si>
  <si>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</si>
  <si>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</si>
  <si>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</si>
  <si>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</si>
  <si>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</si>
  <si>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</si>
  <si>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</si>
  <si>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</si>
  <si>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</si>
  <si>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</si>
  <si>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</si>
  <si>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</si>
  <si>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</si>
  <si>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</si>
  <si>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</si>
  <si>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</si>
  <si>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</si>
  <si>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</si>
  <si>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</si>
  <si>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</si>
  <si>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</si>
  <si>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</si>
  <si>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</si>
  <si>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</si>
  <si>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</si>
  <si>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</si>
  <si>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</si>
  <si>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</si>
  <si>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</si>
  <si>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</si>
  <si>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</si>
  <si>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</si>
  <si>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</si>
  <si>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</si>
  <si>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</si>
  <si>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</si>
  <si>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</si>
  <si>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</si>
  <si>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</si>
  <si>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</si>
  <si>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</si>
  <si>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</si>
  <si>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</si>
  <si>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</si>
  <si>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</si>
  <si>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</si>
  <si>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</si>
  <si>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</si>
  <si>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</si>
  <si>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</si>
  <si>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</si>
  <si>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</si>
  <si>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</si>
  <si>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</si>
  <si>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</si>
  <si>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</si>
  <si>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</si>
  <si>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</si>
  <si>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</si>
  <si>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</si>
  <si>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</si>
  <si>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</si>
  <si>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</si>
  <si>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</si>
  <si>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</si>
  <si>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</si>
  <si>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</si>
  <si>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</si>
  <si>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</si>
  <si>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</si>
  <si>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</si>
  <si>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</si>
  <si>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</si>
  <si>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</si>
  <si>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</si>
  <si>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</si>
  <si>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</si>
  <si>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</si>
  <si>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</si>
  <si>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</si>
  <si>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</si>
  <si>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</si>
  <si>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</si>
  <si>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</si>
  <si>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</si>
  <si>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</si>
  <si>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</si>
  <si>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</si>
  <si>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</si>
  <si>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</si>
  <si>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</si>
  <si>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</si>
  <si>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</si>
  <si>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</si>
  <si>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</si>
  <si>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</si>
  <si>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</si>
  <si>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</si>
  <si>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</si>
  <si>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</si>
  <si>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</si>
  <si>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</si>
  <si>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</si>
  <si>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</si>
  <si>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</si>
  <si>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</si>
  <si>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</si>
  <si>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</si>
  <si>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</si>
  <si>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</si>
  <si>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</si>
  <si>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</si>
  <si>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</si>
  <si>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</si>
  <si>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</si>
  <si>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</si>
  <si>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</si>
  <si>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</si>
  <si>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</si>
  <si>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</si>
  <si>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</si>
  <si>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</si>
  <si>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</si>
  <si>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</si>
  <si>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</si>
  <si>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</si>
  <si>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</si>
  <si>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</si>
  <si>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</si>
  <si>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</si>
  <si>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</si>
  <si>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</si>
  <si>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</si>
  <si>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</si>
  <si>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</si>
  <si>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</si>
  <si>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</si>
  <si>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</si>
  <si>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</si>
  <si>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</si>
  <si>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</si>
  <si>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</si>
  <si>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</si>
  <si>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</si>
  <si>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</si>
  <si>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</si>
  <si>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</si>
  <si>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</si>
  <si>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</si>
  <si>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</si>
  <si>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</si>
  <si>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</si>
  <si>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</si>
  <si>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</si>
  <si>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</si>
  <si>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</si>
  <si>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</si>
  <si>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</si>
  <si>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</si>
  <si>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>01.-12.</t>
  </si>
  <si>
    <t xml:space="preserve">fő </t>
  </si>
  <si>
    <t>Áfa</t>
  </si>
  <si>
    <t>Mosdós</t>
  </si>
  <si>
    <t xml:space="preserve">Mosdós </t>
  </si>
  <si>
    <t>Díjak, pótlékok, bírságok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</si>
  <si>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</si>
  <si>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</si>
  <si>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</si>
  <si>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</si>
  <si>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</si>
  <si>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</si>
  <si>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</si>
  <si>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</si>
  <si>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</si>
  <si>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</si>
  <si>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</si>
  <si>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</si>
  <si>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</si>
  <si>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</si>
  <si>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</si>
  <si>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</si>
  <si>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</si>
  <si>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</si>
  <si>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</si>
  <si>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</si>
  <si>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</si>
  <si>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</si>
  <si>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</si>
  <si>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</si>
  <si>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</si>
  <si>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</si>
  <si>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</si>
  <si>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</si>
  <si>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</si>
  <si>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</si>
  <si>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</si>
  <si>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</si>
  <si>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</si>
  <si>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</si>
  <si>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</si>
  <si>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</si>
  <si>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</si>
  <si>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</si>
  <si>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</si>
  <si>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</si>
  <si>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</si>
  <si>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</si>
  <si>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</si>
  <si>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</si>
  <si>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</si>
  <si>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</si>
  <si>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</si>
  <si>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</si>
  <si>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</si>
  <si>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</si>
  <si>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</si>
  <si>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</si>
  <si>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</si>
  <si>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</si>
  <si>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</si>
  <si>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074031 - Család- és nővédelem - védőnő</t>
  </si>
  <si>
    <t>107060 - Köztemetés</t>
  </si>
  <si>
    <t>082044 - Könyvtári szolgáltatás</t>
  </si>
  <si>
    <t>082092 - Közművelődés, teleház</t>
  </si>
  <si>
    <t>Munkaadói</t>
  </si>
  <si>
    <t>Lakosságnak juttatott támogatások, szociális támogatások</t>
  </si>
  <si>
    <t>Felújítási cél megnevezése</t>
  </si>
  <si>
    <t>Beruházások összesen</t>
  </si>
  <si>
    <t>Tervezett</t>
  </si>
  <si>
    <t>Működésre</t>
  </si>
  <si>
    <t>Felújításra</t>
  </si>
  <si>
    <t>Beruházásra</t>
  </si>
  <si>
    <t>Hozzájárulás önkormányzaton kívüli projekthez</t>
  </si>
  <si>
    <t>Létszám (fő)</t>
  </si>
  <si>
    <t>Város-, és községgazdálkodás</t>
  </si>
  <si>
    <t>Mindösszesen</t>
  </si>
  <si>
    <t>Foglalkoztatás módja - programonként</t>
  </si>
  <si>
    <t>Fő</t>
  </si>
  <si>
    <t>Létszám</t>
  </si>
  <si>
    <t>Hónap</t>
  </si>
  <si>
    <t>Átlag létszám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</si>
  <si>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</si>
  <si>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</si>
  <si>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</si>
  <si>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</si>
  <si>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</si>
  <si>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</si>
  <si>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</si>
  <si>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</si>
  <si>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</si>
  <si>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</si>
  <si>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</si>
  <si>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</si>
  <si>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</si>
  <si>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</si>
  <si>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</si>
  <si>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</si>
  <si>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</si>
  <si>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</si>
  <si>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</t>
  </si>
  <si>
    <t>J</t>
  </si>
  <si>
    <t>N</t>
  </si>
  <si>
    <t>Közvetett és közvetlen támogatások</t>
  </si>
  <si>
    <t>Tám/fő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</si>
  <si>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</si>
  <si>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</si>
  <si>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</si>
  <si>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</si>
  <si>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</si>
  <si>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</si>
  <si>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Batéi Közös Hivatal</t>
  </si>
  <si>
    <t>Óvoda Mosdós</t>
  </si>
  <si>
    <t>Katasztrófavédelmi Ig. - polgárvédelem</t>
  </si>
  <si>
    <t>Munka- és Tűzvédelmi Társulás Megye</t>
  </si>
  <si>
    <t>Ft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</si>
  <si>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</si>
  <si>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</si>
  <si>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</si>
  <si>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</si>
  <si>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</si>
  <si>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</si>
  <si>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</si>
  <si>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</si>
  <si>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</si>
  <si>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</si>
  <si>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</si>
  <si>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</si>
  <si>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</si>
  <si>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</si>
  <si>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</si>
  <si>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</si>
  <si>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</si>
  <si>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</si>
  <si>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Visszafiz.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</si>
  <si>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</si>
  <si>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</si>
  <si>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</si>
  <si>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</si>
  <si>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</si>
  <si>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</si>
  <si>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i</t>
  </si>
  <si>
    <t>Polgármesteri illetmény támogatása</t>
  </si>
  <si>
    <t>ÁFA</t>
  </si>
  <si>
    <t>Templom felújításhoz hozzájárulás</t>
  </si>
  <si>
    <t>Önkormányzat költségvetési kiadásai önkormányzati szakfeladatok szerinti bontásban, kiemelt előirányzatonként Ft-ban</t>
  </si>
  <si>
    <t>HOI Zártkerti program útfelújítás</t>
  </si>
  <si>
    <t>MFP -Ifjúság u. járda anyagktg támogatás</t>
  </si>
  <si>
    <t>MFP -Ifjúság u. járda munkadíj (önerő)</t>
  </si>
  <si>
    <t>MFP Óvodaudvar</t>
  </si>
  <si>
    <t xml:space="preserve">BM útfelújítás - Tóth I. u., Hunyadi u. </t>
  </si>
  <si>
    <t xml:space="preserve"> 062020   Településfejlesztési projektek és támogatásuk</t>
  </si>
  <si>
    <t xml:space="preserve"> 042120   Mezőgazdasági támogatások</t>
  </si>
  <si>
    <t xml:space="preserve">      018010 - ÁH-on belüli megelőlegezés, átadottak</t>
  </si>
  <si>
    <t>Módosítás</t>
  </si>
  <si>
    <t>Teljesítés</t>
  </si>
  <si>
    <t>B411</t>
  </si>
  <si>
    <t>B75</t>
  </si>
  <si>
    <t>B1131</t>
  </si>
  <si>
    <t>074040 Fertőző megbetegedések megelőzése, járványügyi ellátás</t>
  </si>
  <si>
    <t>900020-Önkormányzati funkcióra nem sorolható bevételei áh-n kívülről</t>
  </si>
  <si>
    <t>045160 - Közutak, hidak,alagutak üzemeltetése fenntartása</t>
  </si>
  <si>
    <t>013350- Az önkormányzati vagyonnal való gazdálkodással kapcsolatos feladatok</t>
  </si>
  <si>
    <t>ÁH-n belüli megelőlegezések</t>
  </si>
  <si>
    <t>13. melléklet a(z)  önkormányzati rendelethez</t>
  </si>
  <si>
    <t>Helyi sajátosságra épülő start mintaprg</t>
  </si>
  <si>
    <t>Szociális jellegű start mitaprg</t>
  </si>
  <si>
    <t>Szennyviz figyelőkutak</t>
  </si>
  <si>
    <t>Temető kerítés</t>
  </si>
  <si>
    <t>MFP Játszótér</t>
  </si>
  <si>
    <t>MFP Óvoda udvar</t>
  </si>
  <si>
    <t>MFP-Szolgálati lakás építési terv</t>
  </si>
  <si>
    <t>Civil közösségek tere kialakítása Mosdóson</t>
  </si>
  <si>
    <t xml:space="preserve">Temető kerítés </t>
  </si>
  <si>
    <t>Petőfi u-Rákóczi u. járda felújítás</t>
  </si>
  <si>
    <t>Rendkívüli támogatás</t>
  </si>
  <si>
    <t>Temetési támogatás</t>
  </si>
  <si>
    <t>Születési támogatás</t>
  </si>
  <si>
    <t>Gyermek nevelési tám</t>
  </si>
  <si>
    <t>Lekötött betétek</t>
  </si>
  <si>
    <t>Mosdós Község Önkormányzat vagyonmérlege</t>
  </si>
  <si>
    <t>Mérleg
sor</t>
  </si>
  <si>
    <t>Önkormányzat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</si>
  <si>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</si>
  <si>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</si>
  <si>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</si>
  <si>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</si>
  <si>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</si>
  <si>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</si>
  <si>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</si>
  <si>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</si>
  <si>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</si>
  <si>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</si>
  <si>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</si>
  <si>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>Gépek, berendezések, felszerelések, járművek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</si>
  <si>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</si>
  <si>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</si>
  <si>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</si>
  <si>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</si>
  <si>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</si>
  <si>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</si>
  <si>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</si>
  <si>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</si>
  <si>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</si>
  <si>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</si>
  <si>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</si>
  <si>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</si>
  <si>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</si>
  <si>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</si>
  <si>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</si>
  <si>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</si>
  <si>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</si>
  <si>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</si>
  <si>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</si>
  <si>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</si>
  <si>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</si>
  <si>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</si>
  <si>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</si>
  <si>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</si>
  <si>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</si>
  <si>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</si>
  <si>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</si>
  <si>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</si>
  <si>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</si>
  <si>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</si>
  <si>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</si>
  <si>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</si>
  <si>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</si>
  <si>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</si>
  <si>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</si>
  <si>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</si>
  <si>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</si>
  <si>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</si>
  <si>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</si>
  <si>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</si>
  <si>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</si>
  <si>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</si>
  <si>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</si>
  <si>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</si>
  <si>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</si>
  <si>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</si>
  <si>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</si>
  <si>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</si>
  <si>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</si>
  <si>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</si>
  <si>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</si>
  <si>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</si>
  <si>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</si>
  <si>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</si>
  <si>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</si>
  <si>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</si>
  <si>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</si>
  <si>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</si>
  <si>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</si>
  <si>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</si>
  <si>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</si>
  <si>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</si>
  <si>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</si>
  <si>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</si>
  <si>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</si>
  <si>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</si>
  <si>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</si>
  <si>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</si>
  <si>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</si>
  <si>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</si>
  <si>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</si>
  <si>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</si>
  <si>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</si>
  <si>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</si>
  <si>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</si>
  <si>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</si>
  <si>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</si>
  <si>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</si>
  <si>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</si>
  <si>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</si>
  <si>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</si>
  <si>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</si>
  <si>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</si>
  <si>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</si>
  <si>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</si>
  <si>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</si>
  <si>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</si>
  <si>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</si>
  <si>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</si>
  <si>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</si>
  <si>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</si>
  <si>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</si>
  <si>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</si>
  <si>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</si>
  <si>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</si>
  <si>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</si>
  <si>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</si>
  <si>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</si>
  <si>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</si>
  <si>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</si>
  <si>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</si>
  <si>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</si>
  <si>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</si>
  <si>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</si>
  <si>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</si>
  <si>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</si>
  <si>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</si>
  <si>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</si>
  <si>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</si>
  <si>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</si>
  <si>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</si>
  <si>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</si>
  <si>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</si>
  <si>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</si>
  <si>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</si>
  <si>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</si>
  <si>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</si>
  <si>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</si>
  <si>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Mosdós Község Önkormányzat tulajdonában álló gazdálkodó szervezetek működéséből származó kötelezettségek és a részesedések alakulása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</si>
  <si>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</si>
  <si>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</si>
  <si>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</si>
  <si>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</si>
  <si>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KAVÍZ Kft</t>
  </si>
  <si>
    <t>3. melléklet a(z)   önkormányzati rendelethez</t>
  </si>
  <si>
    <t>4. melléklet a(z)            önkormányzati rendelethez</t>
  </si>
  <si>
    <t>Eredeti</t>
  </si>
  <si>
    <t>Módosított</t>
  </si>
  <si>
    <t>Települési Szennyvízkezelési Program</t>
  </si>
  <si>
    <t>5. melléklet a(z)  önkormányzati rendelethez</t>
  </si>
  <si>
    <t>Kisértékű tárgyi eszköz beszerzés</t>
  </si>
  <si>
    <t>Utcanév táblák</t>
  </si>
  <si>
    <t>Temető parkosítás</t>
  </si>
  <si>
    <t>9.</t>
  </si>
  <si>
    <t>6. melléklet a(z) önkormányzati rendelethez</t>
  </si>
  <si>
    <t>7. melléklet a(z)  önkormányzati rendelethez</t>
  </si>
  <si>
    <t>9.  melléklet a(z)      önkormányzati rendelethez</t>
  </si>
  <si>
    <t>10. melléklet a(z)  önkormányzati rendelethez</t>
  </si>
  <si>
    <t>16. melléklet a(z) önkormányzati rendelethez</t>
  </si>
  <si>
    <t>11. melléklet a(z)  önkormányzati rendelethez</t>
  </si>
  <si>
    <t>Előző időszak (2019. év)</t>
  </si>
  <si>
    <t>Tárgy időszak (2020. év)</t>
  </si>
  <si>
    <t xml:space="preserve">Nullára leírt eszközök állománya </t>
  </si>
  <si>
    <t>0-s bruttó</t>
  </si>
  <si>
    <t>Használatban lévő</t>
  </si>
  <si>
    <t>Használaton kívüli</t>
  </si>
  <si>
    <t>I. Immateriális javak</t>
  </si>
  <si>
    <t>II. Ingatlanok</t>
  </si>
  <si>
    <t>III. Gépek, berendezés, felszerelés</t>
  </si>
  <si>
    <t>IV. Tenyészállatok</t>
  </si>
  <si>
    <t>V. Járművek</t>
  </si>
  <si>
    <t>V. Üzemeltetésre, kezelésre átadott</t>
  </si>
  <si>
    <t>Igal Alapszolgáltató Központ finanszírozás</t>
  </si>
  <si>
    <t>14/A. melléklet a /2021. () önkormányzati rendelethez</t>
  </si>
  <si>
    <t>12.melléklet a  /2021.()önkormnyzati rendelethez</t>
  </si>
  <si>
    <t>BURSA</t>
  </si>
  <si>
    <t>NEFELEA</t>
  </si>
  <si>
    <t>Mosdós Község Önkormányzata</t>
  </si>
  <si>
    <t xml:space="preserve">1. melléklet a      /2021   önkormányzati rendeletethez  </t>
  </si>
  <si>
    <t>Bérkompenzáció 2020. évi - önkormányzat</t>
  </si>
  <si>
    <t>2.  melléklet a(z)  /2021 önkormányzati rendelethez</t>
  </si>
  <si>
    <t>teljesítés</t>
  </si>
  <si>
    <t>8. melléklet a(z)  /2021 () önkormányzati rendelethez</t>
  </si>
  <si>
    <t>Sorszám</t>
  </si>
  <si>
    <t>15. melléklet a   /2021 () önkormányzati rendelethez</t>
  </si>
  <si>
    <t>17. melléklet a(z) önkormányzati rendelethez</t>
  </si>
  <si>
    <t>18. melléklet a(z) 7/2021. 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</si>
</sst>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_-* #,##0_-;\-* #,##0_-;_-* &quot;-&quot;??_-;_-@_-"/>
    <numFmt numFmtId="166" formatCode="###\ ###\ ###\ ###\ ##0.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/>
    <xf numFmtId="0" fontId="2" fillId="0" borderId="1" xfId="0" applyFont="1" applyFill="1" applyBorder="1"/>
    <xf numFmtId="0" fontId="0" fillId="0" borderId="1" xfId="0" applyFill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0" fillId="0" borderId="2" xfId="0" applyBorder="1"/>
    <xf numFmtId="0" fontId="3" fillId="0" borderId="1" xfId="3" applyFont="1" applyFill="1" applyBorder="1" applyAlignment="1">
      <alignment horizontal="left"/>
    </xf>
    <xf numFmtId="0" fontId="0" fillId="0" borderId="3" xfId="0" applyBorder="1"/>
    <xf numFmtId="0" fontId="12" fillId="0" borderId="1" xfId="1" applyFont="1" applyBorder="1"/>
    <xf numFmtId="0" fontId="2" fillId="0" borderId="1" xfId="0" applyFont="1" applyBorder="1" applyAlignment="1">
      <alignment horizontal="left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2" fillId="0" borderId="1" xfId="0" applyFont="1" applyFill="1" applyBorder="1" applyAlignment="1">
      <alignment horizontal="justify"/>
    </xf>
    <xf numFmtId="16" fontId="2" fillId="0" borderId="1" xfId="0" applyNumberFormat="1" applyFont="1" applyBorder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4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0" fontId="2" fillId="0" borderId="3" xfId="0" applyFont="1" applyBorder="1"/>
    <xf numFmtId="0" fontId="3" fillId="0" borderId="1" xfId="2" applyBorder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5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6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3" fillId="0" borderId="1" xfId="2" applyNumberFormat="1" applyFill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3" fontId="0" fillId="0" borderId="1" xfId="0" applyNumberFormat="1" applyBorder="1"/>
    <xf numFmtId="0" fontId="2" fillId="0" borderId="2" xfId="0" applyFont="1" applyBorder="1"/>
    <xf numFmtId="3" fontId="0" fillId="0" borderId="2" xfId="0" applyNumberFormat="1" applyFill="1" applyBorder="1"/>
    <xf numFmtId="0" fontId="2" fillId="0" borderId="0" xfId="0" applyFont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23" fillId="0" borderId="1" xfId="0" applyFont="1" applyBorder="1"/>
    <xf numFmtId="165" fontId="23" fillId="0" borderId="6" xfId="5" applyNumberFormat="1" applyFont="1" applyBorder="1"/>
    <xf numFmtId="3" fontId="3" fillId="0" borderId="0" xfId="2" applyNumberFormat="1" applyBorder="1"/>
    <xf numFmtId="0" fontId="1" fillId="0" borderId="1" xfId="0" applyFont="1" applyFill="1" applyBorder="1"/>
    <xf numFmtId="0" fontId="1" fillId="0" borderId="1" xfId="2" applyFont="1" applyBorder="1"/>
    <xf numFmtId="0" fontId="1" fillId="0" borderId="1" xfId="0" applyFont="1" applyBorder="1"/>
    <xf numFmtId="0" fontId="12" fillId="0" borderId="1" xfId="2" applyFont="1" applyBorder="1" applyAlignment="1">
      <alignment horizontal="left" vertical="center" wrapText="1"/>
    </xf>
    <xf numFmtId="3" fontId="12" fillId="0" borderId="1" xfId="2" applyNumberFormat="1" applyFont="1" applyBorder="1" applyAlignment="1">
      <alignment horizontal="right"/>
    </xf>
    <xf numFmtId="0" fontId="12" fillId="0" borderId="1" xfId="2" applyFont="1" applyBorder="1" applyAlignment="1">
      <alignment horizontal="right"/>
    </xf>
    <xf numFmtId="3" fontId="11" fillId="0" borderId="1" xfId="2" applyNumberFormat="1" applyFont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1" xfId="2" applyNumberFormat="1" applyFont="1" applyBorder="1"/>
    <xf numFmtId="3" fontId="3" fillId="0" borderId="1" xfId="2" applyNumberFormat="1" applyFill="1" applyBorder="1" applyAlignment="1">
      <alignment horizontal="right"/>
    </xf>
    <xf numFmtId="0" fontId="1" fillId="0" borderId="0" xfId="2" applyFont="1" applyFill="1"/>
    <xf numFmtId="0" fontId="1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2" applyFont="1" applyBorder="1" applyAlignment="1"/>
    <xf numFmtId="3" fontId="0" fillId="0" borderId="0" xfId="0" applyNumberFormat="1"/>
    <xf numFmtId="166" fontId="0" fillId="0" borderId="0" xfId="0" applyNumberFormat="1"/>
    <xf numFmtId="0" fontId="11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/>
    <xf numFmtId="3" fontId="20" fillId="0" borderId="1" xfId="1" applyNumberFormat="1" applyFont="1" applyBorder="1"/>
    <xf numFmtId="3" fontId="7" fillId="0" borderId="1" xfId="1" applyNumberFormat="1" applyFont="1" applyBorder="1"/>
    <xf numFmtId="3" fontId="1" fillId="0" borderId="1" xfId="1" applyNumberFormat="1" applyFont="1" applyBorder="1"/>
    <xf numFmtId="3" fontId="2" fillId="0" borderId="1" xfId="1" applyNumberFormat="1" applyFont="1" applyBorder="1"/>
    <xf numFmtId="3" fontId="1" fillId="0" borderId="0" xfId="1" applyNumberFormat="1" applyFont="1"/>
    <xf numFmtId="0" fontId="1" fillId="0" borderId="0" xfId="0" applyFont="1" applyAlignment="1">
      <alignment horizontal="right"/>
    </xf>
    <xf numFmtId="3" fontId="17" fillId="0" borderId="1" xfId="1" applyNumberFormat="1" applyFont="1" applyBorder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6"/>
    <xf numFmtId="14" fontId="1" fillId="0" borderId="1" xfId="0" applyNumberFormat="1" applyFont="1" applyBorder="1"/>
    <xf numFmtId="0" fontId="2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5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3" fillId="0" borderId="6" xfId="0" applyFont="1" applyBorder="1"/>
    <xf numFmtId="3" fontId="2" fillId="0" borderId="0" xfId="0" applyNumberFormat="1" applyFont="1"/>
    <xf numFmtId="0" fontId="1" fillId="0" borderId="1" xfId="6" applyBorder="1"/>
    <xf numFmtId="3" fontId="1" fillId="0" borderId="1" xfId="6" applyNumberFormat="1" applyBorder="1"/>
    <xf numFmtId="0" fontId="2" fillId="0" borderId="1" xfId="6" applyFont="1" applyBorder="1"/>
    <xf numFmtId="3" fontId="2" fillId="0" borderId="1" xfId="6" applyNumberFormat="1" applyFont="1" applyBorder="1"/>
    <xf numFmtId="0" fontId="2" fillId="0" borderId="1" xfId="6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1" fillId="0" borderId="3" xfId="0" applyFont="1" applyBorder="1"/>
    <xf numFmtId="3" fontId="2" fillId="0" borderId="3" xfId="0" applyNumberFormat="1" applyFont="1" applyBorder="1"/>
    <xf numFmtId="0" fontId="2" fillId="0" borderId="0" xfId="6" applyFont="1" applyAlignment="1">
      <alignment horizontal="center"/>
    </xf>
    <xf numFmtId="0" fontId="1" fillId="0" borderId="0" xfId="6" applyAlignment="1">
      <alignment horizontal="right"/>
    </xf>
    <xf numFmtId="0" fontId="1" fillId="0" borderId="1" xfId="6" applyBorder="1" applyAlignment="1">
      <alignment wrapText="1"/>
    </xf>
    <xf numFmtId="3" fontId="1" fillId="0" borderId="1" xfId="6" applyNumberFormat="1" applyBorder="1" applyAlignment="1">
      <alignment wrapText="1"/>
    </xf>
    <xf numFmtId="0" fontId="2" fillId="0" borderId="1" xfId="6" applyFont="1" applyBorder="1" applyAlignment="1">
      <alignment wrapText="1"/>
    </xf>
    <xf numFmtId="3" fontId="2" fillId="0" borderId="1" xfId="6" applyNumberFormat="1" applyFont="1" applyBorder="1" applyAlignment="1">
      <alignment wrapText="1"/>
    </xf>
    <xf numFmtId="0" fontId="23" fillId="0" borderId="1" xfId="6" applyFont="1" applyBorder="1"/>
    <xf numFmtId="0" fontId="1" fillId="0" borderId="1" xfId="0" applyFont="1" applyBorder="1" applyAlignment="1">
      <alignment horizontal="left" wrapText="1"/>
    </xf>
    <xf numFmtId="3" fontId="0" fillId="0" borderId="0" xfId="0" applyNumberFormat="1" applyBorder="1"/>
    <xf numFmtId="0" fontId="1" fillId="0" borderId="0" xfId="6" applyAlignment="1">
      <alignment horizontal="center"/>
    </xf>
    <xf numFmtId="3" fontId="1" fillId="0" borderId="0" xfId="6" applyNumberFormat="1"/>
    <xf numFmtId="0" fontId="1" fillId="0" borderId="0" xfId="2" applyFont="1" applyBorder="1" applyAlignment="1"/>
    <xf numFmtId="0" fontId="3" fillId="0" borderId="0" xfId="2" applyFont="1" applyBorder="1" applyAlignment="1"/>
    <xf numFmtId="0" fontId="1" fillId="0" borderId="0" xfId="2" applyFont="1" applyAlignment="1">
      <alignment horizontal="left"/>
    </xf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19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2" fillId="0" borderId="0" xfId="6" applyFont="1" applyAlignment="1">
      <alignment horizontal="center"/>
    </xf>
    <xf numFmtId="0" fontId="27" fillId="0" borderId="5" xfId="0" applyFont="1" applyBorder="1" applyAlignment="1">
      <alignment horizontal="right"/>
    </xf>
    <xf numFmtId="0" fontId="27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</cellXfs>
  <cellStyles count="7">
    <cellStyle name="Ezres" xfId="5" builtinId="3"/>
    <cellStyle name="Normál" xfId="0" builtinId="0"/>
    <cellStyle name="Normál 11" xfId="1" xr:uid="{00000000-0005-0000-0000-000002000000}"/>
    <cellStyle name="Normál 2" xfId="2" xr:uid="{00000000-0005-0000-0000-000003000000}"/>
    <cellStyle name="Normál 2 2" xfId="3" xr:uid="{00000000-0005-0000-0000-000004000000}"/>
    <cellStyle name="Normál 2 3" xfId="6" xr:uid="{64EC3DA6-5C68-424F-A0D2-46B54CAA87D8}"/>
    <cellStyle name="Normál 8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6"/>
  <sheetViews>
    <sheetView zoomScaleNormal="100" workbookViewId="0">
      <selection sqref="A1:H1"/>
    </sheetView>
  </sheetViews>
  <sheetFormatPr defaultColWidth="9.140625" defaultRowHeight="12.75" x14ac:dyDescent="0.2"/>
  <cols>
    <col min="1" max="1" width="4.42578125" style="40" customWidth="1"/>
    <col min="2" max="2" width="5.28515625" style="42" bestFit="1" customWidth="1"/>
    <col min="3" max="3" width="64.85546875" style="40" bestFit="1" customWidth="1"/>
    <col min="4" max="4" width="6.140625" style="40" bestFit="1" customWidth="1"/>
    <col min="5" max="8" width="12.140625" style="40" customWidth="1"/>
    <col min="9" max="9" width="11.140625" style="40" bestFit="1" customWidth="1"/>
    <col min="10" max="10" width="11.85546875" style="40" customWidth="1"/>
    <col min="11" max="16384" width="9.140625" style="40"/>
  </cols>
  <sheetData>
    <row r="1" spans="1:11" x14ac:dyDescent="0.2">
      <c r="A1" s="224" t="s">
        <v>677</v>
      </c>
      <c r="B1" s="225"/>
      <c r="C1" s="225"/>
      <c r="D1" s="225"/>
      <c r="E1" s="225"/>
      <c r="F1" s="225"/>
      <c r="G1" s="225"/>
      <c r="H1" s="225"/>
    </row>
    <row r="2" spans="1:11" ht="15" x14ac:dyDescent="0.2">
      <c r="A2" s="226" t="s">
        <v>676</v>
      </c>
      <c r="B2" s="227"/>
      <c r="I2" s="41"/>
    </row>
    <row r="3" spans="1:11" ht="15" x14ac:dyDescent="0.2">
      <c r="A3" s="228" t="s">
        <v>345</v>
      </c>
      <c r="B3" s="228"/>
      <c r="C3" s="228"/>
      <c r="D3" s="228"/>
      <c r="E3" s="228"/>
      <c r="F3" s="228"/>
      <c r="G3" s="228"/>
      <c r="H3" s="228"/>
      <c r="I3" s="41"/>
    </row>
    <row r="4" spans="1:11" ht="15" x14ac:dyDescent="0.2">
      <c r="A4" s="110"/>
      <c r="B4" s="110"/>
      <c r="C4" s="110"/>
      <c r="D4" s="110"/>
      <c r="E4" s="110"/>
      <c r="F4" s="110"/>
      <c r="G4" s="110"/>
      <c r="H4" s="111" t="s">
        <v>439</v>
      </c>
      <c r="I4" s="41"/>
    </row>
    <row r="5" spans="1:11" x14ac:dyDescent="0.2">
      <c r="A5" s="112" t="s">
        <v>83</v>
      </c>
      <c r="B5" s="112" t="s">
        <v>84</v>
      </c>
      <c r="C5" s="51" t="s">
        <v>85</v>
      </c>
      <c r="D5" s="51" t="s">
        <v>86</v>
      </c>
      <c r="E5" s="51" t="s">
        <v>123</v>
      </c>
      <c r="F5" s="51" t="s">
        <v>116</v>
      </c>
      <c r="G5" s="51" t="s">
        <v>117</v>
      </c>
      <c r="H5" s="53" t="s">
        <v>118</v>
      </c>
      <c r="I5" s="159" t="s">
        <v>424</v>
      </c>
      <c r="J5" s="157" t="s">
        <v>425</v>
      </c>
    </row>
    <row r="6" spans="1:11" ht="26.25" customHeight="1" x14ac:dyDescent="0.2">
      <c r="A6" s="44" t="s">
        <v>340</v>
      </c>
      <c r="B6" s="44" t="s">
        <v>347</v>
      </c>
      <c r="C6" s="45" t="s">
        <v>144</v>
      </c>
      <c r="D6" s="46" t="s">
        <v>346</v>
      </c>
      <c r="E6" s="46" t="s">
        <v>140</v>
      </c>
      <c r="F6" s="46" t="s">
        <v>121</v>
      </c>
      <c r="G6" s="46" t="s">
        <v>375</v>
      </c>
      <c r="H6" s="47" t="s">
        <v>72</v>
      </c>
      <c r="I6" s="47" t="s">
        <v>478</v>
      </c>
      <c r="J6" s="47" t="s">
        <v>479</v>
      </c>
    </row>
    <row r="7" spans="1:11" x14ac:dyDescent="0.2">
      <c r="A7" s="52">
        <v>1</v>
      </c>
      <c r="B7" s="49" t="s">
        <v>58</v>
      </c>
      <c r="C7" s="50" t="s">
        <v>145</v>
      </c>
      <c r="D7" s="51" t="s">
        <v>146</v>
      </c>
      <c r="E7" s="114">
        <f>SUM(E8:E16)</f>
        <v>20059552</v>
      </c>
      <c r="F7" s="114">
        <f>SUM(F8:F15)</f>
        <v>0</v>
      </c>
      <c r="G7" s="114">
        <f>SUM(G8:G15)</f>
        <v>0</v>
      </c>
      <c r="H7" s="114">
        <f>SUM(H8:H16)</f>
        <v>20059552</v>
      </c>
      <c r="I7" s="160">
        <v>20059552</v>
      </c>
      <c r="J7" s="160">
        <f>SUM(J9:J16)</f>
        <v>20245727</v>
      </c>
    </row>
    <row r="8" spans="1:11" x14ac:dyDescent="0.2">
      <c r="A8" s="52">
        <v>2</v>
      </c>
      <c r="B8" s="43" t="s">
        <v>147</v>
      </c>
      <c r="C8" s="52" t="s">
        <v>148</v>
      </c>
      <c r="D8" s="51"/>
      <c r="E8" s="113"/>
      <c r="F8" s="113"/>
      <c r="G8" s="113"/>
      <c r="H8" s="113">
        <f>SUM(E8:G8)</f>
        <v>0</v>
      </c>
      <c r="I8" s="161">
        <f>SUM(F8:H8)</f>
        <v>0</v>
      </c>
      <c r="J8" s="161">
        <f>SUM(G8:I8)</f>
        <v>0</v>
      </c>
    </row>
    <row r="9" spans="1:11" x14ac:dyDescent="0.2">
      <c r="A9" s="52">
        <v>3</v>
      </c>
      <c r="B9" s="43" t="s">
        <v>149</v>
      </c>
      <c r="C9" s="52" t="s">
        <v>331</v>
      </c>
      <c r="D9" s="51"/>
      <c r="E9" s="114">
        <v>3306240</v>
      </c>
      <c r="F9" s="114"/>
      <c r="G9" s="114"/>
      <c r="H9" s="114">
        <f t="shared" ref="H9:I23" si="0">SUM(E9:G9)</f>
        <v>3306240</v>
      </c>
      <c r="I9" s="114">
        <f t="shared" si="0"/>
        <v>3306240</v>
      </c>
      <c r="J9" s="114">
        <v>3306240</v>
      </c>
    </row>
    <row r="10" spans="1:11" x14ac:dyDescent="0.2">
      <c r="A10" s="52">
        <v>4</v>
      </c>
      <c r="B10" s="43" t="s">
        <v>150</v>
      </c>
      <c r="C10" s="52" t="s">
        <v>151</v>
      </c>
      <c r="D10" s="51"/>
      <c r="E10" s="114">
        <v>2816000</v>
      </c>
      <c r="F10" s="114"/>
      <c r="G10" s="114"/>
      <c r="H10" s="114">
        <f t="shared" si="0"/>
        <v>2816000</v>
      </c>
      <c r="I10" s="114">
        <f t="shared" si="0"/>
        <v>2816000</v>
      </c>
      <c r="J10" s="114">
        <v>2816000</v>
      </c>
    </row>
    <row r="11" spans="1:11" x14ac:dyDescent="0.2">
      <c r="A11" s="52">
        <v>5</v>
      </c>
      <c r="B11" s="43" t="s">
        <v>152</v>
      </c>
      <c r="C11" s="52" t="s">
        <v>153</v>
      </c>
      <c r="D11" s="51"/>
      <c r="E11" s="114">
        <v>555864</v>
      </c>
      <c r="F11" s="114"/>
      <c r="G11" s="114"/>
      <c r="H11" s="114">
        <f t="shared" si="0"/>
        <v>555864</v>
      </c>
      <c r="I11" s="114">
        <f t="shared" si="0"/>
        <v>555864</v>
      </c>
      <c r="J11" s="114">
        <v>555864</v>
      </c>
    </row>
    <row r="12" spans="1:11" x14ac:dyDescent="0.2">
      <c r="A12" s="52">
        <v>6</v>
      </c>
      <c r="B12" s="43" t="s">
        <v>154</v>
      </c>
      <c r="C12" s="52" t="s">
        <v>155</v>
      </c>
      <c r="D12" s="51"/>
      <c r="E12" s="114">
        <v>1262120</v>
      </c>
      <c r="F12" s="114"/>
      <c r="G12" s="114"/>
      <c r="H12" s="114">
        <f t="shared" si="0"/>
        <v>1262120</v>
      </c>
      <c r="I12" s="114">
        <f t="shared" si="0"/>
        <v>1262120</v>
      </c>
      <c r="J12" s="114">
        <v>1262120</v>
      </c>
    </row>
    <row r="13" spans="1:11" x14ac:dyDescent="0.2">
      <c r="A13" s="52">
        <v>7</v>
      </c>
      <c r="B13" s="43" t="s">
        <v>156</v>
      </c>
      <c r="C13" s="52" t="s">
        <v>157</v>
      </c>
      <c r="D13" s="51"/>
      <c r="E13" s="114">
        <v>5000000</v>
      </c>
      <c r="F13" s="114"/>
      <c r="G13" s="114"/>
      <c r="H13" s="114">
        <f t="shared" si="0"/>
        <v>5000000</v>
      </c>
      <c r="I13" s="114">
        <f t="shared" si="0"/>
        <v>5000000</v>
      </c>
      <c r="J13" s="114">
        <v>5000000</v>
      </c>
    </row>
    <row r="14" spans="1:11" x14ac:dyDescent="0.2">
      <c r="A14" s="52">
        <v>8</v>
      </c>
      <c r="B14" s="43" t="s">
        <v>158</v>
      </c>
      <c r="C14" s="52" t="s">
        <v>337</v>
      </c>
      <c r="D14" s="51"/>
      <c r="E14" s="114">
        <v>2550</v>
      </c>
      <c r="F14" s="114"/>
      <c r="G14" s="114"/>
      <c r="H14" s="114">
        <f t="shared" si="0"/>
        <v>2550</v>
      </c>
      <c r="I14" s="114">
        <f t="shared" si="0"/>
        <v>2550</v>
      </c>
      <c r="J14" s="114">
        <v>2550</v>
      </c>
    </row>
    <row r="15" spans="1:11" x14ac:dyDescent="0.2">
      <c r="A15" s="52">
        <v>9</v>
      </c>
      <c r="B15" s="43" t="s">
        <v>336</v>
      </c>
      <c r="C15" s="52" t="s">
        <v>332</v>
      </c>
      <c r="D15" s="51"/>
      <c r="E15" s="114">
        <v>6091978</v>
      </c>
      <c r="F15" s="114"/>
      <c r="G15" s="114"/>
      <c r="H15" s="114">
        <f t="shared" si="0"/>
        <v>6091978</v>
      </c>
      <c r="I15" s="114">
        <f t="shared" si="0"/>
        <v>6091978</v>
      </c>
      <c r="J15" s="114">
        <v>6278153</v>
      </c>
      <c r="K15" s="167"/>
    </row>
    <row r="16" spans="1:11" x14ac:dyDescent="0.2">
      <c r="A16" s="52">
        <v>10</v>
      </c>
      <c r="B16" s="43" t="s">
        <v>465</v>
      </c>
      <c r="C16" s="52" t="s">
        <v>466</v>
      </c>
      <c r="D16" s="51"/>
      <c r="E16" s="114">
        <v>1024800</v>
      </c>
      <c r="F16" s="114"/>
      <c r="G16" s="114"/>
      <c r="H16" s="114">
        <f t="shared" si="0"/>
        <v>1024800</v>
      </c>
      <c r="I16" s="114">
        <f t="shared" si="0"/>
        <v>1024800</v>
      </c>
      <c r="J16" s="114">
        <v>1024800</v>
      </c>
    </row>
    <row r="17" spans="1:10" ht="19.5" customHeight="1" x14ac:dyDescent="0.2">
      <c r="A17" s="52">
        <v>11</v>
      </c>
      <c r="B17" s="49" t="s">
        <v>73</v>
      </c>
      <c r="C17" s="53" t="s">
        <v>159</v>
      </c>
      <c r="D17" s="51" t="s">
        <v>160</v>
      </c>
      <c r="E17" s="114">
        <v>45813100</v>
      </c>
      <c r="F17" s="114"/>
      <c r="G17" s="114"/>
      <c r="H17" s="114">
        <f>SUM(E17:G17)</f>
        <v>45813100</v>
      </c>
      <c r="I17" s="160">
        <v>40005100</v>
      </c>
      <c r="J17" s="160">
        <v>40517100</v>
      </c>
    </row>
    <row r="18" spans="1:10" x14ac:dyDescent="0.2">
      <c r="A18" s="52">
        <v>12</v>
      </c>
      <c r="B18" s="49" t="s">
        <v>74</v>
      </c>
      <c r="C18" s="53" t="s">
        <v>333</v>
      </c>
      <c r="D18" s="51" t="s">
        <v>482</v>
      </c>
      <c r="E18" s="114">
        <v>9408000</v>
      </c>
      <c r="F18" s="114"/>
      <c r="G18" s="114"/>
      <c r="H18" s="114">
        <f t="shared" si="0"/>
        <v>9408000</v>
      </c>
      <c r="I18" s="160">
        <v>9408000</v>
      </c>
      <c r="J18" s="160">
        <v>9408000</v>
      </c>
    </row>
    <row r="19" spans="1:10" x14ac:dyDescent="0.2">
      <c r="A19" s="52">
        <v>13</v>
      </c>
      <c r="B19" s="49" t="s">
        <v>75</v>
      </c>
      <c r="C19" s="53" t="s">
        <v>334</v>
      </c>
      <c r="D19" s="51"/>
      <c r="E19" s="114">
        <v>7300070</v>
      </c>
      <c r="F19" s="114"/>
      <c r="G19" s="114"/>
      <c r="H19" s="114">
        <f t="shared" si="0"/>
        <v>7300070</v>
      </c>
      <c r="I19" s="160">
        <v>13444940</v>
      </c>
      <c r="J19" s="160">
        <v>12010380</v>
      </c>
    </row>
    <row r="20" spans="1:10" x14ac:dyDescent="0.2">
      <c r="A20" s="52">
        <v>14</v>
      </c>
      <c r="B20" s="49" t="s">
        <v>330</v>
      </c>
      <c r="C20" s="53" t="s">
        <v>442</v>
      </c>
      <c r="D20" s="51"/>
      <c r="E20" s="114">
        <v>325470</v>
      </c>
      <c r="F20" s="114"/>
      <c r="G20" s="114"/>
      <c r="H20" s="114">
        <f t="shared" si="0"/>
        <v>325470</v>
      </c>
      <c r="I20" s="160"/>
      <c r="J20" s="160">
        <v>353400</v>
      </c>
    </row>
    <row r="21" spans="1:10" x14ac:dyDescent="0.2">
      <c r="A21" s="52">
        <v>15</v>
      </c>
      <c r="B21" s="49" t="s">
        <v>353</v>
      </c>
      <c r="C21" s="53" t="s">
        <v>161</v>
      </c>
      <c r="D21" s="51" t="s">
        <v>162</v>
      </c>
      <c r="E21" s="114">
        <v>1800000</v>
      </c>
      <c r="F21" s="114"/>
      <c r="G21" s="114"/>
      <c r="H21" s="114">
        <f t="shared" si="0"/>
        <v>1800000</v>
      </c>
      <c r="I21" s="160">
        <v>1800000</v>
      </c>
      <c r="J21" s="160">
        <v>2196030</v>
      </c>
    </row>
    <row r="22" spans="1:10" x14ac:dyDescent="0.2">
      <c r="A22" s="52">
        <v>16</v>
      </c>
      <c r="B22" s="49" t="s">
        <v>354</v>
      </c>
      <c r="C22" s="53" t="s">
        <v>678</v>
      </c>
      <c r="D22" s="51" t="s">
        <v>163</v>
      </c>
      <c r="E22" s="114">
        <v>0</v>
      </c>
      <c r="F22" s="114"/>
      <c r="G22" s="114"/>
      <c r="H22" s="114">
        <f t="shared" si="0"/>
        <v>0</v>
      </c>
      <c r="I22" s="160">
        <v>1885950</v>
      </c>
      <c r="J22" s="160">
        <v>1885950</v>
      </c>
    </row>
    <row r="23" spans="1:10" x14ac:dyDescent="0.2">
      <c r="A23" s="52">
        <v>17</v>
      </c>
      <c r="B23" s="49" t="s">
        <v>440</v>
      </c>
      <c r="C23" s="53" t="s">
        <v>164</v>
      </c>
      <c r="D23" s="51" t="s">
        <v>165</v>
      </c>
      <c r="E23" s="114">
        <v>0</v>
      </c>
      <c r="F23" s="114"/>
      <c r="G23" s="114"/>
      <c r="H23" s="114">
        <f t="shared" si="0"/>
        <v>0</v>
      </c>
      <c r="I23" s="160">
        <v>27000</v>
      </c>
      <c r="J23" s="160">
        <v>27000</v>
      </c>
    </row>
    <row r="24" spans="1:10" x14ac:dyDescent="0.2">
      <c r="A24" s="52">
        <v>18</v>
      </c>
      <c r="B24" s="45" t="s">
        <v>56</v>
      </c>
      <c r="C24" s="54" t="s">
        <v>441</v>
      </c>
      <c r="D24" s="55" t="s">
        <v>166</v>
      </c>
      <c r="E24" s="115">
        <f>SUM(E9:E23)</f>
        <v>84706192</v>
      </c>
      <c r="F24" s="115"/>
      <c r="G24" s="115"/>
      <c r="H24" s="115">
        <f>SUM(E24:G24)</f>
        <v>84706192</v>
      </c>
      <c r="I24" s="162">
        <f>SUM(I17:I23)+I7</f>
        <v>86630542</v>
      </c>
      <c r="J24" s="162">
        <f>SUM(J17:J23)+J7</f>
        <v>86643587</v>
      </c>
    </row>
    <row r="25" spans="1:10" x14ac:dyDescent="0.2">
      <c r="A25" s="52">
        <v>19</v>
      </c>
      <c r="B25" s="49">
        <v>1</v>
      </c>
      <c r="C25" s="53" t="s">
        <v>167</v>
      </c>
      <c r="D25" s="51" t="s">
        <v>168</v>
      </c>
      <c r="E25" s="114"/>
      <c r="F25" s="114"/>
      <c r="G25" s="114"/>
      <c r="H25" s="114">
        <f>SUM(E25:G25)</f>
        <v>0</v>
      </c>
      <c r="I25" s="160"/>
      <c r="J25" s="160"/>
    </row>
    <row r="26" spans="1:10" ht="25.5" x14ac:dyDescent="0.2">
      <c r="A26" s="52">
        <v>20</v>
      </c>
      <c r="B26" s="49">
        <v>2</v>
      </c>
      <c r="C26" s="53" t="s">
        <v>169</v>
      </c>
      <c r="D26" s="51" t="s">
        <v>170</v>
      </c>
      <c r="E26" s="114"/>
      <c r="F26" s="114"/>
      <c r="G26" s="114"/>
      <c r="H26" s="114">
        <f t="shared" ref="H26:I84" si="1">SUM(E26:G26)</f>
        <v>0</v>
      </c>
      <c r="I26" s="160"/>
      <c r="J26" s="160"/>
    </row>
    <row r="27" spans="1:10" ht="25.5" x14ac:dyDescent="0.2">
      <c r="A27" s="52">
        <v>21</v>
      </c>
      <c r="B27" s="49">
        <v>3</v>
      </c>
      <c r="C27" s="53" t="s">
        <v>171</v>
      </c>
      <c r="D27" s="51" t="s">
        <v>172</v>
      </c>
      <c r="E27" s="114"/>
      <c r="F27" s="114"/>
      <c r="G27" s="114"/>
      <c r="H27" s="114">
        <f t="shared" si="1"/>
        <v>0</v>
      </c>
      <c r="I27" s="160"/>
      <c r="J27" s="160"/>
    </row>
    <row r="28" spans="1:10" ht="25.5" x14ac:dyDescent="0.2">
      <c r="A28" s="52">
        <v>22</v>
      </c>
      <c r="B28" s="49">
        <v>4</v>
      </c>
      <c r="C28" s="53" t="s">
        <v>173</v>
      </c>
      <c r="D28" s="51" t="s">
        <v>174</v>
      </c>
      <c r="E28" s="114"/>
      <c r="F28" s="114"/>
      <c r="G28" s="114"/>
      <c r="H28" s="114">
        <f t="shared" si="1"/>
        <v>0</v>
      </c>
      <c r="I28" s="160"/>
      <c r="J28" s="160"/>
    </row>
    <row r="29" spans="1:10" x14ac:dyDescent="0.2">
      <c r="A29" s="52">
        <v>23</v>
      </c>
      <c r="B29" s="49">
        <v>5</v>
      </c>
      <c r="C29" s="53" t="s">
        <v>175</v>
      </c>
      <c r="D29" s="51" t="s">
        <v>176</v>
      </c>
      <c r="E29" s="114">
        <f>SUM(E30:E34)</f>
        <v>19698775</v>
      </c>
      <c r="F29" s="114"/>
      <c r="G29" s="114"/>
      <c r="H29" s="114">
        <f>SUM(E29:G29)</f>
        <v>19698775</v>
      </c>
      <c r="I29" s="160">
        <v>20286275</v>
      </c>
      <c r="J29" s="160">
        <v>18032176</v>
      </c>
    </row>
    <row r="30" spans="1:10" x14ac:dyDescent="0.2">
      <c r="A30" s="52">
        <v>24</v>
      </c>
      <c r="B30" s="43" t="s">
        <v>147</v>
      </c>
      <c r="C30" s="52" t="s">
        <v>177</v>
      </c>
      <c r="D30" s="51"/>
      <c r="E30" s="114"/>
      <c r="F30" s="114"/>
      <c r="G30" s="114"/>
      <c r="H30" s="114">
        <f t="shared" si="1"/>
        <v>0</v>
      </c>
      <c r="I30" s="160">
        <f>SUM(F30:H30)</f>
        <v>0</v>
      </c>
      <c r="J30" s="160"/>
    </row>
    <row r="31" spans="1:10" ht="15" x14ac:dyDescent="0.25">
      <c r="A31" s="52">
        <v>25</v>
      </c>
      <c r="B31" s="43" t="s">
        <v>149</v>
      </c>
      <c r="C31" s="52" t="s">
        <v>178</v>
      </c>
      <c r="D31" s="51"/>
      <c r="E31" s="154">
        <v>5301600</v>
      </c>
      <c r="F31" s="114"/>
      <c r="G31" s="114"/>
      <c r="H31" s="114">
        <f t="shared" si="1"/>
        <v>5301600</v>
      </c>
      <c r="I31" s="160"/>
      <c r="J31" s="160"/>
    </row>
    <row r="32" spans="1:10" x14ac:dyDescent="0.2">
      <c r="A32" s="52">
        <v>26</v>
      </c>
      <c r="B32" s="43" t="s">
        <v>150</v>
      </c>
      <c r="C32" s="52" t="s">
        <v>179</v>
      </c>
      <c r="D32" s="51"/>
      <c r="E32" s="114">
        <v>14397175</v>
      </c>
      <c r="F32" s="114"/>
      <c r="G32" s="114"/>
      <c r="H32" s="114">
        <f t="shared" si="1"/>
        <v>14397175</v>
      </c>
      <c r="I32" s="160"/>
      <c r="J32" s="160"/>
    </row>
    <row r="33" spans="1:10" x14ac:dyDescent="0.2">
      <c r="A33" s="52">
        <v>27</v>
      </c>
      <c r="B33" s="43" t="s">
        <v>152</v>
      </c>
      <c r="C33" s="52" t="s">
        <v>338</v>
      </c>
      <c r="D33" s="51"/>
      <c r="E33" s="114"/>
      <c r="F33" s="114"/>
      <c r="G33" s="114"/>
      <c r="H33" s="114">
        <f t="shared" si="1"/>
        <v>0</v>
      </c>
      <c r="I33" s="160">
        <f t="shared" si="1"/>
        <v>0</v>
      </c>
      <c r="J33" s="160"/>
    </row>
    <row r="34" spans="1:10" x14ac:dyDescent="0.2">
      <c r="A34" s="52">
        <v>28</v>
      </c>
      <c r="B34" s="43" t="s">
        <v>154</v>
      </c>
      <c r="C34" s="52" t="s">
        <v>339</v>
      </c>
      <c r="D34" s="51"/>
      <c r="E34" s="114"/>
      <c r="F34" s="114"/>
      <c r="G34" s="114"/>
      <c r="H34" s="114">
        <f t="shared" si="1"/>
        <v>0</v>
      </c>
      <c r="I34" s="160"/>
      <c r="J34" s="160">
        <f>SUM(J36:J39)</f>
        <v>0</v>
      </c>
    </row>
    <row r="35" spans="1:10" x14ac:dyDescent="0.2">
      <c r="A35" s="52">
        <v>29</v>
      </c>
      <c r="B35" s="45" t="s">
        <v>180</v>
      </c>
      <c r="C35" s="54" t="s">
        <v>352</v>
      </c>
      <c r="D35" s="55" t="s">
        <v>181</v>
      </c>
      <c r="E35" s="115">
        <f>SUM(E25:E29)+E24</f>
        <v>104404967</v>
      </c>
      <c r="F35" s="115">
        <f>SUM(F25:F29)</f>
        <v>0</v>
      </c>
      <c r="G35" s="115">
        <f>SUM(G25:G29)</f>
        <v>0</v>
      </c>
      <c r="H35" s="115">
        <f>SUM(H25:H29)+H24</f>
        <v>104404967</v>
      </c>
      <c r="I35" s="162">
        <f>SUM(I25:I29)+I24</f>
        <v>106916817</v>
      </c>
      <c r="J35" s="162">
        <f>SUM(J25:J29)+J24</f>
        <v>104675763</v>
      </c>
    </row>
    <row r="36" spans="1:10" x14ac:dyDescent="0.2">
      <c r="A36" s="52">
        <v>30</v>
      </c>
      <c r="B36" s="49">
        <v>1</v>
      </c>
      <c r="C36" s="53" t="s">
        <v>182</v>
      </c>
      <c r="D36" s="51" t="s">
        <v>183</v>
      </c>
      <c r="E36" s="114">
        <v>6499810</v>
      </c>
      <c r="F36" s="114"/>
      <c r="G36" s="114"/>
      <c r="H36" s="114">
        <f t="shared" si="1"/>
        <v>6499810</v>
      </c>
      <c r="I36" s="160">
        <v>6499810</v>
      </c>
      <c r="J36" s="160">
        <v>0</v>
      </c>
    </row>
    <row r="37" spans="1:10" ht="25.5" x14ac:dyDescent="0.2">
      <c r="A37" s="52">
        <v>31</v>
      </c>
      <c r="B37" s="49">
        <v>2</v>
      </c>
      <c r="C37" s="53" t="s">
        <v>184</v>
      </c>
      <c r="D37" s="51" t="s">
        <v>185</v>
      </c>
      <c r="E37" s="114"/>
      <c r="F37" s="114"/>
      <c r="G37" s="114"/>
      <c r="H37" s="114">
        <f t="shared" si="1"/>
        <v>0</v>
      </c>
      <c r="I37" s="160"/>
      <c r="J37" s="160"/>
    </row>
    <row r="38" spans="1:10" ht="25.5" x14ac:dyDescent="0.2">
      <c r="A38" s="52">
        <v>32</v>
      </c>
      <c r="B38" s="49">
        <v>3</v>
      </c>
      <c r="C38" s="53" t="s">
        <v>186</v>
      </c>
      <c r="D38" s="51" t="s">
        <v>187</v>
      </c>
      <c r="E38" s="114"/>
      <c r="F38" s="114"/>
      <c r="G38" s="114"/>
      <c r="H38" s="114">
        <f t="shared" si="1"/>
        <v>0</v>
      </c>
      <c r="I38" s="160"/>
      <c r="J38" s="160"/>
    </row>
    <row r="39" spans="1:10" ht="25.5" x14ac:dyDescent="0.2">
      <c r="A39" s="52">
        <v>33</v>
      </c>
      <c r="B39" s="49">
        <v>4</v>
      </c>
      <c r="C39" s="53" t="s">
        <v>188</v>
      </c>
      <c r="D39" s="51" t="s">
        <v>189</v>
      </c>
      <c r="E39" s="114"/>
      <c r="F39" s="114"/>
      <c r="G39" s="114"/>
      <c r="H39" s="114">
        <f t="shared" si="1"/>
        <v>0</v>
      </c>
      <c r="I39" s="160">
        <f t="shared" si="1"/>
        <v>0</v>
      </c>
      <c r="J39" s="160"/>
    </row>
    <row r="40" spans="1:10" x14ac:dyDescent="0.2">
      <c r="A40" s="52">
        <v>34</v>
      </c>
      <c r="B40" s="49">
        <v>5</v>
      </c>
      <c r="C40" s="53" t="s">
        <v>190</v>
      </c>
      <c r="D40" s="51" t="s">
        <v>191</v>
      </c>
      <c r="E40" s="114"/>
      <c r="F40" s="114"/>
      <c r="G40" s="114"/>
      <c r="H40" s="114">
        <f t="shared" si="1"/>
        <v>0</v>
      </c>
      <c r="I40" s="160">
        <v>5867345</v>
      </c>
      <c r="J40" s="160">
        <v>29667188</v>
      </c>
    </row>
    <row r="41" spans="1:10" ht="24.75" customHeight="1" x14ac:dyDescent="0.2">
      <c r="A41" s="52">
        <v>35</v>
      </c>
      <c r="B41" s="43" t="s">
        <v>147</v>
      </c>
      <c r="C41" s="52" t="s">
        <v>192</v>
      </c>
      <c r="D41" s="51"/>
      <c r="E41" s="114"/>
      <c r="F41" s="114"/>
      <c r="G41" s="114"/>
      <c r="H41" s="114">
        <f t="shared" si="1"/>
        <v>0</v>
      </c>
      <c r="I41" s="160"/>
      <c r="J41" s="160"/>
    </row>
    <row r="42" spans="1:10" x14ac:dyDescent="0.2">
      <c r="A42" s="52">
        <v>36</v>
      </c>
      <c r="B42" s="45" t="s">
        <v>335</v>
      </c>
      <c r="C42" s="54" t="s">
        <v>351</v>
      </c>
      <c r="D42" s="55" t="s">
        <v>193</v>
      </c>
      <c r="E42" s="115">
        <f>SUM(E36:E41)</f>
        <v>6499810</v>
      </c>
      <c r="F42" s="115">
        <f>SUM(F36:F41)</f>
        <v>0</v>
      </c>
      <c r="G42" s="115">
        <f>SUM(G36:G41)</f>
        <v>0</v>
      </c>
      <c r="H42" s="115">
        <f>SUM(H36:H41)</f>
        <v>6499810</v>
      </c>
      <c r="I42" s="115">
        <f t="shared" ref="I42:J42" si="2">SUM(I36:I41)</f>
        <v>12367155</v>
      </c>
      <c r="J42" s="115">
        <f t="shared" si="2"/>
        <v>29667188</v>
      </c>
    </row>
    <row r="43" spans="1:10" x14ac:dyDescent="0.2">
      <c r="A43" s="52">
        <v>37</v>
      </c>
      <c r="B43" s="49">
        <v>1</v>
      </c>
      <c r="C43" s="53" t="s">
        <v>194</v>
      </c>
      <c r="D43" s="51" t="s">
        <v>195</v>
      </c>
      <c r="E43" s="114"/>
      <c r="F43" s="114"/>
      <c r="G43" s="114"/>
      <c r="H43" s="114">
        <f t="shared" si="1"/>
        <v>0</v>
      </c>
      <c r="I43" s="160">
        <f t="shared" si="1"/>
        <v>0</v>
      </c>
      <c r="J43" s="160"/>
    </row>
    <row r="44" spans="1:10" x14ac:dyDescent="0.2">
      <c r="A44" s="52">
        <v>38</v>
      </c>
      <c r="B44" s="49">
        <v>2</v>
      </c>
      <c r="C44" s="53" t="s">
        <v>196</v>
      </c>
      <c r="D44" s="51" t="s">
        <v>197</v>
      </c>
      <c r="E44" s="114"/>
      <c r="F44" s="114"/>
      <c r="G44" s="114"/>
      <c r="H44" s="114">
        <f t="shared" si="1"/>
        <v>0</v>
      </c>
      <c r="I44" s="160">
        <f t="shared" si="1"/>
        <v>0</v>
      </c>
      <c r="J44" s="160"/>
    </row>
    <row r="45" spans="1:10" x14ac:dyDescent="0.2">
      <c r="A45" s="52">
        <v>39</v>
      </c>
      <c r="B45" s="45" t="s">
        <v>198</v>
      </c>
      <c r="C45" s="54" t="s">
        <v>349</v>
      </c>
      <c r="D45" s="55" t="s">
        <v>199</v>
      </c>
      <c r="E45" s="115">
        <f>SUM(E43:E44)</f>
        <v>0</v>
      </c>
      <c r="F45" s="115">
        <f>SUM(F43:F44)</f>
        <v>0</v>
      </c>
      <c r="G45" s="115">
        <f>SUM(G43:G44)</f>
        <v>0</v>
      </c>
      <c r="H45" s="115">
        <f>SUM(H43:H44)</f>
        <v>0</v>
      </c>
      <c r="I45" s="160">
        <f t="shared" si="1"/>
        <v>0</v>
      </c>
      <c r="J45" s="160">
        <v>0</v>
      </c>
    </row>
    <row r="46" spans="1:10" x14ac:dyDescent="0.2">
      <c r="A46" s="52">
        <v>40</v>
      </c>
      <c r="B46" s="49">
        <v>1</v>
      </c>
      <c r="C46" s="53" t="s">
        <v>200</v>
      </c>
      <c r="D46" s="51" t="s">
        <v>201</v>
      </c>
      <c r="E46" s="114"/>
      <c r="F46" s="114"/>
      <c r="G46" s="114"/>
      <c r="H46" s="114">
        <f t="shared" si="1"/>
        <v>0</v>
      </c>
      <c r="I46" s="160">
        <f t="shared" si="1"/>
        <v>0</v>
      </c>
      <c r="J46" s="160">
        <v>0</v>
      </c>
    </row>
    <row r="47" spans="1:10" x14ac:dyDescent="0.2">
      <c r="A47" s="52">
        <v>41</v>
      </c>
      <c r="B47" s="49">
        <v>2</v>
      </c>
      <c r="C47" s="53" t="s">
        <v>202</v>
      </c>
      <c r="D47" s="51" t="s">
        <v>203</v>
      </c>
      <c r="E47" s="114"/>
      <c r="F47" s="114"/>
      <c r="G47" s="114"/>
      <c r="H47" s="114">
        <f t="shared" si="1"/>
        <v>0</v>
      </c>
      <c r="I47" s="162"/>
      <c r="J47" s="162">
        <v>0</v>
      </c>
    </row>
    <row r="48" spans="1:10" x14ac:dyDescent="0.2">
      <c r="A48" s="52">
        <v>42</v>
      </c>
      <c r="B48" s="49">
        <v>3</v>
      </c>
      <c r="C48" s="53" t="s">
        <v>455</v>
      </c>
      <c r="D48" s="51" t="s">
        <v>204</v>
      </c>
      <c r="E48" s="114"/>
      <c r="F48" s="114">
        <v>7300000</v>
      </c>
      <c r="G48" s="114"/>
      <c r="H48" s="114">
        <f t="shared" si="1"/>
        <v>7300000</v>
      </c>
      <c r="I48" s="160">
        <v>7300000</v>
      </c>
      <c r="J48" s="160">
        <v>2567006</v>
      </c>
    </row>
    <row r="49" spans="1:10" x14ac:dyDescent="0.2">
      <c r="A49" s="52">
        <v>43</v>
      </c>
      <c r="B49" s="49">
        <v>4</v>
      </c>
      <c r="C49" s="53" t="s">
        <v>205</v>
      </c>
      <c r="D49" s="51" t="s">
        <v>206</v>
      </c>
      <c r="E49" s="114"/>
      <c r="F49" s="114">
        <v>6500000</v>
      </c>
      <c r="G49" s="114"/>
      <c r="H49" s="114">
        <f t="shared" si="1"/>
        <v>6500000</v>
      </c>
      <c r="I49" s="160">
        <v>6500000</v>
      </c>
      <c r="J49" s="160">
        <v>8321189</v>
      </c>
    </row>
    <row r="50" spans="1:10" x14ac:dyDescent="0.2">
      <c r="A50" s="52">
        <v>44</v>
      </c>
      <c r="B50" s="49">
        <v>5</v>
      </c>
      <c r="C50" s="53" t="s">
        <v>207</v>
      </c>
      <c r="D50" s="51" t="s">
        <v>208</v>
      </c>
      <c r="E50" s="114"/>
      <c r="F50" s="114"/>
      <c r="G50" s="114"/>
      <c r="H50" s="114">
        <f t="shared" si="1"/>
        <v>0</v>
      </c>
      <c r="I50" s="162">
        <v>0</v>
      </c>
      <c r="J50" s="160">
        <v>0</v>
      </c>
    </row>
    <row r="51" spans="1:10" x14ac:dyDescent="0.2">
      <c r="A51" s="52">
        <v>45</v>
      </c>
      <c r="B51" s="49">
        <v>6</v>
      </c>
      <c r="C51" s="53" t="s">
        <v>209</v>
      </c>
      <c r="D51" s="51" t="s">
        <v>210</v>
      </c>
      <c r="E51" s="114"/>
      <c r="F51" s="114"/>
      <c r="G51" s="114"/>
      <c r="H51" s="114">
        <f t="shared" si="1"/>
        <v>0</v>
      </c>
      <c r="I51" s="160">
        <f t="shared" si="1"/>
        <v>0</v>
      </c>
      <c r="J51" s="160">
        <v>0</v>
      </c>
    </row>
    <row r="52" spans="1:10" x14ac:dyDescent="0.2">
      <c r="A52" s="52">
        <v>46</v>
      </c>
      <c r="B52" s="49">
        <v>7</v>
      </c>
      <c r="C52" s="53" t="s">
        <v>211</v>
      </c>
      <c r="D52" s="51" t="s">
        <v>212</v>
      </c>
      <c r="E52" s="114">
        <v>1800000</v>
      </c>
      <c r="F52" s="114"/>
      <c r="G52" s="114"/>
      <c r="H52" s="114">
        <f t="shared" si="1"/>
        <v>1800000</v>
      </c>
      <c r="I52" s="160">
        <v>1800000</v>
      </c>
      <c r="J52" s="160">
        <v>0</v>
      </c>
    </row>
    <row r="53" spans="1:10" x14ac:dyDescent="0.2">
      <c r="A53" s="52">
        <v>47</v>
      </c>
      <c r="B53" s="49">
        <v>8</v>
      </c>
      <c r="C53" s="53" t="s">
        <v>213</v>
      </c>
      <c r="D53" s="51" t="s">
        <v>214</v>
      </c>
      <c r="E53" s="114"/>
      <c r="F53" s="114"/>
      <c r="G53" s="114"/>
      <c r="H53" s="114">
        <f t="shared" si="1"/>
        <v>0</v>
      </c>
      <c r="I53" s="160"/>
      <c r="J53" s="160"/>
    </row>
    <row r="54" spans="1:10" x14ac:dyDescent="0.2">
      <c r="A54" s="52">
        <v>48</v>
      </c>
      <c r="B54" s="45" t="s">
        <v>348</v>
      </c>
      <c r="C54" s="54" t="s">
        <v>350</v>
      </c>
      <c r="D54" s="55" t="s">
        <v>215</v>
      </c>
      <c r="E54" s="115">
        <f t="shared" ref="E54:J54" si="3">SUM(E49:E53)</f>
        <v>1800000</v>
      </c>
      <c r="F54" s="115">
        <f t="shared" si="3"/>
        <v>6500000</v>
      </c>
      <c r="G54" s="115">
        <f t="shared" si="3"/>
        <v>0</v>
      </c>
      <c r="H54" s="115">
        <f t="shared" si="3"/>
        <v>8300000</v>
      </c>
      <c r="I54" s="115">
        <f t="shared" si="3"/>
        <v>8300000</v>
      </c>
      <c r="J54" s="115">
        <f t="shared" si="3"/>
        <v>8321189</v>
      </c>
    </row>
    <row r="55" spans="1:10" x14ac:dyDescent="0.2">
      <c r="A55" s="52">
        <v>49</v>
      </c>
      <c r="B55" s="49">
        <v>1</v>
      </c>
      <c r="C55" s="53" t="s">
        <v>216</v>
      </c>
      <c r="D55" s="51" t="s">
        <v>217</v>
      </c>
      <c r="E55" s="114">
        <f>SUM(E56:E59)</f>
        <v>0</v>
      </c>
      <c r="F55" s="114">
        <f>SUM(F56:F59)</f>
        <v>130000</v>
      </c>
      <c r="G55" s="114">
        <f>SUM(G56:G59)</f>
        <v>0</v>
      </c>
      <c r="H55" s="114">
        <v>130000</v>
      </c>
      <c r="I55" s="160">
        <v>130000</v>
      </c>
      <c r="J55" s="160">
        <v>4794447</v>
      </c>
    </row>
    <row r="56" spans="1:10" x14ac:dyDescent="0.2">
      <c r="A56" s="52">
        <v>50</v>
      </c>
      <c r="B56" s="43" t="s">
        <v>147</v>
      </c>
      <c r="C56" s="52" t="s">
        <v>218</v>
      </c>
      <c r="D56" s="51"/>
      <c r="E56" s="114"/>
      <c r="F56" s="114">
        <v>130000</v>
      </c>
      <c r="G56" s="114"/>
      <c r="H56" s="114">
        <v>130000</v>
      </c>
      <c r="I56" s="160"/>
      <c r="J56" s="160"/>
    </row>
    <row r="57" spans="1:10" x14ac:dyDescent="0.2">
      <c r="A57" s="52">
        <v>51</v>
      </c>
      <c r="B57" s="43" t="s">
        <v>149</v>
      </c>
      <c r="C57" s="52" t="s">
        <v>219</v>
      </c>
      <c r="D57" s="51"/>
      <c r="E57" s="114"/>
      <c r="F57" s="114"/>
      <c r="G57" s="114"/>
      <c r="H57" s="114">
        <f t="shared" si="1"/>
        <v>0</v>
      </c>
      <c r="I57" s="160"/>
      <c r="J57" s="160"/>
    </row>
    <row r="58" spans="1:10" x14ac:dyDescent="0.2">
      <c r="A58" s="52">
        <v>52</v>
      </c>
      <c r="B58" s="43" t="s">
        <v>150</v>
      </c>
      <c r="C58" s="52" t="s">
        <v>220</v>
      </c>
      <c r="D58" s="51"/>
      <c r="E58" s="114"/>
      <c r="F58" s="114">
        <v>0</v>
      </c>
      <c r="G58" s="114"/>
      <c r="H58" s="114">
        <f t="shared" si="1"/>
        <v>0</v>
      </c>
      <c r="I58" s="160"/>
      <c r="J58" s="160"/>
    </row>
    <row r="59" spans="1:10" x14ac:dyDescent="0.2">
      <c r="A59" s="52">
        <v>53</v>
      </c>
      <c r="B59" s="43" t="s">
        <v>152</v>
      </c>
      <c r="C59" s="52" t="s">
        <v>221</v>
      </c>
      <c r="D59" s="51"/>
      <c r="E59" s="114"/>
      <c r="F59" s="114"/>
      <c r="G59" s="114"/>
      <c r="H59" s="115">
        <v>0</v>
      </c>
      <c r="I59" s="162">
        <v>0</v>
      </c>
      <c r="J59" s="162">
        <v>0</v>
      </c>
    </row>
    <row r="60" spans="1:10" x14ac:dyDescent="0.2">
      <c r="A60" s="52">
        <v>54</v>
      </c>
      <c r="B60" s="45" t="s">
        <v>222</v>
      </c>
      <c r="C60" s="54" t="s">
        <v>355</v>
      </c>
      <c r="D60" s="55" t="s">
        <v>223</v>
      </c>
      <c r="E60" s="115">
        <f>E45+E46+E47+E48+E54+E55</f>
        <v>1800000</v>
      </c>
      <c r="F60" s="115">
        <f>F45+F46+F47+F48+F54+F55</f>
        <v>13930000</v>
      </c>
      <c r="G60" s="115">
        <f>G45+G46+G47+G48+G54+G55</f>
        <v>0</v>
      </c>
      <c r="H60" s="115">
        <f>H55+H54+H48</f>
        <v>15730000</v>
      </c>
      <c r="I60" s="115">
        <f t="shared" ref="I60" si="4">I55+I54+I48</f>
        <v>15730000</v>
      </c>
      <c r="J60" s="115">
        <f>J55+J54+J48</f>
        <v>15682642</v>
      </c>
    </row>
    <row r="61" spans="1:10" x14ac:dyDescent="0.2">
      <c r="A61" s="52">
        <v>55</v>
      </c>
      <c r="B61" s="49">
        <v>1</v>
      </c>
      <c r="C61" s="56" t="s">
        <v>224</v>
      </c>
      <c r="D61" s="51" t="s">
        <v>225</v>
      </c>
      <c r="E61" s="114"/>
      <c r="F61" s="114"/>
      <c r="G61" s="114"/>
      <c r="H61" s="114">
        <f t="shared" si="1"/>
        <v>0</v>
      </c>
      <c r="I61" s="160">
        <v>0</v>
      </c>
      <c r="J61" s="160">
        <v>1692</v>
      </c>
    </row>
    <row r="62" spans="1:10" x14ac:dyDescent="0.2">
      <c r="A62" s="52">
        <v>56</v>
      </c>
      <c r="B62" s="49">
        <v>2</v>
      </c>
      <c r="C62" s="56" t="s">
        <v>226</v>
      </c>
      <c r="D62" s="51" t="s">
        <v>227</v>
      </c>
      <c r="E62" s="114"/>
      <c r="F62" s="114"/>
      <c r="G62" s="114"/>
      <c r="H62" s="114">
        <f t="shared" si="1"/>
        <v>0</v>
      </c>
      <c r="I62" s="160">
        <v>0</v>
      </c>
      <c r="J62" s="160">
        <v>0</v>
      </c>
    </row>
    <row r="63" spans="1:10" x14ac:dyDescent="0.2">
      <c r="A63" s="52">
        <v>57</v>
      </c>
      <c r="B63" s="49">
        <v>3</v>
      </c>
      <c r="C63" s="56" t="s">
        <v>228</v>
      </c>
      <c r="D63" s="51" t="s">
        <v>229</v>
      </c>
      <c r="E63" s="114"/>
      <c r="F63" s="114"/>
      <c r="G63" s="114"/>
      <c r="H63" s="114">
        <f t="shared" si="1"/>
        <v>0</v>
      </c>
      <c r="I63" s="160">
        <f t="shared" si="1"/>
        <v>0</v>
      </c>
      <c r="J63" s="160">
        <v>0</v>
      </c>
    </row>
    <row r="64" spans="1:10" x14ac:dyDescent="0.2">
      <c r="A64" s="52">
        <v>58</v>
      </c>
      <c r="B64" s="49">
        <v>4</v>
      </c>
      <c r="C64" s="56" t="s">
        <v>230</v>
      </c>
      <c r="D64" s="51" t="s">
        <v>231</v>
      </c>
      <c r="E64" s="114"/>
      <c r="F64" s="114"/>
      <c r="G64" s="114"/>
      <c r="H64" s="114">
        <f t="shared" si="1"/>
        <v>0</v>
      </c>
      <c r="I64" s="160">
        <f t="shared" si="1"/>
        <v>0</v>
      </c>
      <c r="J64" s="160">
        <v>3000</v>
      </c>
    </row>
    <row r="65" spans="1:10" x14ac:dyDescent="0.2">
      <c r="A65" s="52">
        <v>59</v>
      </c>
      <c r="B65" s="49">
        <v>5</v>
      </c>
      <c r="C65" s="56" t="s">
        <v>232</v>
      </c>
      <c r="D65" s="51" t="s">
        <v>233</v>
      </c>
      <c r="E65" s="114"/>
      <c r="F65" s="114"/>
      <c r="G65" s="114"/>
      <c r="H65" s="114">
        <f t="shared" si="1"/>
        <v>0</v>
      </c>
      <c r="I65" s="160">
        <v>0</v>
      </c>
      <c r="J65" s="160">
        <v>0</v>
      </c>
    </row>
    <row r="66" spans="1:10" x14ac:dyDescent="0.2">
      <c r="A66" s="52">
        <v>60</v>
      </c>
      <c r="B66" s="49">
        <v>6</v>
      </c>
      <c r="C66" s="56" t="s">
        <v>234</v>
      </c>
      <c r="D66" s="51" t="s">
        <v>235</v>
      </c>
      <c r="E66" s="114"/>
      <c r="F66" s="114"/>
      <c r="G66" s="114"/>
      <c r="H66" s="114">
        <f t="shared" si="1"/>
        <v>0</v>
      </c>
      <c r="I66" s="160">
        <f t="shared" si="1"/>
        <v>0</v>
      </c>
      <c r="J66" s="160"/>
    </row>
    <row r="67" spans="1:10" x14ac:dyDescent="0.2">
      <c r="A67" s="52">
        <v>61</v>
      </c>
      <c r="B67" s="49">
        <v>7</v>
      </c>
      <c r="C67" s="56" t="s">
        <v>236</v>
      </c>
      <c r="D67" s="51" t="s">
        <v>237</v>
      </c>
      <c r="E67" s="114"/>
      <c r="F67" s="114"/>
      <c r="G67" s="114"/>
      <c r="H67" s="114">
        <f t="shared" si="1"/>
        <v>0</v>
      </c>
      <c r="I67" s="160">
        <f t="shared" si="1"/>
        <v>0</v>
      </c>
      <c r="J67" s="160"/>
    </row>
    <row r="68" spans="1:10" x14ac:dyDescent="0.2">
      <c r="A68" s="52">
        <v>62</v>
      </c>
      <c r="B68" s="49">
        <v>8</v>
      </c>
      <c r="C68" s="56" t="s">
        <v>238</v>
      </c>
      <c r="D68" s="51" t="s">
        <v>239</v>
      </c>
      <c r="E68" s="114"/>
      <c r="F68" s="114">
        <v>500000</v>
      </c>
      <c r="G68" s="114"/>
      <c r="H68" s="114">
        <f t="shared" si="1"/>
        <v>500000</v>
      </c>
      <c r="I68" s="160">
        <v>500000</v>
      </c>
      <c r="J68" s="160">
        <v>860</v>
      </c>
    </row>
    <row r="69" spans="1:10" x14ac:dyDescent="0.2">
      <c r="A69" s="52">
        <v>63</v>
      </c>
      <c r="B69" s="49">
        <v>9</v>
      </c>
      <c r="C69" s="56" t="s">
        <v>240</v>
      </c>
      <c r="D69" s="51" t="s">
        <v>242</v>
      </c>
      <c r="E69" s="114"/>
      <c r="F69" s="114"/>
      <c r="G69" s="114"/>
      <c r="H69" s="114">
        <f t="shared" si="1"/>
        <v>0</v>
      </c>
      <c r="I69" s="160">
        <f t="shared" si="1"/>
        <v>0</v>
      </c>
      <c r="J69" s="160">
        <v>119443</v>
      </c>
    </row>
    <row r="70" spans="1:10" ht="25.5" x14ac:dyDescent="0.2">
      <c r="A70" s="52">
        <v>64</v>
      </c>
      <c r="B70" s="49">
        <v>10</v>
      </c>
      <c r="C70" s="56" t="s">
        <v>241</v>
      </c>
      <c r="D70" s="51" t="s">
        <v>480</v>
      </c>
      <c r="E70" s="114"/>
      <c r="F70" s="114">
        <v>500000</v>
      </c>
      <c r="G70" s="114"/>
      <c r="H70" s="114">
        <f t="shared" si="1"/>
        <v>500000</v>
      </c>
      <c r="I70" s="160">
        <v>500000</v>
      </c>
      <c r="J70" s="160">
        <v>11238440</v>
      </c>
    </row>
    <row r="71" spans="1:10" x14ac:dyDescent="0.2">
      <c r="A71" s="52">
        <v>65</v>
      </c>
      <c r="B71" s="45" t="s">
        <v>243</v>
      </c>
      <c r="C71" s="57" t="s">
        <v>356</v>
      </c>
      <c r="D71" s="55" t="s">
        <v>244</v>
      </c>
      <c r="E71" s="115">
        <f t="shared" ref="E71:J71" si="5">SUM(E61:E70)</f>
        <v>0</v>
      </c>
      <c r="F71" s="115">
        <f t="shared" si="5"/>
        <v>1000000</v>
      </c>
      <c r="G71" s="115">
        <f t="shared" si="5"/>
        <v>0</v>
      </c>
      <c r="H71" s="115">
        <f t="shared" si="5"/>
        <v>1000000</v>
      </c>
      <c r="I71" s="162">
        <f t="shared" si="5"/>
        <v>1000000</v>
      </c>
      <c r="J71" s="162">
        <f t="shared" si="5"/>
        <v>11363435</v>
      </c>
    </row>
    <row r="72" spans="1:10" x14ac:dyDescent="0.2">
      <c r="A72" s="52">
        <v>66</v>
      </c>
      <c r="B72" s="49">
        <v>1</v>
      </c>
      <c r="C72" s="56" t="s">
        <v>245</v>
      </c>
      <c r="D72" s="51" t="s">
        <v>246</v>
      </c>
      <c r="E72" s="114"/>
      <c r="F72" s="114"/>
      <c r="G72" s="114"/>
      <c r="H72" s="114">
        <f t="shared" si="1"/>
        <v>0</v>
      </c>
      <c r="I72" s="160">
        <f t="shared" si="1"/>
        <v>0</v>
      </c>
      <c r="J72" s="160">
        <v>0</v>
      </c>
    </row>
    <row r="73" spans="1:10" x14ac:dyDescent="0.2">
      <c r="A73" s="52">
        <v>67</v>
      </c>
      <c r="B73" s="49">
        <v>2</v>
      </c>
      <c r="C73" s="56" t="s">
        <v>247</v>
      </c>
      <c r="D73" s="51" t="s">
        <v>248</v>
      </c>
      <c r="E73" s="114"/>
      <c r="F73" s="114"/>
      <c r="G73" s="114"/>
      <c r="H73" s="114">
        <f t="shared" si="1"/>
        <v>0</v>
      </c>
      <c r="I73" s="160">
        <v>0</v>
      </c>
      <c r="J73" s="160">
        <v>0</v>
      </c>
    </row>
    <row r="74" spans="1:10" x14ac:dyDescent="0.2">
      <c r="A74" s="52">
        <v>68</v>
      </c>
      <c r="B74" s="49">
        <v>3</v>
      </c>
      <c r="C74" s="56" t="s">
        <v>249</v>
      </c>
      <c r="D74" s="51" t="s">
        <v>250</v>
      </c>
      <c r="E74" s="114"/>
      <c r="F74" s="114"/>
      <c r="G74" s="114"/>
      <c r="H74" s="114">
        <f t="shared" si="1"/>
        <v>0</v>
      </c>
      <c r="I74" s="160">
        <v>0</v>
      </c>
      <c r="J74" s="160">
        <v>100000</v>
      </c>
    </row>
    <row r="75" spans="1:10" x14ac:dyDescent="0.2">
      <c r="A75" s="52">
        <v>69</v>
      </c>
      <c r="B75" s="49">
        <v>4</v>
      </c>
      <c r="C75" s="56" t="s">
        <v>251</v>
      </c>
      <c r="D75" s="51" t="s">
        <v>252</v>
      </c>
      <c r="E75" s="114"/>
      <c r="F75" s="114"/>
      <c r="G75" s="114"/>
      <c r="H75" s="114">
        <f t="shared" si="1"/>
        <v>0</v>
      </c>
      <c r="I75" s="160">
        <v>0</v>
      </c>
      <c r="J75" s="160">
        <v>0</v>
      </c>
    </row>
    <row r="76" spans="1:10" x14ac:dyDescent="0.2">
      <c r="A76" s="52">
        <v>70</v>
      </c>
      <c r="B76" s="49">
        <v>5</v>
      </c>
      <c r="C76" s="56" t="s">
        <v>253</v>
      </c>
      <c r="D76" s="51" t="s">
        <v>254</v>
      </c>
      <c r="E76" s="114"/>
      <c r="F76" s="114"/>
      <c r="G76" s="114"/>
      <c r="H76" s="114">
        <f t="shared" si="1"/>
        <v>0</v>
      </c>
      <c r="I76" s="160">
        <v>0</v>
      </c>
      <c r="J76" s="160">
        <v>0</v>
      </c>
    </row>
    <row r="77" spans="1:10" x14ac:dyDescent="0.2">
      <c r="A77" s="52">
        <v>71</v>
      </c>
      <c r="B77" s="45" t="s">
        <v>255</v>
      </c>
      <c r="C77" s="54" t="s">
        <v>357</v>
      </c>
      <c r="D77" s="55" t="s">
        <v>256</v>
      </c>
      <c r="E77" s="115">
        <f t="shared" ref="E77:J77" si="6">SUM(E72:E76)</f>
        <v>0</v>
      </c>
      <c r="F77" s="115">
        <f t="shared" si="6"/>
        <v>0</v>
      </c>
      <c r="G77" s="115">
        <f t="shared" si="6"/>
        <v>0</v>
      </c>
      <c r="H77" s="115">
        <f t="shared" si="6"/>
        <v>0</v>
      </c>
      <c r="I77" s="162">
        <f t="shared" si="6"/>
        <v>0</v>
      </c>
      <c r="J77" s="162">
        <f t="shared" si="6"/>
        <v>100000</v>
      </c>
    </row>
    <row r="78" spans="1:10" ht="25.5" x14ac:dyDescent="0.2">
      <c r="A78" s="52">
        <v>72</v>
      </c>
      <c r="B78" s="49">
        <v>1</v>
      </c>
      <c r="C78" s="56" t="s">
        <v>257</v>
      </c>
      <c r="D78" s="51" t="s">
        <v>258</v>
      </c>
      <c r="E78" s="114"/>
      <c r="F78" s="114"/>
      <c r="G78" s="114"/>
      <c r="H78" s="114">
        <f t="shared" si="1"/>
        <v>0</v>
      </c>
      <c r="I78" s="160">
        <f t="shared" si="1"/>
        <v>0</v>
      </c>
      <c r="J78" s="160"/>
    </row>
    <row r="79" spans="1:10" ht="25.5" x14ac:dyDescent="0.2">
      <c r="A79" s="52">
        <v>73</v>
      </c>
      <c r="B79" s="49">
        <v>2</v>
      </c>
      <c r="C79" s="53" t="s">
        <v>259</v>
      </c>
      <c r="D79" s="51" t="s">
        <v>260</v>
      </c>
      <c r="E79" s="114"/>
      <c r="F79" s="114"/>
      <c r="G79" s="114"/>
      <c r="H79" s="114">
        <f t="shared" si="1"/>
        <v>0</v>
      </c>
      <c r="I79" s="160">
        <f t="shared" si="1"/>
        <v>0</v>
      </c>
      <c r="J79" s="160"/>
    </row>
    <row r="80" spans="1:10" x14ac:dyDescent="0.2">
      <c r="A80" s="52">
        <v>74</v>
      </c>
      <c r="B80" s="49">
        <v>3</v>
      </c>
      <c r="C80" s="56" t="s">
        <v>261</v>
      </c>
      <c r="D80" s="51" t="s">
        <v>262</v>
      </c>
      <c r="E80" s="114"/>
      <c r="F80" s="114"/>
      <c r="G80" s="114"/>
      <c r="H80" s="114">
        <f t="shared" si="1"/>
        <v>0</v>
      </c>
      <c r="I80" s="160">
        <f t="shared" si="1"/>
        <v>0</v>
      </c>
      <c r="J80" s="160"/>
    </row>
    <row r="81" spans="1:10" x14ac:dyDescent="0.2">
      <c r="A81" s="52">
        <v>75</v>
      </c>
      <c r="B81" s="45" t="s">
        <v>263</v>
      </c>
      <c r="C81" s="54" t="s">
        <v>358</v>
      </c>
      <c r="D81" s="55" t="s">
        <v>264</v>
      </c>
      <c r="E81" s="115">
        <f>SUM(E78:E80)</f>
        <v>0</v>
      </c>
      <c r="F81" s="115">
        <f>SUM(F78:F80)</f>
        <v>0</v>
      </c>
      <c r="G81" s="115">
        <f>SUM(G78:G80)</f>
        <v>0</v>
      </c>
      <c r="H81" s="115">
        <f>SUM(H78:H80)</f>
        <v>0</v>
      </c>
      <c r="I81" s="160">
        <f t="shared" si="1"/>
        <v>0</v>
      </c>
      <c r="J81" s="160"/>
    </row>
    <row r="82" spans="1:10" ht="25.5" x14ac:dyDescent="0.2">
      <c r="A82" s="52">
        <v>76</v>
      </c>
      <c r="B82" s="49">
        <v>1</v>
      </c>
      <c r="C82" s="56" t="s">
        <v>265</v>
      </c>
      <c r="D82" s="51" t="s">
        <v>266</v>
      </c>
      <c r="E82" s="114"/>
      <c r="F82" s="114"/>
      <c r="G82" s="114"/>
      <c r="H82" s="114">
        <f t="shared" si="1"/>
        <v>0</v>
      </c>
      <c r="I82" s="162">
        <f>SUM(I77:I81)</f>
        <v>0</v>
      </c>
      <c r="J82" s="160"/>
    </row>
    <row r="83" spans="1:10" ht="25.5" x14ac:dyDescent="0.2">
      <c r="A83" s="52">
        <v>77</v>
      </c>
      <c r="B83" s="49">
        <v>2</v>
      </c>
      <c r="C83" s="53" t="s">
        <v>267</v>
      </c>
      <c r="D83" s="51" t="s">
        <v>268</v>
      </c>
      <c r="E83" s="114"/>
      <c r="F83" s="114"/>
      <c r="G83" s="114"/>
      <c r="H83" s="114">
        <f t="shared" si="1"/>
        <v>0</v>
      </c>
      <c r="I83" s="160">
        <f t="shared" si="1"/>
        <v>0</v>
      </c>
      <c r="J83" s="160"/>
    </row>
    <row r="84" spans="1:10" x14ac:dyDescent="0.2">
      <c r="A84" s="52">
        <v>78</v>
      </c>
      <c r="B84" s="49">
        <v>3</v>
      </c>
      <c r="C84" s="56" t="s">
        <v>269</v>
      </c>
      <c r="D84" s="51" t="s">
        <v>481</v>
      </c>
      <c r="E84" s="114">
        <v>0</v>
      </c>
      <c r="F84" s="114">
        <v>0</v>
      </c>
      <c r="G84" s="114"/>
      <c r="H84" s="114">
        <f t="shared" si="1"/>
        <v>0</v>
      </c>
      <c r="I84" s="160">
        <f t="shared" si="1"/>
        <v>0</v>
      </c>
      <c r="J84" s="160">
        <v>5117000</v>
      </c>
    </row>
    <row r="85" spans="1:10" x14ac:dyDescent="0.2">
      <c r="A85" s="52">
        <v>79</v>
      </c>
      <c r="B85" s="45" t="s">
        <v>270</v>
      </c>
      <c r="C85" s="54" t="s">
        <v>359</v>
      </c>
      <c r="D85" s="55" t="s">
        <v>271</v>
      </c>
      <c r="E85" s="115">
        <f>SUM(E82:E84)</f>
        <v>0</v>
      </c>
      <c r="F85" s="115">
        <f>SUM(F82:F84)</f>
        <v>0</v>
      </c>
      <c r="G85" s="115">
        <f>SUM(G82:G84)</f>
        <v>0</v>
      </c>
      <c r="H85" s="115">
        <f>SUM(H82:H84)</f>
        <v>0</v>
      </c>
      <c r="I85" s="160">
        <f t="shared" ref="I85:I89" si="7">SUM(F85:H85)</f>
        <v>0</v>
      </c>
      <c r="J85" s="162">
        <f>SUM(J82:J84)</f>
        <v>5117000</v>
      </c>
    </row>
    <row r="86" spans="1:10" x14ac:dyDescent="0.2">
      <c r="A86" s="52">
        <v>80</v>
      </c>
      <c r="B86" s="45" t="s">
        <v>272</v>
      </c>
      <c r="C86" s="57" t="s">
        <v>360</v>
      </c>
      <c r="D86" s="55" t="s">
        <v>273</v>
      </c>
      <c r="E86" s="115">
        <f>SUM(E35,E42,E60,E71,E77,E81,E85)</f>
        <v>112704777</v>
      </c>
      <c r="F86" s="115">
        <f>SUM(F35,F42,F60,F71,F77,F81,F85)</f>
        <v>14930000</v>
      </c>
      <c r="G86" s="115">
        <f>SUM(G24,G35,G42,G60,G71,G77,G81,G85)</f>
        <v>0</v>
      </c>
      <c r="H86" s="115">
        <f>SUM(H35,H42,H60,H71,H77,H81,H85)</f>
        <v>127634777</v>
      </c>
      <c r="I86" s="115">
        <f>SUM(I35,I42,I60,I71,I77,I81,I85)</f>
        <v>136013972</v>
      </c>
      <c r="J86" s="115">
        <f>SUM(J35,J42,J60,J71,J77,J81,J85)</f>
        <v>166606028</v>
      </c>
    </row>
    <row r="87" spans="1:10" ht="25.5" x14ac:dyDescent="0.2">
      <c r="A87" s="52">
        <v>81</v>
      </c>
      <c r="B87" s="58">
        <v>1</v>
      </c>
      <c r="C87" s="59" t="s">
        <v>274</v>
      </c>
      <c r="D87" s="60" t="s">
        <v>275</v>
      </c>
      <c r="E87" s="116"/>
      <c r="F87" s="116"/>
      <c r="G87" s="116"/>
      <c r="H87" s="114">
        <f t="shared" ref="H87:H113" si="8">SUM(E87:G87)</f>
        <v>0</v>
      </c>
      <c r="I87" s="160">
        <f t="shared" si="7"/>
        <v>0</v>
      </c>
      <c r="J87" s="160"/>
    </row>
    <row r="88" spans="1:10" ht="25.5" x14ac:dyDescent="0.2">
      <c r="A88" s="52">
        <v>82</v>
      </c>
      <c r="B88" s="58">
        <v>2</v>
      </c>
      <c r="C88" s="61" t="s">
        <v>276</v>
      </c>
      <c r="D88" s="60" t="s">
        <v>277</v>
      </c>
      <c r="E88" s="116"/>
      <c r="F88" s="116"/>
      <c r="G88" s="116"/>
      <c r="H88" s="114">
        <f t="shared" si="8"/>
        <v>0</v>
      </c>
      <c r="I88" s="160">
        <f t="shared" si="7"/>
        <v>0</v>
      </c>
      <c r="J88" s="160"/>
    </row>
    <row r="89" spans="1:10" ht="25.5" x14ac:dyDescent="0.2">
      <c r="A89" s="52">
        <v>83</v>
      </c>
      <c r="B89" s="58">
        <v>3</v>
      </c>
      <c r="C89" s="59" t="s">
        <v>278</v>
      </c>
      <c r="D89" s="60" t="s">
        <v>279</v>
      </c>
      <c r="E89" s="116"/>
      <c r="F89" s="116"/>
      <c r="G89" s="116"/>
      <c r="H89" s="114">
        <f t="shared" si="8"/>
        <v>0</v>
      </c>
      <c r="I89" s="160">
        <f t="shared" si="7"/>
        <v>0</v>
      </c>
      <c r="J89" s="160"/>
    </row>
    <row r="90" spans="1:10" x14ac:dyDescent="0.2">
      <c r="A90" s="52">
        <v>84</v>
      </c>
      <c r="B90" s="62" t="s">
        <v>363</v>
      </c>
      <c r="C90" s="63" t="s">
        <v>361</v>
      </c>
      <c r="D90" s="64" t="s">
        <v>280</v>
      </c>
      <c r="E90" s="117">
        <f>SUM(E87:E89)</f>
        <v>0</v>
      </c>
      <c r="F90" s="117">
        <f>SUM(F87:F89)</f>
        <v>0</v>
      </c>
      <c r="G90" s="117">
        <f>SUM(G87:G89)</f>
        <v>0</v>
      </c>
      <c r="H90" s="115">
        <f t="shared" si="8"/>
        <v>0</v>
      </c>
      <c r="I90" s="162">
        <f>SUM(I87:I89)</f>
        <v>0</v>
      </c>
      <c r="J90" s="160">
        <v>0</v>
      </c>
    </row>
    <row r="91" spans="1:10" ht="25.5" x14ac:dyDescent="0.2">
      <c r="A91" s="52">
        <v>85</v>
      </c>
      <c r="B91" s="58">
        <v>1</v>
      </c>
      <c r="C91" s="61" t="s">
        <v>281</v>
      </c>
      <c r="D91" s="60" t="s">
        <v>282</v>
      </c>
      <c r="E91" s="116"/>
      <c r="F91" s="116"/>
      <c r="G91" s="116"/>
      <c r="H91" s="114">
        <f t="shared" si="8"/>
        <v>0</v>
      </c>
      <c r="I91" s="160">
        <v>0</v>
      </c>
      <c r="J91" s="160">
        <v>0</v>
      </c>
    </row>
    <row r="92" spans="1:10" ht="25.5" x14ac:dyDescent="0.2">
      <c r="A92" s="52">
        <v>86</v>
      </c>
      <c r="B92" s="58">
        <v>2</v>
      </c>
      <c r="C92" s="59" t="s">
        <v>283</v>
      </c>
      <c r="D92" s="60" t="s">
        <v>284</v>
      </c>
      <c r="E92" s="116"/>
      <c r="F92" s="116"/>
      <c r="G92" s="116"/>
      <c r="H92" s="114">
        <f t="shared" si="8"/>
        <v>0</v>
      </c>
      <c r="I92" s="160">
        <f t="shared" ref="I92:I113" si="9">SUM(F92:H92)</f>
        <v>0</v>
      </c>
      <c r="J92" s="160"/>
    </row>
    <row r="93" spans="1:10" ht="25.5" x14ac:dyDescent="0.2">
      <c r="A93" s="52">
        <v>87</v>
      </c>
      <c r="B93" s="58">
        <v>3</v>
      </c>
      <c r="C93" s="61" t="s">
        <v>285</v>
      </c>
      <c r="D93" s="60" t="s">
        <v>286</v>
      </c>
      <c r="E93" s="116"/>
      <c r="F93" s="116"/>
      <c r="G93" s="116"/>
      <c r="H93" s="114">
        <f t="shared" si="8"/>
        <v>0</v>
      </c>
      <c r="I93" s="160">
        <f t="shared" si="9"/>
        <v>0</v>
      </c>
      <c r="J93" s="160"/>
    </row>
    <row r="94" spans="1:10" ht="25.5" x14ac:dyDescent="0.2">
      <c r="A94" s="52">
        <v>88</v>
      </c>
      <c r="B94" s="58">
        <v>4</v>
      </c>
      <c r="C94" s="59" t="s">
        <v>287</v>
      </c>
      <c r="D94" s="60" t="s">
        <v>288</v>
      </c>
      <c r="E94" s="116"/>
      <c r="F94" s="116"/>
      <c r="G94" s="116"/>
      <c r="H94" s="114">
        <f t="shared" si="8"/>
        <v>0</v>
      </c>
      <c r="I94" s="160">
        <f t="shared" si="9"/>
        <v>0</v>
      </c>
      <c r="J94" s="160"/>
    </row>
    <row r="95" spans="1:10" x14ac:dyDescent="0.2">
      <c r="A95" s="52">
        <v>89</v>
      </c>
      <c r="B95" s="62" t="s">
        <v>364</v>
      </c>
      <c r="C95" s="65" t="s">
        <v>362</v>
      </c>
      <c r="D95" s="64" t="s">
        <v>289</v>
      </c>
      <c r="E95" s="117">
        <f>SUM(E91:E94)</f>
        <v>0</v>
      </c>
      <c r="F95" s="117">
        <f>SUM(F91:F94)</f>
        <v>0</v>
      </c>
      <c r="G95" s="117">
        <f>SUM(G91:G94)</f>
        <v>0</v>
      </c>
      <c r="H95" s="117">
        <f>SUM(H91:H94)</f>
        <v>0</v>
      </c>
      <c r="I95" s="162">
        <f t="shared" si="9"/>
        <v>0</v>
      </c>
      <c r="J95" s="160"/>
    </row>
    <row r="96" spans="1:10" ht="25.5" x14ac:dyDescent="0.2">
      <c r="A96" s="52">
        <v>90</v>
      </c>
      <c r="B96" s="58">
        <v>1</v>
      </c>
      <c r="C96" s="60" t="s">
        <v>290</v>
      </c>
      <c r="D96" s="60" t="s">
        <v>291</v>
      </c>
      <c r="E96" s="116"/>
      <c r="F96" s="116">
        <v>46210123</v>
      </c>
      <c r="G96" s="116"/>
      <c r="H96" s="116">
        <v>46210123</v>
      </c>
      <c r="I96" s="116">
        <v>46220123</v>
      </c>
      <c r="J96" s="160">
        <v>47930167</v>
      </c>
    </row>
    <row r="97" spans="1:10" x14ac:dyDescent="0.2">
      <c r="A97" s="52">
        <v>91</v>
      </c>
      <c r="B97" s="66" t="s">
        <v>147</v>
      </c>
      <c r="C97" s="52" t="s">
        <v>292</v>
      </c>
      <c r="D97" s="60"/>
      <c r="E97" s="86"/>
      <c r="F97" s="116">
        <v>13168938</v>
      </c>
      <c r="G97" s="116"/>
      <c r="H97" s="114">
        <f>SUM(F97:G97)</f>
        <v>13168938</v>
      </c>
      <c r="I97" s="160">
        <v>13168938</v>
      </c>
      <c r="J97" s="160">
        <v>13168938</v>
      </c>
    </row>
    <row r="98" spans="1:10" x14ac:dyDescent="0.2">
      <c r="A98" s="52">
        <v>92</v>
      </c>
      <c r="B98" s="66" t="s">
        <v>149</v>
      </c>
      <c r="C98" s="52" t="s">
        <v>453</v>
      </c>
      <c r="D98" s="60"/>
      <c r="F98" s="116">
        <v>33041185</v>
      </c>
      <c r="G98" s="116"/>
      <c r="H98" s="114">
        <f>SUM(F98:G98)</f>
        <v>33041185</v>
      </c>
      <c r="I98" s="160">
        <v>33041185</v>
      </c>
      <c r="J98" s="142">
        <f>33051185+1710044</f>
        <v>34761229</v>
      </c>
    </row>
    <row r="99" spans="1:10" x14ac:dyDescent="0.2">
      <c r="A99" s="52">
        <v>93</v>
      </c>
      <c r="B99" s="66" t="s">
        <v>150</v>
      </c>
      <c r="C99" s="52" t="s">
        <v>293</v>
      </c>
      <c r="D99" s="60"/>
      <c r="E99" s="116"/>
      <c r="F99" s="116"/>
      <c r="G99" s="116"/>
      <c r="H99" s="114">
        <f>SUM(E99:G99)</f>
        <v>0</v>
      </c>
      <c r="I99" s="160">
        <f t="shared" si="9"/>
        <v>0</v>
      </c>
      <c r="J99" s="160"/>
    </row>
    <row r="100" spans="1:10" ht="25.5" x14ac:dyDescent="0.2">
      <c r="A100" s="52">
        <v>94</v>
      </c>
      <c r="B100" s="58">
        <v>2</v>
      </c>
      <c r="C100" s="60" t="s">
        <v>294</v>
      </c>
      <c r="D100" s="60" t="s">
        <v>295</v>
      </c>
      <c r="E100" s="116"/>
      <c r="F100" s="116"/>
      <c r="G100" s="116"/>
      <c r="H100" s="114">
        <f t="shared" si="8"/>
        <v>0</v>
      </c>
      <c r="I100" s="116">
        <v>0</v>
      </c>
      <c r="J100" s="160">
        <v>0</v>
      </c>
    </row>
    <row r="101" spans="1:10" x14ac:dyDescent="0.2">
      <c r="A101" s="52">
        <v>95</v>
      </c>
      <c r="B101" s="62" t="s">
        <v>296</v>
      </c>
      <c r="C101" s="64" t="s">
        <v>373</v>
      </c>
      <c r="D101" s="64" t="s">
        <v>297</v>
      </c>
      <c r="E101" s="117">
        <f>SUM(E96:E100)</f>
        <v>0</v>
      </c>
      <c r="F101" s="117">
        <f>F96+F100</f>
        <v>46210123</v>
      </c>
      <c r="G101" s="117">
        <f>SUM(G96:G100)</f>
        <v>0</v>
      </c>
      <c r="H101" s="117">
        <f>H100+H96</f>
        <v>46210123</v>
      </c>
      <c r="I101" s="117">
        <f t="shared" ref="I101:J101" si="10">I100+I96</f>
        <v>46220123</v>
      </c>
      <c r="J101" s="117">
        <f t="shared" si="10"/>
        <v>47930167</v>
      </c>
    </row>
    <row r="102" spans="1:10" x14ac:dyDescent="0.2">
      <c r="A102" s="52">
        <v>96</v>
      </c>
      <c r="B102" s="58">
        <v>1</v>
      </c>
      <c r="C102" s="59" t="s">
        <v>298</v>
      </c>
      <c r="D102" s="60" t="s">
        <v>299</v>
      </c>
      <c r="E102" s="116"/>
      <c r="F102" s="116"/>
      <c r="G102" s="116"/>
      <c r="H102" s="114">
        <f t="shared" si="8"/>
        <v>0</v>
      </c>
      <c r="I102" s="160">
        <v>0</v>
      </c>
      <c r="J102" s="160">
        <v>3682515</v>
      </c>
    </row>
    <row r="103" spans="1:10" x14ac:dyDescent="0.2">
      <c r="A103" s="52">
        <v>97</v>
      </c>
      <c r="B103" s="58">
        <v>2</v>
      </c>
      <c r="C103" s="59" t="s">
        <v>300</v>
      </c>
      <c r="D103" s="60" t="s">
        <v>301</v>
      </c>
      <c r="E103" s="116"/>
      <c r="F103" s="116"/>
      <c r="G103" s="116"/>
      <c r="H103" s="114">
        <f t="shared" si="8"/>
        <v>0</v>
      </c>
      <c r="I103" s="160">
        <f>SUM(G103:H103)</f>
        <v>0</v>
      </c>
      <c r="J103" s="160">
        <v>0</v>
      </c>
    </row>
    <row r="104" spans="1:10" x14ac:dyDescent="0.2">
      <c r="A104" s="52">
        <v>98</v>
      </c>
      <c r="B104" s="58">
        <v>3</v>
      </c>
      <c r="C104" s="59" t="s">
        <v>302</v>
      </c>
      <c r="D104" s="60" t="s">
        <v>303</v>
      </c>
      <c r="E104" s="116"/>
      <c r="F104" s="116"/>
      <c r="G104" s="116"/>
      <c r="H104" s="114">
        <f t="shared" si="8"/>
        <v>0</v>
      </c>
      <c r="I104" s="160">
        <f>SUM(F104:H104)</f>
        <v>0</v>
      </c>
      <c r="J104" s="160">
        <v>0</v>
      </c>
    </row>
    <row r="105" spans="1:10" x14ac:dyDescent="0.2">
      <c r="A105" s="52">
        <v>99</v>
      </c>
      <c r="B105" s="58">
        <v>4</v>
      </c>
      <c r="C105" s="59" t="s">
        <v>304</v>
      </c>
      <c r="D105" s="60" t="s">
        <v>305</v>
      </c>
      <c r="E105" s="116"/>
      <c r="F105" s="116">
        <v>10000000</v>
      </c>
      <c r="G105" s="116"/>
      <c r="H105" s="114">
        <f t="shared" si="8"/>
        <v>10000000</v>
      </c>
      <c r="I105" s="116">
        <v>10000000</v>
      </c>
      <c r="J105" s="160">
        <v>0</v>
      </c>
    </row>
    <row r="106" spans="1:10" x14ac:dyDescent="0.2">
      <c r="A106" s="52">
        <v>100</v>
      </c>
      <c r="B106" s="58">
        <v>5</v>
      </c>
      <c r="C106" s="61" t="s">
        <v>306</v>
      </c>
      <c r="D106" s="60" t="s">
        <v>307</v>
      </c>
      <c r="E106" s="116"/>
      <c r="F106" s="116"/>
      <c r="G106" s="116"/>
      <c r="H106" s="114">
        <f t="shared" si="8"/>
        <v>0</v>
      </c>
      <c r="I106" s="116">
        <v>0</v>
      </c>
      <c r="J106" s="116">
        <v>0</v>
      </c>
    </row>
    <row r="107" spans="1:10" x14ac:dyDescent="0.2">
      <c r="A107" s="52">
        <v>101</v>
      </c>
      <c r="B107" s="62" t="s">
        <v>365</v>
      </c>
      <c r="C107" s="63" t="s">
        <v>372</v>
      </c>
      <c r="D107" s="64" t="s">
        <v>308</v>
      </c>
      <c r="E107" s="117">
        <f>E90+E95+E101+E102+E103+E104+E105+E106</f>
        <v>0</v>
      </c>
      <c r="F107" s="117">
        <f>F90+F95+F101+F102+F103+F104+F105+F106</f>
        <v>56210123</v>
      </c>
      <c r="G107" s="117">
        <f>G90+G95+G101+G102+G103+G104+G105+G106</f>
        <v>0</v>
      </c>
      <c r="H107" s="117">
        <f>H90+H95+H101+H102+H103+H104+H105+H106</f>
        <v>56210123</v>
      </c>
      <c r="I107" s="162">
        <f>I90+I95+I101+I102+I104+I105+I106</f>
        <v>56220123</v>
      </c>
      <c r="J107" s="162">
        <f>J90+J95+J101+J102+J104+J105+J106</f>
        <v>51612682</v>
      </c>
    </row>
    <row r="108" spans="1:10" x14ac:dyDescent="0.2">
      <c r="A108" s="52">
        <v>102</v>
      </c>
      <c r="B108" s="58">
        <v>1</v>
      </c>
      <c r="C108" s="61" t="s">
        <v>309</v>
      </c>
      <c r="D108" s="60" t="s">
        <v>310</v>
      </c>
      <c r="E108" s="116"/>
      <c r="F108" s="116"/>
      <c r="G108" s="116"/>
      <c r="H108" s="114">
        <f t="shared" si="8"/>
        <v>0</v>
      </c>
      <c r="I108" s="160">
        <f t="shared" si="9"/>
        <v>0</v>
      </c>
      <c r="J108" s="160"/>
    </row>
    <row r="109" spans="1:10" x14ac:dyDescent="0.2">
      <c r="A109" s="52">
        <v>103</v>
      </c>
      <c r="B109" s="58">
        <v>2</v>
      </c>
      <c r="C109" s="61" t="s">
        <v>311</v>
      </c>
      <c r="D109" s="60" t="s">
        <v>312</v>
      </c>
      <c r="E109" s="116"/>
      <c r="F109" s="116"/>
      <c r="G109" s="116"/>
      <c r="H109" s="114">
        <f t="shared" si="8"/>
        <v>0</v>
      </c>
      <c r="I109" s="160">
        <f t="shared" si="9"/>
        <v>0</v>
      </c>
      <c r="J109" s="160"/>
    </row>
    <row r="110" spans="1:10" x14ac:dyDescent="0.2">
      <c r="A110" s="52">
        <v>104</v>
      </c>
      <c r="B110" s="58">
        <v>3</v>
      </c>
      <c r="C110" s="59" t="s">
        <v>313</v>
      </c>
      <c r="D110" s="60" t="s">
        <v>314</v>
      </c>
      <c r="E110" s="116"/>
      <c r="F110" s="116"/>
      <c r="G110" s="116"/>
      <c r="H110" s="114">
        <f t="shared" si="8"/>
        <v>0</v>
      </c>
      <c r="I110" s="160">
        <f>H110</f>
        <v>0</v>
      </c>
      <c r="J110" s="160"/>
    </row>
    <row r="111" spans="1:10" x14ac:dyDescent="0.2">
      <c r="A111" s="52">
        <v>105</v>
      </c>
      <c r="B111" s="58">
        <v>4</v>
      </c>
      <c r="C111" s="59" t="s">
        <v>315</v>
      </c>
      <c r="D111" s="60" t="s">
        <v>316</v>
      </c>
      <c r="E111" s="116"/>
      <c r="F111" s="116"/>
      <c r="G111" s="116"/>
      <c r="H111" s="114">
        <f t="shared" si="8"/>
        <v>0</v>
      </c>
      <c r="I111" s="160">
        <f t="shared" si="9"/>
        <v>0</v>
      </c>
      <c r="J111" s="160"/>
    </row>
    <row r="112" spans="1:10" x14ac:dyDescent="0.2">
      <c r="A112" s="52">
        <v>106</v>
      </c>
      <c r="B112" s="62" t="s">
        <v>366</v>
      </c>
      <c r="C112" s="65" t="s">
        <v>371</v>
      </c>
      <c r="D112" s="64" t="s">
        <v>317</v>
      </c>
      <c r="E112" s="117">
        <f>SUM(E108:E111)</f>
        <v>0</v>
      </c>
      <c r="F112" s="117">
        <f>SUM(F108:F111)</f>
        <v>0</v>
      </c>
      <c r="G112" s="117">
        <f>SUM(G108:G111)</f>
        <v>0</v>
      </c>
      <c r="H112" s="117">
        <f>SUM(H108:H111)</f>
        <v>0</v>
      </c>
      <c r="I112" s="117">
        <v>0</v>
      </c>
      <c r="J112" s="117">
        <v>0</v>
      </c>
    </row>
    <row r="113" spans="1:10" x14ac:dyDescent="0.2">
      <c r="A113" s="52">
        <v>107</v>
      </c>
      <c r="B113" s="58">
        <v>1</v>
      </c>
      <c r="C113" s="61" t="s">
        <v>318</v>
      </c>
      <c r="D113" s="60" t="s">
        <v>319</v>
      </c>
      <c r="E113" s="116"/>
      <c r="F113" s="116"/>
      <c r="G113" s="116"/>
      <c r="H113" s="114">
        <f t="shared" si="8"/>
        <v>0</v>
      </c>
      <c r="I113" s="160">
        <f t="shared" si="9"/>
        <v>0</v>
      </c>
      <c r="J113" s="160"/>
    </row>
    <row r="114" spans="1:10" x14ac:dyDescent="0.2">
      <c r="A114" s="52">
        <v>108</v>
      </c>
      <c r="B114" s="62" t="s">
        <v>367</v>
      </c>
      <c r="C114" s="65" t="s">
        <v>370</v>
      </c>
      <c r="D114" s="64" t="s">
        <v>320</v>
      </c>
      <c r="E114" s="117">
        <f t="shared" ref="E114:J114" si="11">E107+E112</f>
        <v>0</v>
      </c>
      <c r="F114" s="117">
        <f t="shared" si="11"/>
        <v>56210123</v>
      </c>
      <c r="G114" s="117">
        <f t="shared" si="11"/>
        <v>0</v>
      </c>
      <c r="H114" s="117">
        <f t="shared" si="11"/>
        <v>56210123</v>
      </c>
      <c r="I114" s="117">
        <f t="shared" si="11"/>
        <v>56220123</v>
      </c>
      <c r="J114" s="117">
        <f t="shared" si="11"/>
        <v>51612682</v>
      </c>
    </row>
    <row r="115" spans="1:10" x14ac:dyDescent="0.2">
      <c r="A115" s="52">
        <v>109</v>
      </c>
      <c r="B115" s="48" t="s">
        <v>368</v>
      </c>
      <c r="C115" s="48" t="s">
        <v>369</v>
      </c>
      <c r="D115" s="48"/>
      <c r="E115" s="115">
        <f>E86+E114</f>
        <v>112704777</v>
      </c>
      <c r="F115" s="115">
        <f>F86+F114</f>
        <v>71140123</v>
      </c>
      <c r="G115" s="115">
        <f>G86+G114</f>
        <v>0</v>
      </c>
      <c r="H115" s="115">
        <f>H86+H114</f>
        <v>183844900</v>
      </c>
      <c r="I115" s="115">
        <f>I86+I114</f>
        <v>192234095</v>
      </c>
      <c r="J115" s="115">
        <f t="shared" ref="J115" si="12">J86+J114</f>
        <v>218218710</v>
      </c>
    </row>
    <row r="116" spans="1:10" x14ac:dyDescent="0.2">
      <c r="A116" s="67"/>
      <c r="B116" s="68"/>
      <c r="C116" s="67"/>
      <c r="D116" s="67"/>
      <c r="E116" s="67"/>
      <c r="F116" s="69"/>
      <c r="G116" s="67"/>
      <c r="H116" s="67"/>
    </row>
    <row r="117" spans="1:10" x14ac:dyDescent="0.2">
      <c r="A117" s="67"/>
      <c r="B117" s="70"/>
      <c r="C117" s="71"/>
      <c r="D117" s="67"/>
      <c r="E117" s="71"/>
      <c r="F117" s="67"/>
      <c r="G117" s="71"/>
      <c r="H117" s="71"/>
    </row>
    <row r="118" spans="1:10" x14ac:dyDescent="0.2">
      <c r="A118" s="67"/>
      <c r="B118" s="70"/>
      <c r="C118" s="71"/>
      <c r="D118" s="67"/>
      <c r="E118" s="71"/>
      <c r="F118" s="67"/>
      <c r="G118" s="71"/>
      <c r="H118" s="71"/>
    </row>
    <row r="119" spans="1:10" x14ac:dyDescent="0.2">
      <c r="A119" s="67"/>
      <c r="B119" s="70"/>
      <c r="C119" s="72"/>
      <c r="D119" s="67"/>
      <c r="E119" s="72"/>
      <c r="F119" s="72"/>
      <c r="G119" s="72"/>
      <c r="H119" s="71"/>
    </row>
    <row r="120" spans="1:10" x14ac:dyDescent="0.2">
      <c r="A120" s="67"/>
      <c r="B120" s="70"/>
      <c r="C120" s="71"/>
      <c r="D120" s="67"/>
      <c r="E120" s="71"/>
      <c r="F120" s="67"/>
      <c r="G120" s="71"/>
      <c r="H120" s="71"/>
    </row>
    <row r="121" spans="1:10" x14ac:dyDescent="0.2">
      <c r="A121" s="67"/>
      <c r="B121" s="70"/>
      <c r="C121" s="36"/>
      <c r="D121" s="67"/>
      <c r="E121" s="71"/>
      <c r="F121" s="67"/>
      <c r="G121" s="71"/>
      <c r="H121" s="71"/>
    </row>
    <row r="122" spans="1:10" x14ac:dyDescent="0.2">
      <c r="A122" s="67"/>
      <c r="B122" s="37"/>
      <c r="C122" s="71"/>
      <c r="D122" s="67"/>
      <c r="E122" s="71"/>
      <c r="F122" s="69"/>
      <c r="G122" s="71"/>
      <c r="H122" s="71"/>
    </row>
    <row r="123" spans="1:10" x14ac:dyDescent="0.2">
      <c r="A123" s="67"/>
      <c r="B123" s="37"/>
      <c r="C123" s="71"/>
      <c r="D123" s="67"/>
      <c r="E123" s="71"/>
      <c r="F123" s="73"/>
      <c r="G123" s="71"/>
      <c r="H123" s="71"/>
    </row>
    <row r="124" spans="1:10" x14ac:dyDescent="0.2">
      <c r="A124" s="67"/>
      <c r="B124" s="37"/>
      <c r="C124" s="72"/>
      <c r="D124" s="67"/>
      <c r="E124" s="72"/>
      <c r="F124" s="69"/>
      <c r="G124" s="72"/>
      <c r="H124" s="72"/>
    </row>
    <row r="125" spans="1:10" x14ac:dyDescent="0.2">
      <c r="A125" s="67"/>
      <c r="B125" s="37"/>
      <c r="C125" s="71"/>
      <c r="D125" s="67"/>
      <c r="E125" s="71"/>
      <c r="F125" s="73"/>
      <c r="G125" s="71"/>
      <c r="H125" s="71"/>
    </row>
    <row r="126" spans="1:10" x14ac:dyDescent="0.2">
      <c r="B126" s="37"/>
      <c r="C126" s="71"/>
      <c r="E126" s="71"/>
      <c r="F126" s="71"/>
      <c r="G126" s="71"/>
      <c r="H126" s="67"/>
    </row>
    <row r="127" spans="1:10" x14ac:dyDescent="0.2">
      <c r="B127" s="70"/>
      <c r="C127" s="71"/>
      <c r="E127" s="71"/>
      <c r="F127" s="71"/>
      <c r="G127" s="72"/>
      <c r="H127" s="67"/>
    </row>
    <row r="128" spans="1:10" x14ac:dyDescent="0.2">
      <c r="B128" s="37"/>
      <c r="C128" s="71"/>
      <c r="E128" s="71"/>
      <c r="F128" s="71"/>
      <c r="G128" s="71"/>
      <c r="H128" s="67"/>
    </row>
    <row r="129" spans="2:7" ht="15" x14ac:dyDescent="0.2">
      <c r="B129" s="70"/>
      <c r="C129" s="75"/>
      <c r="E129" s="71"/>
      <c r="F129" s="74"/>
      <c r="G129" s="71"/>
    </row>
    <row r="130" spans="2:7" ht="15" x14ac:dyDescent="0.2">
      <c r="B130" s="70"/>
      <c r="C130" s="75"/>
      <c r="E130" s="71"/>
      <c r="F130" s="74"/>
      <c r="G130" s="71"/>
    </row>
    <row r="131" spans="2:7" ht="18" x14ac:dyDescent="0.25">
      <c r="B131" s="70"/>
      <c r="C131" s="76"/>
      <c r="E131" s="71"/>
      <c r="F131" s="74"/>
      <c r="G131" s="77"/>
    </row>
    <row r="132" spans="2:7" ht="15" x14ac:dyDescent="0.2">
      <c r="B132" s="70"/>
      <c r="C132" s="75"/>
      <c r="E132" s="71"/>
      <c r="F132" s="74"/>
      <c r="G132" s="71"/>
    </row>
    <row r="133" spans="2:7" ht="15" x14ac:dyDescent="0.2">
      <c r="B133" s="70"/>
      <c r="C133" s="75"/>
      <c r="E133" s="71"/>
      <c r="F133" s="74"/>
      <c r="G133" s="71"/>
    </row>
    <row r="134" spans="2:7" x14ac:dyDescent="0.2">
      <c r="B134" s="37"/>
      <c r="C134" s="71"/>
      <c r="E134" s="71"/>
      <c r="F134" s="74"/>
      <c r="G134" s="71"/>
    </row>
    <row r="135" spans="2:7" x14ac:dyDescent="0.2">
      <c r="B135" s="37"/>
      <c r="C135" s="71"/>
      <c r="E135" s="71"/>
      <c r="F135" s="74"/>
      <c r="G135" s="67"/>
    </row>
    <row r="136" spans="2:7" x14ac:dyDescent="0.2">
      <c r="B136" s="70"/>
      <c r="C136" s="71"/>
      <c r="E136" s="71"/>
      <c r="F136" s="74"/>
      <c r="G136" s="71"/>
    </row>
    <row r="137" spans="2:7" x14ac:dyDescent="0.2">
      <c r="B137" s="70"/>
      <c r="C137" s="71"/>
      <c r="E137" s="71"/>
      <c r="F137" s="74"/>
      <c r="G137" s="71"/>
    </row>
    <row r="138" spans="2:7" x14ac:dyDescent="0.2">
      <c r="B138" s="70"/>
      <c r="C138" s="71"/>
      <c r="E138" s="71"/>
      <c r="F138" s="74"/>
      <c r="G138" s="71"/>
    </row>
    <row r="139" spans="2:7" x14ac:dyDescent="0.2">
      <c r="B139" s="70"/>
      <c r="C139" s="71"/>
      <c r="E139" s="71"/>
      <c r="F139" s="74"/>
      <c r="G139" s="71"/>
    </row>
    <row r="140" spans="2:7" x14ac:dyDescent="0.2">
      <c r="B140" s="70"/>
      <c r="C140" s="71"/>
      <c r="E140" s="71"/>
      <c r="F140" s="74"/>
      <c r="G140" s="71"/>
    </row>
    <row r="141" spans="2:7" x14ac:dyDescent="0.2">
      <c r="B141" s="70"/>
      <c r="C141" s="71"/>
      <c r="E141" s="71"/>
      <c r="F141" s="74"/>
      <c r="G141" s="71"/>
    </row>
    <row r="142" spans="2:7" x14ac:dyDescent="0.2">
      <c r="B142" s="70"/>
      <c r="C142" s="71"/>
      <c r="E142" s="71"/>
      <c r="F142" s="74"/>
      <c r="G142" s="71"/>
    </row>
    <row r="143" spans="2:7" x14ac:dyDescent="0.2">
      <c r="B143" s="70"/>
      <c r="C143" s="71"/>
      <c r="E143" s="71"/>
      <c r="F143" s="74"/>
      <c r="G143" s="71"/>
    </row>
    <row r="144" spans="2:7" x14ac:dyDescent="0.2">
      <c r="B144" s="70"/>
      <c r="C144" s="71"/>
      <c r="E144" s="71"/>
      <c r="F144" s="74"/>
      <c r="G144" s="71"/>
    </row>
    <row r="145" spans="2:7" x14ac:dyDescent="0.2">
      <c r="B145" s="70"/>
      <c r="C145" s="71"/>
      <c r="E145" s="71"/>
      <c r="F145" s="74"/>
      <c r="G145" s="71"/>
    </row>
    <row r="146" spans="2:7" x14ac:dyDescent="0.2">
      <c r="B146" s="70"/>
      <c r="C146" s="71"/>
      <c r="E146" s="71"/>
      <c r="F146" s="74"/>
      <c r="G146" s="71"/>
    </row>
    <row r="147" spans="2:7" x14ac:dyDescent="0.2">
      <c r="B147" s="70"/>
      <c r="C147" s="71"/>
      <c r="E147" s="67"/>
      <c r="G147" s="67"/>
    </row>
    <row r="148" spans="2:7" x14ac:dyDescent="0.2">
      <c r="B148" s="70"/>
      <c r="C148" s="71"/>
      <c r="E148" s="67"/>
      <c r="G148" s="67"/>
    </row>
    <row r="149" spans="2:7" x14ac:dyDescent="0.2">
      <c r="B149" s="70"/>
      <c r="C149" s="71"/>
      <c r="E149" s="67"/>
      <c r="G149" s="67"/>
    </row>
    <row r="150" spans="2:7" x14ac:dyDescent="0.2">
      <c r="B150" s="70"/>
      <c r="C150" s="71"/>
      <c r="E150" s="67"/>
      <c r="G150" s="67"/>
    </row>
    <row r="151" spans="2:7" x14ac:dyDescent="0.2">
      <c r="B151" s="70"/>
      <c r="C151" s="71"/>
      <c r="E151" s="67"/>
      <c r="G151" s="67"/>
    </row>
    <row r="152" spans="2:7" x14ac:dyDescent="0.2">
      <c r="B152" s="70"/>
      <c r="C152" s="71"/>
      <c r="E152" s="67"/>
      <c r="G152" s="67"/>
    </row>
    <row r="153" spans="2:7" x14ac:dyDescent="0.2">
      <c r="B153" s="70"/>
      <c r="C153" s="71"/>
      <c r="E153" s="67"/>
      <c r="G153" s="67"/>
    </row>
    <row r="154" spans="2:7" x14ac:dyDescent="0.2">
      <c r="B154" s="70"/>
      <c r="C154" s="71"/>
      <c r="E154" s="67"/>
      <c r="G154" s="67"/>
    </row>
    <row r="155" spans="2:7" x14ac:dyDescent="0.2">
      <c r="B155" s="78"/>
      <c r="C155" s="79"/>
      <c r="E155" s="67"/>
      <c r="G155" s="67"/>
    </row>
    <row r="156" spans="2:7" x14ac:dyDescent="0.2">
      <c r="B156" s="78"/>
      <c r="C156" s="79"/>
      <c r="E156" s="67"/>
      <c r="G156" s="67"/>
    </row>
    <row r="157" spans="2:7" x14ac:dyDescent="0.2">
      <c r="B157" s="78"/>
      <c r="C157" s="79"/>
      <c r="E157" s="67"/>
      <c r="G157" s="67"/>
    </row>
    <row r="158" spans="2:7" x14ac:dyDescent="0.2">
      <c r="B158" s="78"/>
      <c r="C158" s="79"/>
      <c r="E158" s="67"/>
      <c r="G158" s="67"/>
    </row>
    <row r="159" spans="2:7" x14ac:dyDescent="0.2">
      <c r="B159" s="78"/>
      <c r="C159" s="79"/>
      <c r="E159" s="67"/>
      <c r="G159" s="67"/>
    </row>
    <row r="160" spans="2:7" x14ac:dyDescent="0.2">
      <c r="B160" s="80"/>
      <c r="C160" s="67"/>
      <c r="E160" s="67"/>
      <c r="G160" s="67"/>
    </row>
    <row r="161" spans="2:7" ht="15.75" x14ac:dyDescent="0.25">
      <c r="B161" s="80"/>
      <c r="C161" s="77"/>
      <c r="E161" s="67"/>
      <c r="G161" s="72"/>
    </row>
    <row r="162" spans="2:7" x14ac:dyDescent="0.2">
      <c r="B162" s="80"/>
      <c r="C162" s="67"/>
      <c r="E162" s="67"/>
      <c r="G162" s="67"/>
    </row>
    <row r="163" spans="2:7" x14ac:dyDescent="0.2">
      <c r="B163" s="80"/>
      <c r="C163" s="72"/>
      <c r="E163" s="67"/>
      <c r="G163" s="67"/>
    </row>
    <row r="164" spans="2:7" x14ac:dyDescent="0.2">
      <c r="B164" s="80"/>
      <c r="C164" s="67"/>
      <c r="E164" s="67"/>
      <c r="G164" s="67"/>
    </row>
    <row r="165" spans="2:7" x14ac:dyDescent="0.2">
      <c r="B165" s="80"/>
      <c r="C165" s="67"/>
      <c r="E165" s="67"/>
      <c r="G165" s="67"/>
    </row>
    <row r="166" spans="2:7" x14ac:dyDescent="0.2">
      <c r="B166" s="81"/>
      <c r="C166" s="72"/>
      <c r="E166" s="67"/>
      <c r="G166" s="67"/>
    </row>
    <row r="167" spans="2:7" x14ac:dyDescent="0.2">
      <c r="B167" s="80"/>
      <c r="C167" s="67"/>
      <c r="E167" s="67"/>
      <c r="G167" s="67"/>
    </row>
    <row r="168" spans="2:7" x14ac:dyDescent="0.2">
      <c r="B168" s="81"/>
      <c r="C168" s="72"/>
      <c r="E168" s="67"/>
      <c r="G168" s="67"/>
    </row>
    <row r="169" spans="2:7" x14ac:dyDescent="0.2">
      <c r="B169" s="81"/>
      <c r="C169" s="67"/>
      <c r="E169" s="67"/>
      <c r="G169" s="67"/>
    </row>
    <row r="170" spans="2:7" x14ac:dyDescent="0.2">
      <c r="B170" s="81"/>
      <c r="C170" s="67"/>
      <c r="E170" s="67"/>
      <c r="G170" s="67"/>
    </row>
    <row r="171" spans="2:7" x14ac:dyDescent="0.2">
      <c r="B171" s="81"/>
      <c r="C171" s="67"/>
      <c r="E171" s="67"/>
      <c r="G171" s="67"/>
    </row>
    <row r="172" spans="2:7" x14ac:dyDescent="0.2">
      <c r="B172" s="81"/>
      <c r="C172" s="67"/>
      <c r="E172" s="67"/>
      <c r="G172" s="67"/>
    </row>
    <row r="173" spans="2:7" x14ac:dyDescent="0.2">
      <c r="B173" s="81"/>
      <c r="C173" s="82"/>
      <c r="E173" s="67"/>
      <c r="G173" s="67"/>
    </row>
    <row r="174" spans="2:7" x14ac:dyDescent="0.2">
      <c r="B174" s="81"/>
      <c r="C174" s="82"/>
      <c r="E174" s="67"/>
      <c r="G174" s="67"/>
    </row>
    <row r="175" spans="2:7" x14ac:dyDescent="0.2">
      <c r="B175" s="81"/>
      <c r="C175" s="82"/>
      <c r="E175" s="67"/>
      <c r="G175" s="67"/>
    </row>
    <row r="176" spans="2:7" x14ac:dyDescent="0.2">
      <c r="B176" s="81"/>
      <c r="C176" s="82"/>
      <c r="E176" s="67"/>
      <c r="G176" s="67"/>
    </row>
    <row r="177" spans="2:7" x14ac:dyDescent="0.2">
      <c r="B177" s="81"/>
      <c r="C177" s="82"/>
      <c r="E177" s="67"/>
      <c r="G177" s="67"/>
    </row>
    <row r="178" spans="2:7" x14ac:dyDescent="0.2">
      <c r="B178" s="81"/>
      <c r="C178" s="67"/>
      <c r="E178" s="67"/>
      <c r="G178" s="67"/>
    </row>
    <row r="179" spans="2:7" x14ac:dyDescent="0.2">
      <c r="B179" s="81"/>
      <c r="C179" s="67"/>
      <c r="E179" s="67"/>
      <c r="G179" s="67"/>
    </row>
    <row r="180" spans="2:7" x14ac:dyDescent="0.2">
      <c r="B180" s="81"/>
      <c r="C180" s="82"/>
      <c r="E180" s="67"/>
      <c r="G180" s="67"/>
    </row>
    <row r="181" spans="2:7" x14ac:dyDescent="0.2">
      <c r="B181" s="81"/>
      <c r="C181" s="82"/>
      <c r="E181" s="67"/>
      <c r="G181" s="67"/>
    </row>
    <row r="182" spans="2:7" x14ac:dyDescent="0.2">
      <c r="B182" s="81"/>
      <c r="C182" s="82"/>
      <c r="E182" s="67"/>
      <c r="G182" s="67"/>
    </row>
    <row r="183" spans="2:7" x14ac:dyDescent="0.2">
      <c r="B183" s="81"/>
      <c r="C183" s="82"/>
      <c r="E183" s="67"/>
      <c r="G183" s="67"/>
    </row>
    <row r="184" spans="2:7" x14ac:dyDescent="0.2">
      <c r="B184" s="81"/>
      <c r="C184" s="82"/>
      <c r="E184" s="67"/>
      <c r="G184" s="67"/>
    </row>
    <row r="185" spans="2:7" x14ac:dyDescent="0.2">
      <c r="B185" s="81"/>
      <c r="C185" s="82"/>
      <c r="E185" s="67"/>
      <c r="G185" s="67"/>
    </row>
    <row r="186" spans="2:7" x14ac:dyDescent="0.2">
      <c r="B186" s="81"/>
      <c r="C186" s="82"/>
      <c r="E186" s="67"/>
      <c r="G186" s="67"/>
    </row>
    <row r="187" spans="2:7" x14ac:dyDescent="0.2">
      <c r="B187" s="81"/>
      <c r="C187" s="82"/>
      <c r="E187" s="67"/>
      <c r="G187" s="67"/>
    </row>
    <row r="188" spans="2:7" x14ac:dyDescent="0.2">
      <c r="B188" s="81"/>
      <c r="C188" s="82"/>
      <c r="E188" s="67"/>
      <c r="G188" s="67"/>
    </row>
    <row r="189" spans="2:7" x14ac:dyDescent="0.2">
      <c r="B189" s="81"/>
      <c r="C189" s="82"/>
      <c r="E189" s="67"/>
      <c r="G189" s="67"/>
    </row>
    <row r="190" spans="2:7" x14ac:dyDescent="0.2">
      <c r="B190" s="81"/>
      <c r="C190" s="82"/>
      <c r="E190" s="67"/>
      <c r="G190" s="67"/>
    </row>
    <row r="191" spans="2:7" x14ac:dyDescent="0.2">
      <c r="B191" s="80"/>
      <c r="C191" s="82"/>
      <c r="E191" s="67"/>
      <c r="G191" s="67"/>
    </row>
    <row r="192" spans="2:7" x14ac:dyDescent="0.2">
      <c r="B192" s="81"/>
      <c r="C192" s="82"/>
      <c r="E192" s="67"/>
      <c r="G192" s="67"/>
    </row>
    <row r="193" spans="2:7" x14ac:dyDescent="0.2">
      <c r="B193" s="81"/>
      <c r="C193" s="82"/>
      <c r="E193" s="67"/>
      <c r="G193" s="67"/>
    </row>
    <row r="194" spans="2:7" x14ac:dyDescent="0.2">
      <c r="B194" s="81"/>
      <c r="C194" s="82"/>
      <c r="E194" s="67"/>
      <c r="G194" s="67"/>
    </row>
    <row r="195" spans="2:7" x14ac:dyDescent="0.2">
      <c r="B195" s="81"/>
      <c r="C195" s="82"/>
      <c r="E195" s="67"/>
      <c r="G195" s="67"/>
    </row>
    <row r="196" spans="2:7" x14ac:dyDescent="0.2">
      <c r="B196" s="81"/>
      <c r="C196" s="82"/>
      <c r="E196" s="67"/>
      <c r="G196" s="67"/>
    </row>
    <row r="197" spans="2:7" x14ac:dyDescent="0.2">
      <c r="B197" s="81"/>
      <c r="C197" s="82"/>
      <c r="E197" s="67"/>
      <c r="G197" s="67"/>
    </row>
    <row r="198" spans="2:7" x14ac:dyDescent="0.2">
      <c r="B198" s="81"/>
      <c r="C198" s="82"/>
      <c r="E198" s="67"/>
      <c r="G198" s="67"/>
    </row>
    <row r="199" spans="2:7" x14ac:dyDescent="0.2">
      <c r="B199" s="81"/>
      <c r="C199" s="83"/>
      <c r="E199" s="67"/>
      <c r="G199" s="72"/>
    </row>
    <row r="200" spans="2:7" x14ac:dyDescent="0.2">
      <c r="B200" s="81"/>
      <c r="C200" s="82"/>
      <c r="E200" s="67"/>
      <c r="G200" s="67"/>
    </row>
    <row r="201" spans="2:7" x14ac:dyDescent="0.2">
      <c r="B201" s="81"/>
      <c r="C201" s="82"/>
      <c r="E201" s="67"/>
      <c r="G201" s="67"/>
    </row>
    <row r="202" spans="2:7" x14ac:dyDescent="0.2">
      <c r="B202" s="81"/>
      <c r="C202" s="82"/>
      <c r="E202" s="67"/>
      <c r="G202" s="67"/>
    </row>
    <row r="203" spans="2:7" x14ac:dyDescent="0.2">
      <c r="B203" s="81"/>
      <c r="C203" s="82"/>
      <c r="E203" s="67"/>
      <c r="G203" s="67"/>
    </row>
    <row r="204" spans="2:7" x14ac:dyDescent="0.2">
      <c r="B204" s="81"/>
      <c r="C204" s="82"/>
      <c r="E204" s="67"/>
      <c r="G204" s="67"/>
    </row>
    <row r="205" spans="2:7" x14ac:dyDescent="0.2">
      <c r="B205" s="81"/>
      <c r="C205" s="82"/>
      <c r="E205" s="67"/>
      <c r="G205" s="67"/>
    </row>
    <row r="206" spans="2:7" x14ac:dyDescent="0.2">
      <c r="B206" s="81"/>
      <c r="C206" s="82"/>
      <c r="E206" s="67"/>
      <c r="G206" s="67"/>
    </row>
    <row r="207" spans="2:7" x14ac:dyDescent="0.2">
      <c r="B207" s="81"/>
      <c r="C207" s="82"/>
      <c r="E207" s="67"/>
      <c r="G207" s="67"/>
    </row>
    <row r="208" spans="2:7" x14ac:dyDescent="0.2">
      <c r="B208" s="81"/>
      <c r="C208" s="82"/>
      <c r="E208" s="67"/>
      <c r="G208" s="67"/>
    </row>
    <row r="209" spans="2:7" x14ac:dyDescent="0.2">
      <c r="B209" s="81"/>
      <c r="C209" s="82"/>
      <c r="E209" s="67"/>
      <c r="G209" s="67"/>
    </row>
    <row r="210" spans="2:7" x14ac:dyDescent="0.2">
      <c r="B210" s="81"/>
      <c r="C210" s="82"/>
      <c r="E210" s="67"/>
      <c r="G210" s="67"/>
    </row>
    <row r="211" spans="2:7" x14ac:dyDescent="0.2">
      <c r="B211" s="81"/>
      <c r="C211" s="83"/>
      <c r="E211" s="67"/>
      <c r="G211" s="67"/>
    </row>
    <row r="212" spans="2:7" x14ac:dyDescent="0.2">
      <c r="B212" s="81"/>
      <c r="C212" s="82"/>
      <c r="E212" s="67"/>
      <c r="G212" s="67"/>
    </row>
    <row r="213" spans="2:7" ht="15" x14ac:dyDescent="0.2">
      <c r="B213" s="81"/>
      <c r="C213" s="84"/>
      <c r="E213" s="67"/>
      <c r="G213" s="67"/>
    </row>
    <row r="214" spans="2:7" x14ac:dyDescent="0.2">
      <c r="B214" s="81"/>
      <c r="C214" s="82"/>
      <c r="E214" s="67"/>
      <c r="G214" s="67"/>
    </row>
    <row r="215" spans="2:7" x14ac:dyDescent="0.2">
      <c r="B215" s="81"/>
      <c r="C215" s="82"/>
      <c r="E215" s="67"/>
      <c r="G215" s="67"/>
    </row>
    <row r="216" spans="2:7" ht="15" x14ac:dyDescent="0.2">
      <c r="B216" s="81"/>
      <c r="C216" s="84"/>
      <c r="E216" s="67"/>
      <c r="G216" s="67"/>
    </row>
    <row r="217" spans="2:7" x14ac:dyDescent="0.2">
      <c r="B217" s="81"/>
      <c r="C217" s="82"/>
      <c r="E217" s="67"/>
      <c r="G217" s="67"/>
    </row>
    <row r="218" spans="2:7" x14ac:dyDescent="0.2">
      <c r="B218" s="80"/>
      <c r="C218" s="71"/>
      <c r="E218" s="71"/>
      <c r="G218" s="71"/>
    </row>
    <row r="219" spans="2:7" x14ac:dyDescent="0.2">
      <c r="B219" s="80"/>
      <c r="C219" s="71"/>
      <c r="E219" s="71"/>
      <c r="G219" s="71"/>
    </row>
    <row r="220" spans="2:7" x14ac:dyDescent="0.2">
      <c r="B220" s="37"/>
      <c r="C220" s="71"/>
      <c r="E220" s="71"/>
      <c r="G220" s="71"/>
    </row>
    <row r="221" spans="2:7" x14ac:dyDescent="0.2">
      <c r="B221" s="37"/>
      <c r="C221" s="71"/>
      <c r="E221" s="71"/>
      <c r="G221" s="71"/>
    </row>
    <row r="222" spans="2:7" x14ac:dyDescent="0.2">
      <c r="B222" s="70"/>
      <c r="C222" s="71"/>
      <c r="E222" s="71"/>
      <c r="G222" s="71"/>
    </row>
    <row r="223" spans="2:7" x14ac:dyDescent="0.2">
      <c r="B223" s="70"/>
      <c r="C223" s="71"/>
      <c r="E223" s="71"/>
      <c r="G223" s="72"/>
    </row>
    <row r="224" spans="2:7" x14ac:dyDescent="0.2">
      <c r="B224" s="37"/>
      <c r="C224" s="71"/>
      <c r="E224" s="71"/>
      <c r="G224" s="71"/>
    </row>
    <row r="225" spans="2:7" x14ac:dyDescent="0.2">
      <c r="B225" s="80"/>
      <c r="C225" s="67"/>
      <c r="E225" s="71"/>
      <c r="G225" s="71"/>
    </row>
    <row r="226" spans="2:7" x14ac:dyDescent="0.2">
      <c r="B226" s="80"/>
      <c r="C226" s="67"/>
      <c r="E226" s="71"/>
      <c r="G226" s="71"/>
    </row>
    <row r="227" spans="2:7" x14ac:dyDescent="0.2">
      <c r="B227" s="37"/>
      <c r="C227" s="71"/>
      <c r="E227" s="71"/>
      <c r="G227" s="71"/>
    </row>
    <row r="228" spans="2:7" x14ac:dyDescent="0.2">
      <c r="B228" s="70"/>
      <c r="C228" s="71"/>
      <c r="E228" s="71"/>
      <c r="G228" s="71"/>
    </row>
    <row r="229" spans="2:7" x14ac:dyDescent="0.2">
      <c r="B229" s="37"/>
      <c r="C229" s="71"/>
      <c r="E229" s="71"/>
      <c r="G229" s="71"/>
    </row>
    <row r="230" spans="2:7" x14ac:dyDescent="0.2">
      <c r="B230" s="70"/>
      <c r="C230" s="71"/>
      <c r="E230" s="71"/>
      <c r="G230" s="71"/>
    </row>
    <row r="231" spans="2:7" x14ac:dyDescent="0.2">
      <c r="B231" s="37"/>
      <c r="C231" s="71"/>
      <c r="E231" s="71"/>
      <c r="G231" s="71"/>
    </row>
    <row r="232" spans="2:7" x14ac:dyDescent="0.2">
      <c r="B232" s="37"/>
      <c r="C232" s="71"/>
      <c r="E232" s="71"/>
      <c r="G232" s="71"/>
    </row>
    <row r="233" spans="2:7" x14ac:dyDescent="0.2">
      <c r="B233" s="37"/>
      <c r="C233" s="71"/>
      <c r="E233" s="71"/>
      <c r="G233" s="71"/>
    </row>
    <row r="234" spans="2:7" ht="15.75" x14ac:dyDescent="0.25">
      <c r="B234" s="37"/>
      <c r="C234" s="77"/>
      <c r="E234" s="71"/>
      <c r="G234" s="72"/>
    </row>
    <row r="235" spans="2:7" x14ac:dyDescent="0.2">
      <c r="B235" s="37"/>
      <c r="C235" s="71"/>
      <c r="E235" s="71"/>
      <c r="G235" s="71"/>
    </row>
    <row r="236" spans="2:7" x14ac:dyDescent="0.2">
      <c r="B236" s="37"/>
      <c r="C236" s="71"/>
      <c r="E236" s="71"/>
      <c r="G236" s="71"/>
    </row>
    <row r="237" spans="2:7" x14ac:dyDescent="0.2">
      <c r="B237" s="37"/>
      <c r="C237" s="71"/>
      <c r="E237" s="71"/>
      <c r="G237" s="71"/>
    </row>
    <row r="238" spans="2:7" x14ac:dyDescent="0.2">
      <c r="B238" s="37"/>
      <c r="C238" s="71"/>
      <c r="E238" s="71"/>
      <c r="G238" s="71"/>
    </row>
    <row r="239" spans="2:7" x14ac:dyDescent="0.2">
      <c r="B239" s="37"/>
      <c r="C239" s="71"/>
      <c r="E239" s="71"/>
      <c r="G239" s="71"/>
    </row>
    <row r="240" spans="2:7" x14ac:dyDescent="0.2">
      <c r="B240" s="37"/>
      <c r="C240" s="71"/>
      <c r="E240" s="71"/>
      <c r="G240" s="71"/>
    </row>
    <row r="241" spans="2:7" x14ac:dyDescent="0.2">
      <c r="B241" s="37"/>
      <c r="C241" s="71"/>
      <c r="E241" s="71"/>
      <c r="G241" s="71"/>
    </row>
    <row r="242" spans="2:7" x14ac:dyDescent="0.2">
      <c r="B242" s="37"/>
      <c r="C242" s="71"/>
      <c r="E242" s="71"/>
      <c r="G242" s="71"/>
    </row>
    <row r="243" spans="2:7" x14ac:dyDescent="0.2">
      <c r="B243" s="70"/>
      <c r="C243" s="71"/>
      <c r="E243" s="71"/>
      <c r="G243" s="71"/>
    </row>
    <row r="244" spans="2:7" x14ac:dyDescent="0.2">
      <c r="B244" s="37"/>
      <c r="C244" s="71"/>
      <c r="E244" s="71"/>
      <c r="G244" s="72"/>
    </row>
    <row r="245" spans="2:7" x14ac:dyDescent="0.2">
      <c r="B245" s="37"/>
      <c r="C245" s="71"/>
      <c r="E245" s="71"/>
      <c r="G245" s="71"/>
    </row>
    <row r="246" spans="2:7" x14ac:dyDescent="0.2">
      <c r="B246" s="37"/>
      <c r="C246" s="71"/>
      <c r="E246" s="71"/>
      <c r="G246" s="72"/>
    </row>
    <row r="247" spans="2:7" x14ac:dyDescent="0.2">
      <c r="B247" s="80"/>
      <c r="C247" s="67"/>
      <c r="E247" s="67"/>
      <c r="G247" s="67"/>
    </row>
    <row r="248" spans="2:7" x14ac:dyDescent="0.2">
      <c r="B248" s="80"/>
      <c r="C248" s="67"/>
      <c r="E248" s="67"/>
      <c r="G248" s="67"/>
    </row>
    <row r="249" spans="2:7" x14ac:dyDescent="0.2">
      <c r="B249" s="80"/>
      <c r="C249" s="67"/>
      <c r="E249" s="67"/>
      <c r="G249" s="67"/>
    </row>
    <row r="250" spans="2:7" x14ac:dyDescent="0.2">
      <c r="B250" s="80"/>
      <c r="C250" s="67"/>
      <c r="E250" s="67"/>
      <c r="G250" s="67"/>
    </row>
    <row r="251" spans="2:7" x14ac:dyDescent="0.2">
      <c r="B251" s="80"/>
      <c r="C251" s="67"/>
      <c r="E251" s="67"/>
      <c r="G251" s="67"/>
    </row>
    <row r="252" spans="2:7" x14ac:dyDescent="0.2">
      <c r="B252" s="80"/>
      <c r="C252" s="67"/>
      <c r="E252" s="67"/>
      <c r="G252" s="67"/>
    </row>
    <row r="253" spans="2:7" x14ac:dyDescent="0.2">
      <c r="B253" s="80"/>
      <c r="C253" s="67"/>
      <c r="E253" s="67"/>
      <c r="G253" s="67"/>
    </row>
    <row r="254" spans="2:7" x14ac:dyDescent="0.2">
      <c r="B254" s="80"/>
      <c r="C254" s="67"/>
      <c r="E254" s="67"/>
      <c r="G254" s="67"/>
    </row>
    <row r="255" spans="2:7" x14ac:dyDescent="0.2">
      <c r="B255" s="80"/>
      <c r="C255" s="67"/>
      <c r="E255" s="67"/>
      <c r="G255" s="67"/>
    </row>
    <row r="256" spans="2:7" x14ac:dyDescent="0.2">
      <c r="B256" s="80"/>
      <c r="C256" s="67"/>
      <c r="E256" s="67"/>
      <c r="G256" s="67"/>
    </row>
    <row r="257" spans="2:7" x14ac:dyDescent="0.2">
      <c r="B257" s="80"/>
      <c r="C257" s="67"/>
      <c r="E257" s="67"/>
      <c r="G257" s="67"/>
    </row>
    <row r="258" spans="2:7" x14ac:dyDescent="0.2">
      <c r="B258" s="80"/>
      <c r="C258" s="67"/>
      <c r="E258" s="67"/>
      <c r="G258" s="67"/>
    </row>
    <row r="259" spans="2:7" x14ac:dyDescent="0.2">
      <c r="B259" s="80"/>
      <c r="C259" s="67"/>
      <c r="E259" s="67"/>
      <c r="G259" s="67"/>
    </row>
    <row r="260" spans="2:7" x14ac:dyDescent="0.2">
      <c r="B260" s="80"/>
      <c r="C260" s="67"/>
      <c r="E260" s="67"/>
      <c r="G260" s="67"/>
    </row>
    <row r="261" spans="2:7" x14ac:dyDescent="0.2">
      <c r="B261" s="80"/>
      <c r="C261" s="67"/>
      <c r="E261" s="67"/>
      <c r="G261" s="67"/>
    </row>
    <row r="262" spans="2:7" x14ac:dyDescent="0.2">
      <c r="B262" s="80"/>
      <c r="C262" s="67"/>
      <c r="E262" s="67"/>
      <c r="G262" s="67"/>
    </row>
    <row r="263" spans="2:7" x14ac:dyDescent="0.2">
      <c r="B263" s="80"/>
      <c r="C263" s="67"/>
      <c r="E263" s="67"/>
      <c r="G263" s="67"/>
    </row>
    <row r="264" spans="2:7" x14ac:dyDescent="0.2">
      <c r="B264" s="80"/>
      <c r="C264" s="67"/>
      <c r="E264" s="67"/>
      <c r="G264" s="67"/>
    </row>
    <row r="265" spans="2:7" x14ac:dyDescent="0.2">
      <c r="B265" s="80"/>
      <c r="C265" s="67"/>
      <c r="E265" s="67"/>
      <c r="G265" s="67"/>
    </row>
    <row r="266" spans="2:7" x14ac:dyDescent="0.2">
      <c r="B266" s="80"/>
      <c r="C266" s="67"/>
      <c r="E266" s="67"/>
      <c r="G266" s="67"/>
    </row>
    <row r="267" spans="2:7" x14ac:dyDescent="0.2">
      <c r="B267" s="80"/>
      <c r="C267" s="67"/>
      <c r="E267" s="67"/>
      <c r="G267" s="67"/>
    </row>
    <row r="268" spans="2:7" x14ac:dyDescent="0.2">
      <c r="B268" s="80"/>
      <c r="C268" s="67"/>
      <c r="E268" s="67"/>
      <c r="G268" s="67"/>
    </row>
    <row r="269" spans="2:7" x14ac:dyDescent="0.2">
      <c r="B269" s="80"/>
      <c r="C269" s="67"/>
      <c r="E269" s="67"/>
      <c r="G269" s="67"/>
    </row>
    <row r="270" spans="2:7" x14ac:dyDescent="0.2">
      <c r="B270" s="80"/>
      <c r="C270" s="67"/>
      <c r="E270" s="67"/>
      <c r="G270" s="67"/>
    </row>
    <row r="271" spans="2:7" x14ac:dyDescent="0.2">
      <c r="B271" s="80"/>
      <c r="C271" s="67"/>
      <c r="E271" s="67"/>
      <c r="G271" s="67"/>
    </row>
    <row r="272" spans="2:7" x14ac:dyDescent="0.2">
      <c r="B272" s="80"/>
      <c r="C272" s="67"/>
      <c r="E272" s="67"/>
      <c r="G272" s="67"/>
    </row>
    <row r="273" spans="2:7" x14ac:dyDescent="0.2">
      <c r="B273" s="80"/>
      <c r="C273" s="67"/>
      <c r="E273" s="67"/>
      <c r="G273" s="67"/>
    </row>
    <row r="274" spans="2:7" x14ac:dyDescent="0.2">
      <c r="B274" s="80"/>
      <c r="C274" s="67"/>
      <c r="E274" s="67"/>
      <c r="G274" s="67"/>
    </row>
    <row r="275" spans="2:7" x14ac:dyDescent="0.2">
      <c r="B275" s="80"/>
      <c r="C275" s="67"/>
      <c r="E275" s="67"/>
      <c r="G275" s="67"/>
    </row>
    <row r="276" spans="2:7" x14ac:dyDescent="0.2">
      <c r="B276" s="80"/>
      <c r="C276" s="67"/>
      <c r="E276" s="67"/>
      <c r="G276" s="67"/>
    </row>
  </sheetData>
  <mergeCells count="3">
    <mergeCell ref="A1:H1"/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4"/>
  <sheetViews>
    <sheetView workbookViewId="0">
      <selection activeCell="B39" sqref="B39"/>
    </sheetView>
  </sheetViews>
  <sheetFormatPr defaultRowHeight="12.75" x14ac:dyDescent="0.2"/>
  <cols>
    <col min="1" max="1" width="4.7109375" bestFit="1" customWidth="1"/>
    <col min="2" max="2" width="46.28515625" customWidth="1"/>
    <col min="3" max="3" width="10.140625" bestFit="1" customWidth="1"/>
    <col min="4" max="4" width="9.85546875" customWidth="1"/>
    <col min="6" max="6" width="10.42578125" customWidth="1"/>
  </cols>
  <sheetData>
    <row r="1" spans="1:12" x14ac:dyDescent="0.2">
      <c r="A1" s="236" t="s">
        <v>656</v>
      </c>
      <c r="B1" s="237"/>
      <c r="C1" s="237"/>
      <c r="D1" s="237"/>
      <c r="E1" s="237"/>
      <c r="F1" s="237"/>
      <c r="G1" s="237"/>
    </row>
    <row r="3" spans="1:12" x14ac:dyDescent="0.2">
      <c r="A3" s="238" t="s">
        <v>327</v>
      </c>
      <c r="B3" s="238"/>
    </row>
    <row r="4" spans="1:12" ht="26.25" customHeight="1" x14ac:dyDescent="0.2">
      <c r="A4" s="251" t="s">
        <v>115</v>
      </c>
      <c r="B4" s="251"/>
      <c r="C4" s="251"/>
      <c r="D4" s="251"/>
      <c r="E4" s="251"/>
      <c r="F4" s="251"/>
      <c r="G4" s="251"/>
      <c r="L4" s="2"/>
    </row>
    <row r="5" spans="1:12" ht="13.5" customHeight="1" x14ac:dyDescent="0.2">
      <c r="A5" s="100"/>
      <c r="B5" s="100"/>
      <c r="C5" s="138" t="s">
        <v>439</v>
      </c>
      <c r="D5" s="100"/>
      <c r="E5" s="100"/>
      <c r="F5" s="100"/>
      <c r="G5" s="100"/>
      <c r="L5" s="2"/>
    </row>
    <row r="6" spans="1:12" ht="13.5" customHeight="1" x14ac:dyDescent="0.2">
      <c r="A6" s="14" t="s">
        <v>83</v>
      </c>
      <c r="B6" s="14" t="s">
        <v>84</v>
      </c>
      <c r="C6" s="14" t="s">
        <v>85</v>
      </c>
      <c r="D6" s="220" t="s">
        <v>86</v>
      </c>
      <c r="E6" s="100"/>
      <c r="F6" s="9"/>
      <c r="G6" s="100"/>
      <c r="L6" s="2"/>
    </row>
    <row r="7" spans="1:12" x14ac:dyDescent="0.2">
      <c r="A7" s="6" t="s">
        <v>340</v>
      </c>
      <c r="B7" s="6" t="s">
        <v>0</v>
      </c>
      <c r="C7" s="6">
        <v>2020</v>
      </c>
      <c r="D7" s="6">
        <v>2020</v>
      </c>
      <c r="F7" s="221"/>
    </row>
    <row r="8" spans="1:12" x14ac:dyDescent="0.2">
      <c r="A8" s="7">
        <v>1</v>
      </c>
      <c r="B8" s="6" t="s">
        <v>120</v>
      </c>
      <c r="C8" s="6" t="s">
        <v>429</v>
      </c>
      <c r="D8" s="6" t="s">
        <v>479</v>
      </c>
      <c r="F8" s="221"/>
    </row>
    <row r="9" spans="1:12" x14ac:dyDescent="0.2">
      <c r="A9" s="5">
        <v>2</v>
      </c>
      <c r="B9" s="139" t="s">
        <v>108</v>
      </c>
      <c r="C9" s="142">
        <v>15600000</v>
      </c>
      <c r="D9" s="142">
        <v>15682642</v>
      </c>
      <c r="F9" s="221"/>
    </row>
    <row r="10" spans="1:12" x14ac:dyDescent="0.2">
      <c r="A10" s="5">
        <v>3</v>
      </c>
      <c r="B10" s="140" t="s">
        <v>107</v>
      </c>
      <c r="C10" s="142">
        <v>0</v>
      </c>
      <c r="D10" s="142"/>
      <c r="F10" s="221"/>
    </row>
    <row r="11" spans="1:12" x14ac:dyDescent="0.2">
      <c r="A11" s="5">
        <v>4</v>
      </c>
      <c r="B11" s="140" t="s">
        <v>329</v>
      </c>
      <c r="C11" s="142">
        <v>130000</v>
      </c>
      <c r="D11" s="142"/>
      <c r="F11" s="221"/>
    </row>
    <row r="12" spans="1:12" ht="44.25" customHeight="1" x14ac:dyDescent="0.2">
      <c r="A12" s="5">
        <v>5</v>
      </c>
      <c r="B12" s="140" t="s">
        <v>407</v>
      </c>
      <c r="C12" s="142"/>
      <c r="D12" s="142"/>
      <c r="F12" s="221"/>
    </row>
    <row r="13" spans="1:12" x14ac:dyDescent="0.2">
      <c r="A13" s="5">
        <v>6</v>
      </c>
      <c r="B13" s="140" t="s">
        <v>109</v>
      </c>
      <c r="C13" s="142">
        <v>0</v>
      </c>
      <c r="D13" s="142">
        <v>0</v>
      </c>
      <c r="F13" s="221"/>
    </row>
    <row r="14" spans="1:12" ht="25.5" x14ac:dyDescent="0.2">
      <c r="A14" s="5">
        <v>7</v>
      </c>
      <c r="B14" s="141" t="s">
        <v>110</v>
      </c>
      <c r="C14" s="142">
        <v>0</v>
      </c>
      <c r="D14" s="142">
        <v>0</v>
      </c>
      <c r="F14" s="221"/>
    </row>
    <row r="15" spans="1:12" x14ac:dyDescent="0.2">
      <c r="A15" s="5">
        <v>8</v>
      </c>
      <c r="B15" s="140" t="s">
        <v>406</v>
      </c>
      <c r="C15" s="142">
        <v>0</v>
      </c>
      <c r="D15" s="142">
        <v>0</v>
      </c>
      <c r="F15" s="221"/>
    </row>
    <row r="16" spans="1:12" x14ac:dyDescent="0.2">
      <c r="A16" s="5">
        <v>9</v>
      </c>
      <c r="B16" s="6" t="s">
        <v>111</v>
      </c>
      <c r="C16" s="142">
        <f>SUM(C9:C15)</f>
        <v>15730000</v>
      </c>
      <c r="D16" s="142">
        <f>SUM(D9:D15)</f>
        <v>15682642</v>
      </c>
    </row>
    <row r="17" spans="1:8" x14ac:dyDescent="0.2">
      <c r="A17" s="30">
        <v>10</v>
      </c>
      <c r="B17" s="143" t="s">
        <v>112</v>
      </c>
      <c r="C17" s="144">
        <f>C16/2</f>
        <v>7865000</v>
      </c>
      <c r="D17" s="144">
        <f>D16/2</f>
        <v>7841321</v>
      </c>
    </row>
    <row r="18" spans="1:8" x14ac:dyDescent="0.2">
      <c r="A18" s="5">
        <v>11</v>
      </c>
      <c r="B18" s="38" t="s">
        <v>408</v>
      </c>
      <c r="C18" s="11">
        <v>2020</v>
      </c>
      <c r="D18" s="11">
        <v>2021</v>
      </c>
      <c r="E18" s="11">
        <v>2022</v>
      </c>
      <c r="F18" s="11">
        <v>2023</v>
      </c>
      <c r="G18" s="11">
        <v>2024</v>
      </c>
      <c r="H18" s="98"/>
    </row>
    <row r="19" spans="1:8" x14ac:dyDescent="0.2">
      <c r="A19" s="5"/>
      <c r="B19" s="12"/>
      <c r="C19" s="12"/>
      <c r="D19" s="12"/>
      <c r="E19" s="12"/>
      <c r="F19" s="12"/>
      <c r="G19" s="12"/>
    </row>
    <row r="20" spans="1:8" x14ac:dyDescent="0.2">
      <c r="A20" s="5">
        <v>12</v>
      </c>
      <c r="B20" s="141" t="s">
        <v>409</v>
      </c>
      <c r="C20" s="12">
        <v>0</v>
      </c>
      <c r="D20" s="12">
        <v>0</v>
      </c>
      <c r="E20" s="12">
        <v>0</v>
      </c>
      <c r="F20" s="12">
        <v>0</v>
      </c>
      <c r="G20" s="12"/>
    </row>
    <row r="21" spans="1:8" x14ac:dyDescent="0.2">
      <c r="A21" s="5">
        <v>13</v>
      </c>
      <c r="B21" s="141" t="s">
        <v>410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5">
        <v>14</v>
      </c>
      <c r="B22" s="141" t="s">
        <v>411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5">
        <v>15</v>
      </c>
      <c r="B23" s="141" t="s">
        <v>412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ht="25.5" x14ac:dyDescent="0.2">
      <c r="A24" s="5">
        <v>16</v>
      </c>
      <c r="B24" s="141" t="s">
        <v>413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ht="38.25" x14ac:dyDescent="0.2">
      <c r="A25" s="5">
        <v>17</v>
      </c>
      <c r="B25" s="141" t="s">
        <v>414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ht="43.5" customHeight="1" x14ac:dyDescent="0.2">
      <c r="A26" s="5">
        <v>18</v>
      </c>
      <c r="B26" s="141" t="s">
        <v>415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5">
        <v>19</v>
      </c>
      <c r="B27" s="6" t="s">
        <v>72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8" x14ac:dyDescent="0.2">
      <c r="A28" s="5">
        <v>20</v>
      </c>
      <c r="B28" s="38" t="s">
        <v>416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8" ht="25.5" x14ac:dyDescent="0.2">
      <c r="A29" s="5">
        <v>21</v>
      </c>
      <c r="B29" s="38" t="s">
        <v>143</v>
      </c>
      <c r="C29" s="147">
        <f>D17</f>
        <v>7841321</v>
      </c>
      <c r="D29" s="6">
        <v>0</v>
      </c>
      <c r="E29" s="6">
        <v>0</v>
      </c>
      <c r="F29" s="6">
        <v>0</v>
      </c>
      <c r="G29" s="6">
        <v>0</v>
      </c>
    </row>
    <row r="30" spans="1:8" ht="25.5" customHeight="1" x14ac:dyDescent="0.2">
      <c r="A30" s="5">
        <v>22</v>
      </c>
      <c r="B30" s="252" t="s">
        <v>417</v>
      </c>
      <c r="C30" s="253"/>
      <c r="D30" s="253"/>
      <c r="E30" s="253"/>
      <c r="F30" s="254"/>
    </row>
    <row r="31" spans="1:8" x14ac:dyDescent="0.2">
      <c r="A31" s="5">
        <v>23</v>
      </c>
      <c r="B31" s="5" t="s">
        <v>113</v>
      </c>
      <c r="C31" s="255" t="s">
        <v>114</v>
      </c>
      <c r="D31" s="256"/>
      <c r="E31" s="256"/>
      <c r="F31" s="257"/>
    </row>
    <row r="32" spans="1:8" x14ac:dyDescent="0.2">
      <c r="A32" s="5">
        <v>24</v>
      </c>
      <c r="B32" s="7" t="s">
        <v>141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5">
        <v>25</v>
      </c>
      <c r="B33" s="5" t="s">
        <v>119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">
      <c r="A34" s="5">
        <v>26</v>
      </c>
      <c r="B34" s="5" t="s">
        <v>65</v>
      </c>
      <c r="C34" s="5">
        <v>0</v>
      </c>
      <c r="D34" s="5">
        <v>0</v>
      </c>
      <c r="E34" s="5">
        <v>0</v>
      </c>
      <c r="F34" s="5">
        <v>0</v>
      </c>
    </row>
  </sheetData>
  <mergeCells count="5">
    <mergeCell ref="A1:G1"/>
    <mergeCell ref="A3:B3"/>
    <mergeCell ref="A4:G4"/>
    <mergeCell ref="B30:F30"/>
    <mergeCell ref="C31:F3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2"/>
  <sheetViews>
    <sheetView workbookViewId="0">
      <selection activeCell="D13" sqref="D13"/>
    </sheetView>
  </sheetViews>
  <sheetFormatPr defaultRowHeight="12.75" x14ac:dyDescent="0.2"/>
  <cols>
    <col min="1" max="1" width="4.5703125" bestFit="1" customWidth="1"/>
    <col min="2" max="2" width="89.42578125" customWidth="1"/>
  </cols>
  <sheetData>
    <row r="1" spans="1:4" x14ac:dyDescent="0.2">
      <c r="A1" s="236" t="s">
        <v>658</v>
      </c>
      <c r="B1" s="258"/>
      <c r="C1" s="258"/>
      <c r="D1" s="258"/>
    </row>
    <row r="2" spans="1:4" x14ac:dyDescent="0.2">
      <c r="A2" s="238" t="s">
        <v>327</v>
      </c>
      <c r="B2" s="238"/>
    </row>
    <row r="3" spans="1:4" x14ac:dyDescent="0.2">
      <c r="A3" s="240" t="s">
        <v>427</v>
      </c>
      <c r="B3" s="240"/>
      <c r="C3" s="240"/>
      <c r="D3" s="240"/>
    </row>
    <row r="4" spans="1:4" x14ac:dyDescent="0.2">
      <c r="B4" s="4"/>
      <c r="D4" s="103" t="s">
        <v>439</v>
      </c>
    </row>
    <row r="5" spans="1:4" x14ac:dyDescent="0.2">
      <c r="A5" s="7" t="s">
        <v>83</v>
      </c>
      <c r="B5" s="7" t="s">
        <v>84</v>
      </c>
      <c r="C5" s="7" t="s">
        <v>85</v>
      </c>
      <c r="D5" s="7" t="s">
        <v>86</v>
      </c>
    </row>
    <row r="6" spans="1:4" x14ac:dyDescent="0.2">
      <c r="A6" s="6" t="s">
        <v>340</v>
      </c>
      <c r="B6" s="6" t="s">
        <v>0</v>
      </c>
      <c r="C6" s="6" t="s">
        <v>428</v>
      </c>
      <c r="D6" s="6" t="s">
        <v>402</v>
      </c>
    </row>
    <row r="7" spans="1:4" x14ac:dyDescent="0.2">
      <c r="A7" s="5">
        <v>1</v>
      </c>
      <c r="B7" s="10" t="s">
        <v>7</v>
      </c>
      <c r="C7" s="5">
        <v>0</v>
      </c>
      <c r="D7" s="5">
        <v>0</v>
      </c>
    </row>
    <row r="8" spans="1:4" x14ac:dyDescent="0.2">
      <c r="A8" s="5">
        <v>2</v>
      </c>
      <c r="B8" s="10" t="s">
        <v>3</v>
      </c>
      <c r="C8" s="5">
        <v>0</v>
      </c>
      <c r="D8" s="5">
        <v>0</v>
      </c>
    </row>
    <row r="9" spans="1:4" x14ac:dyDescent="0.2">
      <c r="A9" s="5">
        <v>3</v>
      </c>
      <c r="B9" s="10" t="s">
        <v>4</v>
      </c>
      <c r="C9" s="5">
        <v>0</v>
      </c>
      <c r="D9" s="5">
        <v>0</v>
      </c>
    </row>
    <row r="10" spans="1:4" x14ac:dyDescent="0.2">
      <c r="A10" s="5">
        <v>4</v>
      </c>
      <c r="B10" s="10" t="s">
        <v>5</v>
      </c>
      <c r="C10" s="5">
        <v>0</v>
      </c>
      <c r="D10" s="5">
        <v>0</v>
      </c>
    </row>
    <row r="11" spans="1:4" x14ac:dyDescent="0.2">
      <c r="A11" s="5">
        <v>5</v>
      </c>
      <c r="B11" s="10" t="s">
        <v>6</v>
      </c>
      <c r="C11" s="5">
        <v>0</v>
      </c>
      <c r="D11" s="5">
        <v>0</v>
      </c>
    </row>
    <row r="12" spans="1:4" x14ac:dyDescent="0.2">
      <c r="A12" s="5">
        <v>6</v>
      </c>
      <c r="B12" s="6" t="s">
        <v>72</v>
      </c>
      <c r="C12" s="6">
        <v>0</v>
      </c>
      <c r="D12" s="6"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7830-BFCD-49D1-B50C-FD0486974A2C}">
  <dimension ref="A1:E27"/>
  <sheetViews>
    <sheetView workbookViewId="0">
      <selection activeCell="B30" sqref="B30"/>
    </sheetView>
  </sheetViews>
  <sheetFormatPr defaultRowHeight="12.75" x14ac:dyDescent="0.2"/>
  <cols>
    <col min="1" max="1" width="4.7109375" style="194" bestFit="1" customWidth="1"/>
    <col min="2" max="2" width="51.5703125" style="194" customWidth="1"/>
    <col min="3" max="3" width="11.140625" style="194" bestFit="1" customWidth="1"/>
    <col min="4" max="4" width="19" style="194" customWidth="1"/>
    <col min="5" max="5" width="13.140625" style="194" customWidth="1"/>
    <col min="6" max="16384" width="9.140625" style="194"/>
  </cols>
  <sheetData>
    <row r="1" spans="1:4" x14ac:dyDescent="0.2">
      <c r="A1" s="259" t="s">
        <v>673</v>
      </c>
      <c r="B1" s="259"/>
      <c r="C1" s="259"/>
      <c r="D1" s="259"/>
    </row>
    <row r="2" spans="1:4" x14ac:dyDescent="0.2">
      <c r="A2" s="260" t="s">
        <v>327</v>
      </c>
      <c r="B2" s="260"/>
    </row>
    <row r="3" spans="1:4" x14ac:dyDescent="0.2">
      <c r="A3" s="261" t="s">
        <v>106</v>
      </c>
      <c r="B3" s="261"/>
      <c r="C3" s="261"/>
      <c r="D3" s="261"/>
    </row>
    <row r="4" spans="1:4" x14ac:dyDescent="0.2">
      <c r="D4" s="214" t="s">
        <v>439</v>
      </c>
    </row>
    <row r="5" spans="1:4" x14ac:dyDescent="0.2">
      <c r="A5" s="205" t="s">
        <v>83</v>
      </c>
      <c r="B5" s="205" t="s">
        <v>84</v>
      </c>
      <c r="C5" s="205" t="s">
        <v>85</v>
      </c>
      <c r="D5" s="205" t="s">
        <v>86</v>
      </c>
    </row>
    <row r="6" spans="1:4" x14ac:dyDescent="0.2">
      <c r="A6" s="207" t="s">
        <v>340</v>
      </c>
      <c r="B6" s="207" t="s">
        <v>0</v>
      </c>
      <c r="C6" s="207" t="s">
        <v>429</v>
      </c>
      <c r="D6" s="207" t="s">
        <v>479</v>
      </c>
    </row>
    <row r="7" spans="1:4" x14ac:dyDescent="0.2">
      <c r="A7" s="205">
        <v>1</v>
      </c>
      <c r="B7" s="207" t="s">
        <v>430</v>
      </c>
      <c r="C7" s="208"/>
      <c r="D7" s="206"/>
    </row>
    <row r="8" spans="1:4" x14ac:dyDescent="0.2">
      <c r="A8" s="205">
        <v>2</v>
      </c>
      <c r="B8" s="207" t="s">
        <v>431</v>
      </c>
      <c r="C8" s="206"/>
      <c r="D8" s="206"/>
    </row>
    <row r="9" spans="1:4" x14ac:dyDescent="0.2">
      <c r="A9" s="205">
        <v>3</v>
      </c>
      <c r="B9" s="205" t="s">
        <v>435</v>
      </c>
      <c r="C9" s="206"/>
      <c r="D9" s="206"/>
    </row>
    <row r="10" spans="1:4" x14ac:dyDescent="0.2">
      <c r="A10" s="205">
        <v>4</v>
      </c>
      <c r="B10" s="205" t="s">
        <v>436</v>
      </c>
      <c r="C10" s="206">
        <v>57852067</v>
      </c>
      <c r="D10" s="206">
        <v>57503142</v>
      </c>
    </row>
    <row r="11" spans="1:4" x14ac:dyDescent="0.2">
      <c r="A11" s="205">
        <v>5</v>
      </c>
      <c r="B11" s="205" t="s">
        <v>449</v>
      </c>
      <c r="C11" s="206"/>
      <c r="D11" s="206">
        <v>545632</v>
      </c>
    </row>
    <row r="12" spans="1:4" x14ac:dyDescent="0.2">
      <c r="A12" s="205">
        <v>6</v>
      </c>
      <c r="B12" s="205" t="s">
        <v>671</v>
      </c>
      <c r="C12" s="206">
        <v>0</v>
      </c>
      <c r="D12" s="206">
        <v>0</v>
      </c>
    </row>
    <row r="13" spans="1:4" x14ac:dyDescent="0.2">
      <c r="A13" s="205">
        <v>7</v>
      </c>
      <c r="B13" s="205" t="s">
        <v>450</v>
      </c>
      <c r="C13" s="206">
        <v>205000</v>
      </c>
      <c r="D13" s="206"/>
    </row>
    <row r="14" spans="1:4" x14ac:dyDescent="0.2">
      <c r="A14" s="205">
        <v>8</v>
      </c>
      <c r="B14" s="205" t="s">
        <v>437</v>
      </c>
      <c r="C14" s="206">
        <v>58620</v>
      </c>
      <c r="D14" s="206"/>
    </row>
    <row r="15" spans="1:4" x14ac:dyDescent="0.2">
      <c r="A15" s="205">
        <v>9</v>
      </c>
      <c r="B15" s="205" t="s">
        <v>438</v>
      </c>
      <c r="C15" s="206">
        <v>83210</v>
      </c>
      <c r="D15" s="206">
        <f>23025+46605</f>
        <v>69630</v>
      </c>
    </row>
    <row r="16" spans="1:4" x14ac:dyDescent="0.2">
      <c r="A16" s="205">
        <v>10</v>
      </c>
      <c r="B16" s="205" t="s">
        <v>674</v>
      </c>
      <c r="C16" s="206"/>
      <c r="D16" s="206">
        <v>1350000</v>
      </c>
    </row>
    <row r="17" spans="1:5" x14ac:dyDescent="0.2">
      <c r="A17" s="205">
        <v>11</v>
      </c>
      <c r="B17" s="207" t="s">
        <v>72</v>
      </c>
      <c r="C17" s="208">
        <f>SUM(C9:C16)</f>
        <v>58198897</v>
      </c>
      <c r="D17" s="208">
        <f>SUM(D9:D16)</f>
        <v>59468404</v>
      </c>
      <c r="E17" s="223"/>
    </row>
    <row r="18" spans="1:5" x14ac:dyDescent="0.2">
      <c r="A18" s="205">
        <v>12</v>
      </c>
      <c r="B18" s="207" t="s">
        <v>432</v>
      </c>
      <c r="C18" s="206"/>
      <c r="D18" s="206"/>
    </row>
    <row r="19" spans="1:5" x14ac:dyDescent="0.2">
      <c r="A19" s="205">
        <v>13</v>
      </c>
      <c r="B19" s="205" t="s">
        <v>433</v>
      </c>
      <c r="C19" s="206">
        <v>70000</v>
      </c>
      <c r="D19" s="206"/>
    </row>
    <row r="20" spans="1:5" x14ac:dyDescent="0.2">
      <c r="A20" s="205">
        <v>14</v>
      </c>
      <c r="B20" s="205" t="s">
        <v>434</v>
      </c>
      <c r="C20" s="206">
        <v>39000</v>
      </c>
      <c r="D20" s="206"/>
    </row>
    <row r="21" spans="1:5" x14ac:dyDescent="0.2">
      <c r="A21" s="205">
        <v>15</v>
      </c>
      <c r="B21" s="205" t="s">
        <v>142</v>
      </c>
      <c r="C21" s="206">
        <v>43000</v>
      </c>
      <c r="D21" s="206"/>
    </row>
    <row r="22" spans="1:5" x14ac:dyDescent="0.2">
      <c r="A22" s="205">
        <v>16</v>
      </c>
      <c r="B22" s="205" t="s">
        <v>452</v>
      </c>
      <c r="C22" s="206">
        <v>53735</v>
      </c>
      <c r="D22" s="206">
        <v>50655</v>
      </c>
    </row>
    <row r="23" spans="1:5" ht="15" x14ac:dyDescent="0.25">
      <c r="A23" s="205">
        <v>17</v>
      </c>
      <c r="B23" s="219" t="s">
        <v>675</v>
      </c>
      <c r="C23" s="206">
        <v>0</v>
      </c>
      <c r="D23" s="206">
        <v>5000</v>
      </c>
    </row>
    <row r="24" spans="1:5" x14ac:dyDescent="0.2">
      <c r="A24" s="205">
        <v>18</v>
      </c>
      <c r="B24" s="205" t="s">
        <v>451</v>
      </c>
      <c r="C24" s="206">
        <v>50000</v>
      </c>
      <c r="D24" s="206"/>
    </row>
    <row r="25" spans="1:5" x14ac:dyDescent="0.2">
      <c r="A25" s="205">
        <v>19</v>
      </c>
      <c r="B25" s="205" t="s">
        <v>468</v>
      </c>
      <c r="C25" s="206">
        <v>0</v>
      </c>
      <c r="D25" s="206"/>
    </row>
    <row r="26" spans="1:5" x14ac:dyDescent="0.2">
      <c r="A26" s="205">
        <v>20</v>
      </c>
      <c r="B26" s="207" t="s">
        <v>72</v>
      </c>
      <c r="C26" s="208">
        <f>SUM(C19:C25)</f>
        <v>255735</v>
      </c>
      <c r="D26" s="208">
        <f>SUM(D19:D23)</f>
        <v>55655</v>
      </c>
    </row>
    <row r="27" spans="1:5" x14ac:dyDescent="0.2">
      <c r="A27" s="207">
        <v>21</v>
      </c>
      <c r="B27" s="207" t="s">
        <v>400</v>
      </c>
      <c r="C27" s="208">
        <f>SUM(C17,C26)</f>
        <v>58454632</v>
      </c>
      <c r="D27" s="208">
        <f>SUM(D17,D26)</f>
        <v>59524059</v>
      </c>
    </row>
  </sheetData>
  <mergeCells count="3">
    <mergeCell ref="A1:D1"/>
    <mergeCell ref="A2:B2"/>
    <mergeCell ref="A3:D3"/>
  </mergeCell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F11" sqref="F11"/>
    </sheetView>
  </sheetViews>
  <sheetFormatPr defaultRowHeight="12.75" x14ac:dyDescent="0.2"/>
  <cols>
    <col min="1" max="1" width="4.85546875" bestFit="1" customWidth="1"/>
    <col min="2" max="2" width="74.85546875" customWidth="1"/>
    <col min="3" max="5" width="11.85546875" customWidth="1"/>
    <col min="10" max="10" width="12.140625" customWidth="1"/>
    <col min="11" max="11" width="12" customWidth="1"/>
  </cols>
  <sheetData>
    <row r="1" spans="1:5" x14ac:dyDescent="0.2">
      <c r="A1" s="236" t="s">
        <v>488</v>
      </c>
      <c r="B1" s="237"/>
      <c r="C1" s="168"/>
      <c r="D1" s="168"/>
    </row>
    <row r="2" spans="1:5" x14ac:dyDescent="0.2">
      <c r="A2" s="238" t="s">
        <v>328</v>
      </c>
      <c r="B2" s="238"/>
      <c r="C2" s="169"/>
      <c r="D2" s="169"/>
    </row>
    <row r="3" spans="1:5" x14ac:dyDescent="0.2">
      <c r="A3" s="240" t="s">
        <v>52</v>
      </c>
      <c r="B3" s="240"/>
      <c r="C3" s="170"/>
      <c r="D3" s="170"/>
    </row>
    <row r="4" spans="1:5" x14ac:dyDescent="0.2">
      <c r="A4" s="99"/>
      <c r="B4" s="99"/>
      <c r="C4" s="170"/>
      <c r="D4" s="170"/>
      <c r="E4" s="148" t="s">
        <v>439</v>
      </c>
    </row>
    <row r="5" spans="1:5" x14ac:dyDescent="0.2">
      <c r="A5" s="7" t="s">
        <v>83</v>
      </c>
      <c r="B5" s="7" t="s">
        <v>84</v>
      </c>
      <c r="C5" s="158" t="s">
        <v>85</v>
      </c>
      <c r="D5" s="158" t="s">
        <v>86</v>
      </c>
      <c r="E5" s="158" t="s">
        <v>123</v>
      </c>
    </row>
    <row r="6" spans="1:5" s="3" customFormat="1" x14ac:dyDescent="0.2">
      <c r="A6" s="6" t="s">
        <v>340</v>
      </c>
      <c r="B6" s="96" t="s">
        <v>0</v>
      </c>
      <c r="C6" s="6" t="s">
        <v>429</v>
      </c>
      <c r="D6" s="6" t="s">
        <v>478</v>
      </c>
      <c r="E6" s="6" t="s">
        <v>479</v>
      </c>
    </row>
    <row r="7" spans="1:5" x14ac:dyDescent="0.2">
      <c r="A7" s="5">
        <v>1</v>
      </c>
      <c r="B7" s="102" t="s">
        <v>341</v>
      </c>
      <c r="C7" s="211"/>
      <c r="D7" s="142"/>
      <c r="E7" s="142"/>
    </row>
    <row r="8" spans="1:5" x14ac:dyDescent="0.2">
      <c r="A8" s="5">
        <v>2</v>
      </c>
      <c r="B8" s="102" t="s">
        <v>342</v>
      </c>
      <c r="C8" s="142">
        <v>13168938</v>
      </c>
      <c r="D8" s="142">
        <v>13178938</v>
      </c>
      <c r="E8" s="142">
        <v>14888982</v>
      </c>
    </row>
    <row r="9" spans="1:5" x14ac:dyDescent="0.2">
      <c r="A9" s="5">
        <v>3</v>
      </c>
      <c r="B9" s="32" t="s">
        <v>54</v>
      </c>
      <c r="C9" s="32">
        <v>0</v>
      </c>
      <c r="D9" s="142">
        <v>0</v>
      </c>
      <c r="E9" s="142">
        <v>0</v>
      </c>
    </row>
    <row r="10" spans="1:5" x14ac:dyDescent="0.2">
      <c r="A10" s="5">
        <v>4</v>
      </c>
      <c r="B10" s="32" t="s">
        <v>51</v>
      </c>
      <c r="C10" s="212">
        <f>SUM(C8:C9)</f>
        <v>13168938</v>
      </c>
      <c r="D10" s="147">
        <f>SUM(D8:D9)</f>
        <v>13178938</v>
      </c>
      <c r="E10" s="147">
        <f>SUM(E8:E9)</f>
        <v>14888982</v>
      </c>
    </row>
    <row r="11" spans="1:5" x14ac:dyDescent="0.2">
      <c r="A11" s="5">
        <v>5</v>
      </c>
      <c r="B11" s="102" t="s">
        <v>343</v>
      </c>
      <c r="C11" s="211">
        <v>0</v>
      </c>
      <c r="D11" s="142">
        <v>0</v>
      </c>
      <c r="E11" s="142">
        <v>0</v>
      </c>
    </row>
    <row r="12" spans="1:5" x14ac:dyDescent="0.2">
      <c r="A12" s="5">
        <v>6</v>
      </c>
      <c r="B12" s="102" t="s">
        <v>342</v>
      </c>
      <c r="C12" s="142">
        <v>33041185</v>
      </c>
      <c r="D12" s="142">
        <f>33041185</f>
        <v>33041185</v>
      </c>
      <c r="E12" s="142">
        <v>33041185</v>
      </c>
    </row>
    <row r="13" spans="1:5" x14ac:dyDescent="0.2">
      <c r="A13" s="5">
        <v>7</v>
      </c>
      <c r="B13" s="32" t="s">
        <v>55</v>
      </c>
      <c r="C13" s="32">
        <v>0</v>
      </c>
      <c r="D13" s="142">
        <v>0</v>
      </c>
      <c r="E13" s="142">
        <v>0</v>
      </c>
    </row>
    <row r="14" spans="1:5" x14ac:dyDescent="0.2">
      <c r="A14" s="5">
        <v>8</v>
      </c>
      <c r="B14" s="32" t="s">
        <v>65</v>
      </c>
      <c r="C14" s="212">
        <f>SUM(C12:C13)</f>
        <v>33041185</v>
      </c>
      <c r="D14" s="147">
        <f>SUM(D12:D13)</f>
        <v>33041185</v>
      </c>
      <c r="E14" s="147">
        <f>SUM(E12:E13)</f>
        <v>33041185</v>
      </c>
    </row>
    <row r="15" spans="1:5" x14ac:dyDescent="0.2">
      <c r="A15" s="5">
        <v>9</v>
      </c>
      <c r="B15" s="96" t="s">
        <v>82</v>
      </c>
      <c r="C15" s="212">
        <f>C10+C14</f>
        <v>46210123</v>
      </c>
      <c r="D15" s="147">
        <f>D10+D14</f>
        <v>46220123</v>
      </c>
      <c r="E15" s="147">
        <f>E10+E14</f>
        <v>47930167</v>
      </c>
    </row>
  </sheetData>
  <mergeCells count="3">
    <mergeCell ref="A1:B1"/>
    <mergeCell ref="A2:B2"/>
    <mergeCell ref="A3:B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A2F2-40A8-4984-B683-6DCF78C145FA}">
  <dimension ref="A1:F70"/>
  <sheetViews>
    <sheetView topLeftCell="A10" workbookViewId="0">
      <selection activeCell="J29" sqref="J29"/>
    </sheetView>
  </sheetViews>
  <sheetFormatPr defaultRowHeight="12.75" x14ac:dyDescent="0.2"/>
  <cols>
    <col min="3" max="3" width="76.7109375" customWidth="1"/>
    <col min="4" max="4" width="13.7109375" customWidth="1"/>
    <col min="5" max="5" width="15.28515625" customWidth="1"/>
    <col min="6" max="6" width="15.140625" customWidth="1"/>
    <col min="7" max="7" width="10" bestFit="1" customWidth="1"/>
  </cols>
  <sheetData>
    <row r="1" spans="1:5" x14ac:dyDescent="0.2">
      <c r="A1" s="236" t="s">
        <v>672</v>
      </c>
      <c r="B1" s="237"/>
      <c r="C1" s="237"/>
      <c r="D1" s="237"/>
      <c r="E1" s="237"/>
    </row>
    <row r="2" spans="1:5" x14ac:dyDescent="0.2">
      <c r="A2" s="185"/>
      <c r="B2" s="2"/>
    </row>
    <row r="3" spans="1:5" x14ac:dyDescent="0.2">
      <c r="A3" s="185"/>
      <c r="B3" s="240" t="s">
        <v>504</v>
      </c>
      <c r="C3" s="240"/>
      <c r="D3" s="240"/>
      <c r="E3" s="240"/>
    </row>
    <row r="4" spans="1:5" ht="14.25" x14ac:dyDescent="0.2">
      <c r="A4" s="185"/>
      <c r="B4" s="186"/>
      <c r="D4" s="262" t="s">
        <v>439</v>
      </c>
      <c r="E4" s="262"/>
    </row>
    <row r="5" spans="1:5" ht="14.25" x14ac:dyDescent="0.2">
      <c r="A5" s="187" t="s">
        <v>426</v>
      </c>
      <c r="B5" s="187" t="s">
        <v>83</v>
      </c>
      <c r="C5" s="187" t="s">
        <v>84</v>
      </c>
      <c r="D5" s="187" t="s">
        <v>85</v>
      </c>
      <c r="E5" s="187" t="s">
        <v>86</v>
      </c>
    </row>
    <row r="6" spans="1:5" ht="15" x14ac:dyDescent="0.25">
      <c r="A6" s="263"/>
      <c r="B6" s="265" t="s">
        <v>505</v>
      </c>
      <c r="C6" s="266" t="s">
        <v>0</v>
      </c>
      <c r="D6" s="267" t="s">
        <v>506</v>
      </c>
      <c r="E6" s="267"/>
    </row>
    <row r="7" spans="1:5" ht="42.75" x14ac:dyDescent="0.2">
      <c r="A7" s="264"/>
      <c r="B7" s="266"/>
      <c r="C7" s="266"/>
      <c r="D7" s="188" t="s">
        <v>659</v>
      </c>
      <c r="E7" s="188" t="s">
        <v>660</v>
      </c>
    </row>
    <row r="8" spans="1:5" x14ac:dyDescent="0.2">
      <c r="A8" s="189">
        <v>1</v>
      </c>
      <c r="B8" s="190" t="s">
        <v>507</v>
      </c>
      <c r="C8" s="5" t="s">
        <v>508</v>
      </c>
      <c r="D8" s="142">
        <v>526659</v>
      </c>
      <c r="E8" s="142">
        <v>267609</v>
      </c>
    </row>
    <row r="9" spans="1:5" x14ac:dyDescent="0.2">
      <c r="A9" s="189">
        <v>2</v>
      </c>
      <c r="B9" s="190" t="s">
        <v>509</v>
      </c>
      <c r="C9" s="5" t="s">
        <v>510</v>
      </c>
      <c r="D9" s="142">
        <v>0</v>
      </c>
      <c r="E9" s="142">
        <v>0</v>
      </c>
    </row>
    <row r="10" spans="1:5" x14ac:dyDescent="0.2">
      <c r="A10" s="191">
        <v>3</v>
      </c>
      <c r="B10" s="190" t="s">
        <v>511</v>
      </c>
      <c r="C10" s="5" t="s">
        <v>512</v>
      </c>
      <c r="D10" s="142">
        <v>0</v>
      </c>
      <c r="E10" s="142">
        <v>0</v>
      </c>
    </row>
    <row r="11" spans="1:5" x14ac:dyDescent="0.2">
      <c r="A11" s="189">
        <v>4</v>
      </c>
      <c r="B11" s="34" t="s">
        <v>513</v>
      </c>
      <c r="C11" s="6" t="s">
        <v>514</v>
      </c>
      <c r="D11" s="147">
        <f>SUM(D8:D10)</f>
        <v>526659</v>
      </c>
      <c r="E11" s="147">
        <f>SUM(E8:E10)</f>
        <v>267609</v>
      </c>
    </row>
    <row r="12" spans="1:5" x14ac:dyDescent="0.2">
      <c r="A12" s="189">
        <v>5</v>
      </c>
      <c r="B12" s="190" t="s">
        <v>515</v>
      </c>
      <c r="C12" s="158" t="s">
        <v>516</v>
      </c>
      <c r="D12" s="192">
        <v>638907714</v>
      </c>
      <c r="E12" s="192">
        <v>660012039</v>
      </c>
    </row>
    <row r="13" spans="1:5" x14ac:dyDescent="0.2">
      <c r="A13" s="189">
        <v>6</v>
      </c>
      <c r="B13" s="190" t="s">
        <v>517</v>
      </c>
      <c r="C13" s="158" t="s">
        <v>518</v>
      </c>
      <c r="D13" s="192">
        <v>10599366</v>
      </c>
      <c r="E13" s="192">
        <v>8644584</v>
      </c>
    </row>
    <row r="14" spans="1:5" x14ac:dyDescent="0.2">
      <c r="A14" s="191">
        <v>7</v>
      </c>
      <c r="B14" s="190" t="s">
        <v>519</v>
      </c>
      <c r="C14" s="5" t="s">
        <v>520</v>
      </c>
      <c r="D14" s="142">
        <v>0</v>
      </c>
      <c r="E14" s="142">
        <v>0</v>
      </c>
    </row>
    <row r="15" spans="1:5" x14ac:dyDescent="0.2">
      <c r="A15" s="189">
        <v>8</v>
      </c>
      <c r="B15" s="190" t="s">
        <v>521</v>
      </c>
      <c r="C15" s="5" t="s">
        <v>522</v>
      </c>
      <c r="D15" s="142">
        <v>2292500</v>
      </c>
      <c r="E15" s="142">
        <v>3885699</v>
      </c>
    </row>
    <row r="16" spans="1:5" x14ac:dyDescent="0.2">
      <c r="A16" s="189">
        <v>9</v>
      </c>
      <c r="B16" s="190" t="s">
        <v>523</v>
      </c>
      <c r="C16" s="5" t="s">
        <v>524</v>
      </c>
      <c r="D16" s="142"/>
      <c r="E16" s="142"/>
    </row>
    <row r="17" spans="1:5" x14ac:dyDescent="0.2">
      <c r="A17" s="189">
        <v>10</v>
      </c>
      <c r="B17" s="34" t="s">
        <v>525</v>
      </c>
      <c r="C17" s="6" t="s">
        <v>526</v>
      </c>
      <c r="D17" s="147">
        <f>+D12+D13+D14+D15+D16</f>
        <v>651799580</v>
      </c>
      <c r="E17" s="147">
        <f>+E12+E13+E14+E15+E16</f>
        <v>672542322</v>
      </c>
    </row>
    <row r="18" spans="1:5" x14ac:dyDescent="0.2">
      <c r="A18" s="191">
        <v>11</v>
      </c>
      <c r="B18" s="190" t="s">
        <v>527</v>
      </c>
      <c r="C18" s="5" t="s">
        <v>528</v>
      </c>
      <c r="D18" s="142">
        <v>1373000</v>
      </c>
      <c r="E18" s="142">
        <v>1373000</v>
      </c>
    </row>
    <row r="19" spans="1:5" x14ac:dyDescent="0.2">
      <c r="A19" s="189">
        <v>12</v>
      </c>
      <c r="B19" s="190" t="s">
        <v>529</v>
      </c>
      <c r="C19" s="5" t="s">
        <v>530</v>
      </c>
      <c r="D19" s="142"/>
      <c r="E19" s="142"/>
    </row>
    <row r="20" spans="1:5" x14ac:dyDescent="0.2">
      <c r="A20" s="189">
        <v>13</v>
      </c>
      <c r="B20" s="190" t="s">
        <v>531</v>
      </c>
      <c r="C20" s="5" t="s">
        <v>532</v>
      </c>
      <c r="D20" s="142"/>
      <c r="E20" s="142"/>
    </row>
    <row r="21" spans="1:5" x14ac:dyDescent="0.2">
      <c r="A21" s="189">
        <v>14</v>
      </c>
      <c r="B21" s="34" t="s">
        <v>533</v>
      </c>
      <c r="C21" s="6" t="s">
        <v>534</v>
      </c>
      <c r="D21" s="147">
        <f>SUM(D18:D20)</f>
        <v>1373000</v>
      </c>
      <c r="E21" s="147">
        <f>SUM(E18:E20)</f>
        <v>1373000</v>
      </c>
    </row>
    <row r="22" spans="1:5" x14ac:dyDescent="0.2">
      <c r="A22" s="191">
        <v>15</v>
      </c>
      <c r="B22" s="190" t="s">
        <v>535</v>
      </c>
      <c r="C22" s="5" t="s">
        <v>536</v>
      </c>
      <c r="D22" s="142"/>
      <c r="E22" s="142"/>
    </row>
    <row r="23" spans="1:5" x14ac:dyDescent="0.2">
      <c r="A23" s="189">
        <v>16</v>
      </c>
      <c r="B23" s="190" t="s">
        <v>537</v>
      </c>
      <c r="C23" s="5" t="s">
        <v>538</v>
      </c>
      <c r="D23" s="142"/>
      <c r="E23" s="142"/>
    </row>
    <row r="24" spans="1:5" x14ac:dyDescent="0.2">
      <c r="A24" s="189">
        <v>17</v>
      </c>
      <c r="B24" s="34" t="s">
        <v>539</v>
      </c>
      <c r="C24" s="6" t="s">
        <v>540</v>
      </c>
      <c r="D24" s="147">
        <f>SUM(D22:D23)</f>
        <v>0</v>
      </c>
      <c r="E24" s="147">
        <f>SUM(E22:E23)</f>
        <v>0</v>
      </c>
    </row>
    <row r="25" spans="1:5" x14ac:dyDescent="0.2">
      <c r="A25" s="189">
        <v>18</v>
      </c>
      <c r="B25" s="34" t="s">
        <v>541</v>
      </c>
      <c r="C25" s="6" t="s">
        <v>542</v>
      </c>
      <c r="D25" s="147">
        <f>+D11+D17+D21+D24</f>
        <v>653699239</v>
      </c>
      <c r="E25" s="147">
        <f>+E11+E17+E21+E24</f>
        <v>674182931</v>
      </c>
    </row>
    <row r="26" spans="1:5" x14ac:dyDescent="0.2">
      <c r="A26" s="191">
        <v>19</v>
      </c>
      <c r="B26" s="190" t="s">
        <v>543</v>
      </c>
      <c r="C26" s="5" t="s">
        <v>544</v>
      </c>
      <c r="D26" s="142"/>
      <c r="E26" s="142"/>
    </row>
    <row r="27" spans="1:5" x14ac:dyDescent="0.2">
      <c r="A27" s="189">
        <v>20</v>
      </c>
      <c r="B27" s="190" t="s">
        <v>545</v>
      </c>
      <c r="C27" s="5" t="s">
        <v>546</v>
      </c>
      <c r="D27" s="142"/>
      <c r="E27" s="142"/>
    </row>
    <row r="28" spans="1:5" x14ac:dyDescent="0.2">
      <c r="A28" s="189">
        <v>21</v>
      </c>
      <c r="B28" s="190" t="s">
        <v>547</v>
      </c>
      <c r="C28" s="5" t="s">
        <v>548</v>
      </c>
      <c r="D28" s="142"/>
      <c r="E28" s="142"/>
    </row>
    <row r="29" spans="1:5" x14ac:dyDescent="0.2">
      <c r="A29" s="189">
        <v>22</v>
      </c>
      <c r="B29" s="190" t="s">
        <v>549</v>
      </c>
      <c r="C29" s="5" t="s">
        <v>550</v>
      </c>
      <c r="D29" s="142"/>
      <c r="E29" s="142"/>
    </row>
    <row r="30" spans="1:5" x14ac:dyDescent="0.2">
      <c r="A30" s="191">
        <v>23</v>
      </c>
      <c r="B30" s="190" t="s">
        <v>551</v>
      </c>
      <c r="C30" s="5" t="s">
        <v>552</v>
      </c>
      <c r="D30" s="142"/>
      <c r="E30" s="142"/>
    </row>
    <row r="31" spans="1:5" x14ac:dyDescent="0.2">
      <c r="A31" s="189">
        <v>24</v>
      </c>
      <c r="B31" s="34" t="s">
        <v>553</v>
      </c>
      <c r="C31" s="6" t="s">
        <v>554</v>
      </c>
      <c r="D31" s="147">
        <f>SUM(D26:D30)</f>
        <v>0</v>
      </c>
      <c r="E31" s="147">
        <f>SUM(E26:E30)</f>
        <v>0</v>
      </c>
    </row>
    <row r="32" spans="1:5" x14ac:dyDescent="0.2">
      <c r="A32" s="189">
        <v>25</v>
      </c>
      <c r="B32" s="190" t="s">
        <v>555</v>
      </c>
      <c r="C32" s="5" t="s">
        <v>556</v>
      </c>
      <c r="D32" s="142"/>
      <c r="E32" s="142"/>
    </row>
    <row r="33" spans="1:5" x14ac:dyDescent="0.2">
      <c r="A33" s="189">
        <v>26</v>
      </c>
      <c r="B33" s="190" t="s">
        <v>557</v>
      </c>
      <c r="C33" s="5" t="s">
        <v>558</v>
      </c>
      <c r="D33" s="142"/>
      <c r="E33" s="142"/>
    </row>
    <row r="34" spans="1:5" x14ac:dyDescent="0.2">
      <c r="A34" s="191">
        <v>27</v>
      </c>
      <c r="B34" s="34" t="s">
        <v>559</v>
      </c>
      <c r="C34" s="6" t="s">
        <v>560</v>
      </c>
      <c r="D34" s="147">
        <f>SUM(D32:D33)</f>
        <v>0</v>
      </c>
      <c r="E34" s="147">
        <f>SUM(E32:E33)</f>
        <v>0</v>
      </c>
    </row>
    <row r="35" spans="1:5" x14ac:dyDescent="0.2">
      <c r="A35" s="189">
        <v>28</v>
      </c>
      <c r="B35" s="34" t="s">
        <v>561</v>
      </c>
      <c r="C35" s="6" t="s">
        <v>562</v>
      </c>
      <c r="D35" s="147">
        <f>+D31+D34</f>
        <v>0</v>
      </c>
      <c r="E35" s="147">
        <f>+E31+E34</f>
        <v>0</v>
      </c>
    </row>
    <row r="36" spans="1:5" x14ac:dyDescent="0.2">
      <c r="A36" s="189">
        <v>29</v>
      </c>
      <c r="B36" s="190" t="s">
        <v>563</v>
      </c>
      <c r="C36" s="5" t="s">
        <v>564</v>
      </c>
      <c r="D36" s="142">
        <v>10000000</v>
      </c>
      <c r="E36" s="142">
        <v>10000000</v>
      </c>
    </row>
    <row r="37" spans="1:5" x14ac:dyDescent="0.2">
      <c r="A37" s="189">
        <v>30</v>
      </c>
      <c r="B37" s="190" t="s">
        <v>565</v>
      </c>
      <c r="C37" s="5" t="s">
        <v>566</v>
      </c>
      <c r="D37" s="142">
        <v>77642</v>
      </c>
      <c r="E37" s="142">
        <v>90235</v>
      </c>
    </row>
    <row r="38" spans="1:5" x14ac:dyDescent="0.2">
      <c r="A38" s="191">
        <v>31</v>
      </c>
      <c r="B38" s="190" t="s">
        <v>567</v>
      </c>
      <c r="C38" s="5" t="s">
        <v>568</v>
      </c>
      <c r="D38" s="142">
        <v>53202216</v>
      </c>
      <c r="E38" s="142">
        <v>46260967</v>
      </c>
    </row>
    <row r="39" spans="1:5" x14ac:dyDescent="0.2">
      <c r="A39" s="189">
        <v>32</v>
      </c>
      <c r="B39" s="190" t="s">
        <v>569</v>
      </c>
      <c r="C39" s="5" t="s">
        <v>570</v>
      </c>
      <c r="D39" s="142"/>
      <c r="E39" s="142"/>
    </row>
    <row r="40" spans="1:5" x14ac:dyDescent="0.2">
      <c r="A40" s="189">
        <v>33</v>
      </c>
      <c r="B40" s="190" t="s">
        <v>571</v>
      </c>
      <c r="C40" s="5" t="s">
        <v>572</v>
      </c>
      <c r="D40" s="142"/>
      <c r="E40" s="142"/>
    </row>
    <row r="41" spans="1:5" x14ac:dyDescent="0.2">
      <c r="A41" s="189">
        <v>34</v>
      </c>
      <c r="B41" s="34" t="s">
        <v>573</v>
      </c>
      <c r="C41" s="6" t="s">
        <v>574</v>
      </c>
      <c r="D41" s="147">
        <f>SUM(D36:D40)</f>
        <v>63279858</v>
      </c>
      <c r="E41" s="147">
        <f>SUM(E36:E40)</f>
        <v>56351202</v>
      </c>
    </row>
    <row r="42" spans="1:5" x14ac:dyDescent="0.2">
      <c r="A42" s="191">
        <v>35</v>
      </c>
      <c r="B42" s="190" t="s">
        <v>575</v>
      </c>
      <c r="C42" s="5" t="s">
        <v>576</v>
      </c>
      <c r="D42" s="142">
        <v>2278044</v>
      </c>
      <c r="E42" s="142">
        <v>1022530</v>
      </c>
    </row>
    <row r="43" spans="1:5" x14ac:dyDescent="0.2">
      <c r="A43" s="189">
        <v>36</v>
      </c>
      <c r="B43" s="190" t="s">
        <v>577</v>
      </c>
      <c r="C43" s="5" t="s">
        <v>578</v>
      </c>
      <c r="D43" s="142">
        <v>3029184</v>
      </c>
      <c r="E43" s="142">
        <v>3720662</v>
      </c>
    </row>
    <row r="44" spans="1:5" x14ac:dyDescent="0.2">
      <c r="A44" s="189">
        <v>37</v>
      </c>
      <c r="B44" s="190" t="s">
        <v>579</v>
      </c>
      <c r="C44" s="5" t="s">
        <v>580</v>
      </c>
      <c r="D44" s="142">
        <v>477688</v>
      </c>
      <c r="E44" s="142">
        <v>83000</v>
      </c>
    </row>
    <row r="45" spans="1:5" x14ac:dyDescent="0.2">
      <c r="A45" s="189">
        <v>38</v>
      </c>
      <c r="B45" s="34" t="s">
        <v>581</v>
      </c>
      <c r="C45" s="6" t="s">
        <v>582</v>
      </c>
      <c r="D45" s="147">
        <f>SUM(D42:D44)</f>
        <v>5784916</v>
      </c>
      <c r="E45" s="147">
        <f>SUM(E42:E44)</f>
        <v>4826192</v>
      </c>
    </row>
    <row r="46" spans="1:5" x14ac:dyDescent="0.2">
      <c r="A46" s="191">
        <v>39</v>
      </c>
      <c r="B46" s="34" t="s">
        <v>583</v>
      </c>
      <c r="C46" s="6" t="s">
        <v>584</v>
      </c>
      <c r="D46" s="147">
        <v>162063</v>
      </c>
      <c r="E46" s="147">
        <v>142425</v>
      </c>
    </row>
    <row r="47" spans="1:5" x14ac:dyDescent="0.2">
      <c r="A47" s="189">
        <v>40</v>
      </c>
      <c r="B47" s="190" t="s">
        <v>585</v>
      </c>
      <c r="C47" s="5" t="s">
        <v>586</v>
      </c>
      <c r="D47" s="142"/>
      <c r="E47" s="142"/>
    </row>
    <row r="48" spans="1:5" x14ac:dyDescent="0.2">
      <c r="A48" s="189">
        <v>41</v>
      </c>
      <c r="B48" s="190" t="s">
        <v>587</v>
      </c>
      <c r="C48" s="5" t="s">
        <v>588</v>
      </c>
      <c r="D48" s="142">
        <v>1270149</v>
      </c>
      <c r="E48" s="142">
        <v>0</v>
      </c>
    </row>
    <row r="49" spans="1:6" x14ac:dyDescent="0.2">
      <c r="A49" s="189">
        <v>42</v>
      </c>
      <c r="B49" s="190" t="s">
        <v>589</v>
      </c>
      <c r="C49" s="5" t="s">
        <v>590</v>
      </c>
      <c r="D49" s="142"/>
      <c r="E49" s="142"/>
    </row>
    <row r="50" spans="1:6" x14ac:dyDescent="0.2">
      <c r="A50" s="191">
        <v>43</v>
      </c>
      <c r="B50" s="34" t="s">
        <v>591</v>
      </c>
      <c r="C50" s="6" t="s">
        <v>592</v>
      </c>
      <c r="D50" s="147">
        <f>SUM(D47:D49)</f>
        <v>1270149</v>
      </c>
      <c r="E50" s="147">
        <f>SUM(E47:E49)</f>
        <v>0</v>
      </c>
    </row>
    <row r="51" spans="1:6" x14ac:dyDescent="0.2">
      <c r="A51" s="189">
        <v>44</v>
      </c>
      <c r="B51" s="190"/>
      <c r="C51" s="6" t="s">
        <v>593</v>
      </c>
      <c r="D51" s="147">
        <f>+D25+D35+D41+D45+D46+D50</f>
        <v>724196225</v>
      </c>
      <c r="E51" s="147">
        <f>+E25+E35+E41+E45+E46+E50</f>
        <v>735502750</v>
      </c>
    </row>
    <row r="52" spans="1:6" x14ac:dyDescent="0.2">
      <c r="A52" s="191"/>
      <c r="B52" s="190"/>
      <c r="C52" s="5"/>
      <c r="D52" s="142"/>
      <c r="E52" s="142"/>
    </row>
    <row r="53" spans="1:6" x14ac:dyDescent="0.2">
      <c r="A53" s="189">
        <v>45</v>
      </c>
      <c r="B53" s="190" t="s">
        <v>594</v>
      </c>
      <c r="C53" s="5" t="s">
        <v>595</v>
      </c>
      <c r="D53" s="142">
        <v>496758333</v>
      </c>
      <c r="E53" s="142">
        <v>496758333</v>
      </c>
    </row>
    <row r="54" spans="1:6" x14ac:dyDescent="0.2">
      <c r="A54" s="189">
        <v>46</v>
      </c>
      <c r="B54" s="190" t="s">
        <v>596</v>
      </c>
      <c r="C54" s="5" t="s">
        <v>597</v>
      </c>
      <c r="D54" s="142">
        <v>945481</v>
      </c>
      <c r="E54" s="142">
        <v>945481</v>
      </c>
    </row>
    <row r="55" spans="1:6" x14ac:dyDescent="0.2">
      <c r="A55" s="191">
        <v>47</v>
      </c>
      <c r="B55" s="190" t="s">
        <v>598</v>
      </c>
      <c r="C55" s="5" t="s">
        <v>599</v>
      </c>
      <c r="D55" s="142">
        <v>11377000</v>
      </c>
      <c r="E55" s="142">
        <v>11377000</v>
      </c>
    </row>
    <row r="56" spans="1:6" x14ac:dyDescent="0.2">
      <c r="A56" s="189">
        <v>48</v>
      </c>
      <c r="B56" s="190" t="s">
        <v>600</v>
      </c>
      <c r="C56" s="5" t="s">
        <v>601</v>
      </c>
      <c r="D56" s="142">
        <v>176480403</v>
      </c>
      <c r="E56" s="142">
        <v>193349944</v>
      </c>
    </row>
    <row r="57" spans="1:6" x14ac:dyDescent="0.2">
      <c r="A57" s="189">
        <v>49</v>
      </c>
      <c r="B57" s="190" t="s">
        <v>602</v>
      </c>
      <c r="C57" s="5" t="s">
        <v>603</v>
      </c>
      <c r="D57" s="142"/>
      <c r="E57" s="142"/>
    </row>
    <row r="58" spans="1:6" x14ac:dyDescent="0.2">
      <c r="A58" s="191">
        <v>50</v>
      </c>
      <c r="B58" s="190" t="s">
        <v>604</v>
      </c>
      <c r="C58" s="5" t="s">
        <v>605</v>
      </c>
      <c r="D58" s="142">
        <v>16869541</v>
      </c>
      <c r="E58" s="142">
        <v>16004284</v>
      </c>
    </row>
    <row r="59" spans="1:6" x14ac:dyDescent="0.2">
      <c r="A59" s="189">
        <v>51</v>
      </c>
      <c r="B59" s="34" t="s">
        <v>606</v>
      </c>
      <c r="C59" s="6" t="s">
        <v>607</v>
      </c>
      <c r="D59" s="147">
        <f>SUM(D53:D58)</f>
        <v>702430758</v>
      </c>
      <c r="E59" s="147">
        <f>SUM(E53:E58)</f>
        <v>718435042</v>
      </c>
    </row>
    <row r="60" spans="1:6" x14ac:dyDescent="0.2">
      <c r="A60" s="189">
        <v>52</v>
      </c>
      <c r="B60" s="190" t="s">
        <v>608</v>
      </c>
      <c r="C60" s="5" t="s">
        <v>609</v>
      </c>
      <c r="D60" s="142">
        <v>48802</v>
      </c>
      <c r="E60" s="142">
        <v>0</v>
      </c>
    </row>
    <row r="61" spans="1:6" x14ac:dyDescent="0.2">
      <c r="A61" s="191">
        <v>53</v>
      </c>
      <c r="B61" s="190" t="s">
        <v>610</v>
      </c>
      <c r="C61" s="5" t="s">
        <v>611</v>
      </c>
      <c r="D61" s="142">
        <v>3388248</v>
      </c>
      <c r="E61" s="142">
        <v>3682515</v>
      </c>
    </row>
    <row r="62" spans="1:6" x14ac:dyDescent="0.2">
      <c r="A62" s="189">
        <v>54</v>
      </c>
      <c r="B62" s="190" t="s">
        <v>612</v>
      </c>
      <c r="C62" s="5" t="s">
        <v>613</v>
      </c>
      <c r="D62" s="142">
        <v>5847017</v>
      </c>
      <c r="E62" s="142">
        <v>1186224</v>
      </c>
      <c r="F62" s="174"/>
    </row>
    <row r="63" spans="1:6" x14ac:dyDescent="0.2">
      <c r="A63" s="189">
        <v>55</v>
      </c>
      <c r="B63" s="34" t="s">
        <v>614</v>
      </c>
      <c r="C63" s="6" t="s">
        <v>615</v>
      </c>
      <c r="D63" s="147">
        <f>SUM(D60:D62)</f>
        <v>9284067</v>
      </c>
      <c r="E63" s="147">
        <f>SUM(E60:E62)</f>
        <v>4868739</v>
      </c>
    </row>
    <row r="64" spans="1:6" x14ac:dyDescent="0.2">
      <c r="A64" s="191">
        <v>56</v>
      </c>
      <c r="B64" s="34" t="s">
        <v>616</v>
      </c>
      <c r="C64" s="6" t="s">
        <v>617</v>
      </c>
      <c r="D64" s="147"/>
      <c r="E64" s="147"/>
    </row>
    <row r="65" spans="1:5" x14ac:dyDescent="0.2">
      <c r="A65" s="189">
        <v>57</v>
      </c>
      <c r="B65" s="34" t="s">
        <v>618</v>
      </c>
      <c r="C65" s="6" t="s">
        <v>619</v>
      </c>
      <c r="D65" s="147"/>
      <c r="E65" s="147"/>
    </row>
    <row r="66" spans="1:5" x14ac:dyDescent="0.2">
      <c r="A66" s="189">
        <v>58</v>
      </c>
      <c r="B66" s="190" t="s">
        <v>620</v>
      </c>
      <c r="C66" s="5" t="s">
        <v>621</v>
      </c>
      <c r="D66" s="142"/>
      <c r="E66" s="142"/>
    </row>
    <row r="67" spans="1:5" x14ac:dyDescent="0.2">
      <c r="A67" s="191">
        <v>59</v>
      </c>
      <c r="B67" s="190" t="s">
        <v>622</v>
      </c>
      <c r="C67" s="5" t="s">
        <v>623</v>
      </c>
      <c r="D67" s="142"/>
      <c r="E67" s="142"/>
    </row>
    <row r="68" spans="1:5" x14ac:dyDescent="0.2">
      <c r="A68" s="189">
        <v>60</v>
      </c>
      <c r="B68" s="190" t="s">
        <v>624</v>
      </c>
      <c r="C68" s="5" t="s">
        <v>625</v>
      </c>
      <c r="D68" s="142"/>
      <c r="E68" s="142"/>
    </row>
    <row r="69" spans="1:5" x14ac:dyDescent="0.2">
      <c r="A69" s="189">
        <v>61</v>
      </c>
      <c r="B69" s="34" t="s">
        <v>626</v>
      </c>
      <c r="C69" s="6" t="s">
        <v>627</v>
      </c>
      <c r="D69" s="147">
        <v>12481400</v>
      </c>
      <c r="E69" s="147">
        <v>12198969</v>
      </c>
    </row>
    <row r="70" spans="1:5" x14ac:dyDescent="0.2">
      <c r="A70" s="191">
        <v>62</v>
      </c>
      <c r="B70" s="34"/>
      <c r="C70" s="6" t="s">
        <v>628</v>
      </c>
      <c r="D70" s="147">
        <f>+D59+D63+D64+D65+D69</f>
        <v>724196225</v>
      </c>
      <c r="E70" s="147">
        <f>+E59+E63+E64+E65+E69</f>
        <v>735502750</v>
      </c>
    </row>
  </sheetData>
  <mergeCells count="7">
    <mergeCell ref="A1:E1"/>
    <mergeCell ref="B3:E3"/>
    <mergeCell ref="D4:E4"/>
    <mergeCell ref="A6:A7"/>
    <mergeCell ref="B6:B7"/>
    <mergeCell ref="C6:C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4AF3-E7EF-43E2-ACFF-1B97CDE195C9}">
  <dimension ref="A1:E13"/>
  <sheetViews>
    <sheetView workbookViewId="0">
      <selection activeCell="A2" sqref="A2"/>
    </sheetView>
  </sheetViews>
  <sheetFormatPr defaultRowHeight="12.75" x14ac:dyDescent="0.2"/>
  <cols>
    <col min="1" max="1" width="9.140625" style="194"/>
    <col min="2" max="2" width="25.85546875" style="194" customWidth="1"/>
    <col min="3" max="3" width="13.28515625" style="194" customWidth="1"/>
    <col min="4" max="4" width="12.85546875" style="194" customWidth="1"/>
    <col min="5" max="5" width="12.42578125" style="194" customWidth="1"/>
    <col min="6" max="16384" width="9.140625" style="194"/>
  </cols>
  <sheetData>
    <row r="1" spans="1:5" x14ac:dyDescent="0.2">
      <c r="A1" s="259" t="s">
        <v>683</v>
      </c>
      <c r="B1" s="259"/>
      <c r="C1" s="259"/>
      <c r="D1" s="259"/>
      <c r="E1" s="259"/>
    </row>
    <row r="3" spans="1:5" x14ac:dyDescent="0.2">
      <c r="A3" s="261" t="s">
        <v>661</v>
      </c>
      <c r="B3" s="261"/>
      <c r="C3" s="261"/>
      <c r="D3" s="261"/>
      <c r="E3" s="261"/>
    </row>
    <row r="4" spans="1:5" x14ac:dyDescent="0.2">
      <c r="A4" s="213"/>
      <c r="B4" s="213"/>
      <c r="C4" s="213"/>
      <c r="D4" s="213"/>
      <c r="E4" s="214" t="s">
        <v>439</v>
      </c>
    </row>
    <row r="5" spans="1:5" x14ac:dyDescent="0.2">
      <c r="A5" s="205" t="s">
        <v>426</v>
      </c>
      <c r="B5" s="205" t="s">
        <v>83</v>
      </c>
      <c r="C5" s="205" t="s">
        <v>84</v>
      </c>
      <c r="D5" s="205" t="s">
        <v>85</v>
      </c>
      <c r="E5" s="205" t="s">
        <v>86</v>
      </c>
    </row>
    <row r="6" spans="1:5" ht="27" customHeight="1" x14ac:dyDescent="0.2">
      <c r="A6" s="215" t="s">
        <v>682</v>
      </c>
      <c r="B6" s="215" t="s">
        <v>0</v>
      </c>
      <c r="C6" s="215" t="s">
        <v>662</v>
      </c>
      <c r="D6" s="215" t="s">
        <v>663</v>
      </c>
      <c r="E6" s="215" t="s">
        <v>664</v>
      </c>
    </row>
    <row r="7" spans="1:5" ht="16.5" customHeight="1" x14ac:dyDescent="0.2">
      <c r="A7" s="215">
        <v>1</v>
      </c>
      <c r="B7" s="215" t="s">
        <v>665</v>
      </c>
      <c r="C7" s="216">
        <f>625000+2056860</f>
        <v>2681860</v>
      </c>
      <c r="D7" s="216">
        <v>2681860</v>
      </c>
      <c r="E7" s="216">
        <v>0</v>
      </c>
    </row>
    <row r="8" spans="1:5" ht="13.5" customHeight="1" x14ac:dyDescent="0.2">
      <c r="A8" s="215">
        <v>2</v>
      </c>
      <c r="B8" s="215" t="s">
        <v>666</v>
      </c>
      <c r="C8" s="216">
        <v>0</v>
      </c>
      <c r="D8" s="216">
        <v>0</v>
      </c>
      <c r="E8" s="216">
        <v>0</v>
      </c>
    </row>
    <row r="9" spans="1:5" ht="26.25" customHeight="1" x14ac:dyDescent="0.2">
      <c r="A9" s="215">
        <v>3</v>
      </c>
      <c r="B9" s="215" t="s">
        <v>667</v>
      </c>
      <c r="C9" s="216">
        <v>34340625</v>
      </c>
      <c r="D9" s="216">
        <f>34340625-E9</f>
        <v>32376804</v>
      </c>
      <c r="E9" s="216">
        <f>1191590+772231</f>
        <v>1963821</v>
      </c>
    </row>
    <row r="10" spans="1:5" ht="13.5" customHeight="1" x14ac:dyDescent="0.2">
      <c r="A10" s="215">
        <v>4</v>
      </c>
      <c r="B10" s="215" t="s">
        <v>668</v>
      </c>
      <c r="C10" s="216">
        <v>60000</v>
      </c>
      <c r="D10" s="216">
        <v>0</v>
      </c>
      <c r="E10" s="216">
        <v>60000</v>
      </c>
    </row>
    <row r="11" spans="1:5" x14ac:dyDescent="0.2">
      <c r="A11" s="215">
        <v>5</v>
      </c>
      <c r="B11" s="215" t="s">
        <v>669</v>
      </c>
      <c r="C11" s="216">
        <v>0</v>
      </c>
      <c r="D11" s="216">
        <v>0</v>
      </c>
      <c r="E11" s="216">
        <v>0</v>
      </c>
    </row>
    <row r="12" spans="1:5" ht="27.75" customHeight="1" x14ac:dyDescent="0.2">
      <c r="A12" s="215">
        <v>6</v>
      </c>
      <c r="B12" s="215" t="s">
        <v>670</v>
      </c>
      <c r="C12" s="216">
        <v>0</v>
      </c>
      <c r="D12" s="216">
        <v>0</v>
      </c>
      <c r="E12" s="216">
        <v>0</v>
      </c>
    </row>
    <row r="13" spans="1:5" ht="21" customHeight="1" x14ac:dyDescent="0.2">
      <c r="A13" s="215">
        <v>7</v>
      </c>
      <c r="B13" s="217" t="s">
        <v>72</v>
      </c>
      <c r="C13" s="218">
        <f>SUM(C7:C12)</f>
        <v>37082485</v>
      </c>
      <c r="D13" s="218">
        <f>SUM(D7:D12)</f>
        <v>35058664</v>
      </c>
      <c r="E13" s="218">
        <f>SUM(E7:E12)</f>
        <v>2023821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3EAD2-EE8C-4C43-B978-3D4D7DDC2DAF}">
  <dimension ref="A1:K24"/>
  <sheetViews>
    <sheetView workbookViewId="0">
      <selection activeCell="G14" sqref="G14"/>
    </sheetView>
  </sheetViews>
  <sheetFormatPr defaultRowHeight="12.75" x14ac:dyDescent="0.2"/>
  <cols>
    <col min="2" max="2" width="32.42578125" customWidth="1"/>
    <col min="7" max="7" width="11.140625" customWidth="1"/>
    <col min="8" max="8" width="24.42578125" customWidth="1"/>
  </cols>
  <sheetData>
    <row r="1" spans="1:10" x14ac:dyDescent="0.2">
      <c r="A1" s="259" t="s">
        <v>657</v>
      </c>
      <c r="B1" s="259"/>
      <c r="C1" s="259"/>
      <c r="D1" s="259"/>
      <c r="E1" s="259"/>
      <c r="F1" s="259"/>
      <c r="G1" s="259"/>
      <c r="H1" s="259"/>
      <c r="I1" s="259"/>
    </row>
    <row r="2" spans="1:10" x14ac:dyDescent="0.2">
      <c r="A2" s="238" t="s">
        <v>327</v>
      </c>
      <c r="B2" s="238"/>
    </row>
    <row r="3" spans="1:10" x14ac:dyDescent="0.2">
      <c r="A3" s="240" t="s">
        <v>63</v>
      </c>
      <c r="B3" s="240"/>
      <c r="C3" s="240"/>
      <c r="D3" s="240"/>
      <c r="E3" s="240"/>
      <c r="F3" s="240"/>
      <c r="G3" s="240"/>
    </row>
    <row r="4" spans="1:10" x14ac:dyDescent="0.2">
      <c r="A4" s="170"/>
      <c r="B4" s="170"/>
      <c r="C4" s="170"/>
      <c r="D4" s="170"/>
      <c r="E4" s="170"/>
      <c r="F4" s="170"/>
      <c r="G4" s="145" t="s">
        <v>439</v>
      </c>
    </row>
    <row r="5" spans="1:10" x14ac:dyDescent="0.2">
      <c r="A5" s="158" t="s">
        <v>83</v>
      </c>
      <c r="B5" s="158" t="s">
        <v>84</v>
      </c>
      <c r="C5" s="158" t="s">
        <v>85</v>
      </c>
      <c r="D5" s="158" t="s">
        <v>86</v>
      </c>
      <c r="E5" s="158" t="s">
        <v>123</v>
      </c>
      <c r="F5" s="158" t="s">
        <v>116</v>
      </c>
      <c r="G5" s="158" t="s">
        <v>117</v>
      </c>
    </row>
    <row r="6" spans="1:10" x14ac:dyDescent="0.2">
      <c r="A6" s="268" t="s">
        <v>340</v>
      </c>
      <c r="B6" s="268" t="s">
        <v>80</v>
      </c>
      <c r="C6" s="270" t="s">
        <v>64</v>
      </c>
      <c r="D6" s="270"/>
      <c r="E6" s="270"/>
      <c r="F6" s="270"/>
      <c r="G6" s="270"/>
    </row>
    <row r="7" spans="1:10" x14ac:dyDescent="0.2">
      <c r="A7" s="269"/>
      <c r="B7" s="269"/>
      <c r="C7" s="171">
        <v>2020</v>
      </c>
      <c r="D7" s="171">
        <v>2021</v>
      </c>
      <c r="E7" s="171">
        <v>2022</v>
      </c>
      <c r="F7" s="171">
        <v>2023</v>
      </c>
      <c r="G7" s="171">
        <v>2024</v>
      </c>
    </row>
    <row r="8" spans="1:10" ht="24" customHeight="1" x14ac:dyDescent="0.2">
      <c r="A8" s="5">
        <v>1</v>
      </c>
      <c r="B8" s="158" t="s">
        <v>418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10" ht="24.75" customHeight="1" x14ac:dyDescent="0.2">
      <c r="A9" s="5">
        <v>2</v>
      </c>
      <c r="B9" s="193" t="s">
        <v>419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10" ht="25.5" x14ac:dyDescent="0.2">
      <c r="A10" s="5">
        <v>3</v>
      </c>
      <c r="B10" s="193" t="s">
        <v>420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10" x14ac:dyDescent="0.2">
      <c r="A11" s="5">
        <v>4</v>
      </c>
      <c r="B11" s="158" t="s">
        <v>421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x14ac:dyDescent="0.2">
      <c r="A12" s="5">
        <v>5</v>
      </c>
      <c r="B12" s="158" t="s">
        <v>422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10" x14ac:dyDescent="0.2">
      <c r="A13" s="5">
        <v>6</v>
      </c>
      <c r="B13" s="158" t="s">
        <v>423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10" x14ac:dyDescent="0.2">
      <c r="A14" s="6">
        <v>7</v>
      </c>
      <c r="B14" s="6" t="s">
        <v>72</v>
      </c>
      <c r="C14" s="6">
        <f>SUM(C11:C13)</f>
        <v>0</v>
      </c>
      <c r="D14" s="6">
        <f>SUM(D11:D13)</f>
        <v>0</v>
      </c>
      <c r="E14" s="6">
        <f>SUM(E11:E13)</f>
        <v>0</v>
      </c>
      <c r="F14" s="6">
        <f>SUM(F11:F13)</f>
        <v>0</v>
      </c>
      <c r="G14" s="6">
        <f>SUM(G11:G13)</f>
        <v>0</v>
      </c>
    </row>
    <row r="16" spans="1:10" x14ac:dyDescent="0.2">
      <c r="J16" s="194"/>
    </row>
    <row r="17" spans="1:11" x14ac:dyDescent="0.2">
      <c r="I17" s="222"/>
      <c r="J17" s="222"/>
    </row>
    <row r="18" spans="1:11" x14ac:dyDescent="0.2">
      <c r="I18" s="2"/>
      <c r="J18" s="194"/>
      <c r="K18" s="194"/>
    </row>
    <row r="19" spans="1:11" x14ac:dyDescent="0.2">
      <c r="I19" s="2"/>
      <c r="J19" s="194"/>
      <c r="K19" s="194"/>
    </row>
    <row r="20" spans="1:11" x14ac:dyDescent="0.2">
      <c r="J20" s="194"/>
      <c r="K20" s="194"/>
    </row>
    <row r="21" spans="1:11" x14ac:dyDescent="0.2">
      <c r="J21" s="194"/>
      <c r="K21" s="194"/>
    </row>
    <row r="22" spans="1:11" x14ac:dyDescent="0.2">
      <c r="J22" s="194"/>
      <c r="K22" s="194"/>
    </row>
    <row r="23" spans="1:11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  <row r="24" spans="1:11" x14ac:dyDescent="0.2">
      <c r="A24" s="194"/>
      <c r="B24" s="194"/>
      <c r="C24" s="194"/>
      <c r="D24" s="194"/>
      <c r="E24" s="194"/>
      <c r="F24" s="194"/>
      <c r="G24" s="194"/>
      <c r="H24" s="194"/>
      <c r="I24" s="194"/>
    </row>
  </sheetData>
  <mergeCells count="6">
    <mergeCell ref="A1:I1"/>
    <mergeCell ref="A2:B2"/>
    <mergeCell ref="A3:G3"/>
    <mergeCell ref="A6:A7"/>
    <mergeCell ref="B6:B7"/>
    <mergeCell ref="C6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5EFA7-C385-4AD8-9652-0198B92ECF38}">
  <dimension ref="A1:H6"/>
  <sheetViews>
    <sheetView workbookViewId="0">
      <selection activeCell="A4" sqref="A4:XFD4"/>
    </sheetView>
  </sheetViews>
  <sheetFormatPr defaultRowHeight="12.75" x14ac:dyDescent="0.2"/>
  <cols>
    <col min="8" max="8" width="25.85546875" customWidth="1"/>
  </cols>
  <sheetData>
    <row r="1" spans="1:8" x14ac:dyDescent="0.2">
      <c r="A1" s="259" t="s">
        <v>684</v>
      </c>
      <c r="B1" s="259"/>
      <c r="C1" s="259"/>
      <c r="D1" s="259"/>
      <c r="E1" s="259"/>
      <c r="F1" s="259"/>
      <c r="G1" s="259"/>
      <c r="H1" s="259"/>
    </row>
    <row r="2" spans="1:8" x14ac:dyDescent="0.2">
      <c r="A2" s="2"/>
      <c r="B2" s="3" t="s">
        <v>629</v>
      </c>
      <c r="C2" s="2"/>
      <c r="D2" s="2"/>
      <c r="E2" s="2"/>
      <c r="F2" s="2"/>
      <c r="G2" s="2"/>
      <c r="H2" s="2"/>
    </row>
    <row r="3" spans="1:8" x14ac:dyDescent="0.2">
      <c r="A3" s="2"/>
      <c r="B3" s="3"/>
      <c r="C3" s="2"/>
      <c r="D3" s="2"/>
      <c r="E3" s="2"/>
      <c r="F3" s="2"/>
      <c r="G3" s="2"/>
      <c r="H3" s="2"/>
    </row>
    <row r="4" spans="1:8" x14ac:dyDescent="0.2">
      <c r="A4" s="158" t="s">
        <v>83</v>
      </c>
      <c r="B4" s="158" t="s">
        <v>84</v>
      </c>
      <c r="C4" s="158" t="s">
        <v>85</v>
      </c>
      <c r="D4" s="158" t="s">
        <v>86</v>
      </c>
      <c r="E4" s="158" t="s">
        <v>123</v>
      </c>
      <c r="F4" s="158" t="s">
        <v>116</v>
      </c>
      <c r="G4" s="158" t="s">
        <v>117</v>
      </c>
      <c r="H4" s="158" t="s">
        <v>118</v>
      </c>
    </row>
    <row r="5" spans="1:8" x14ac:dyDescent="0.2">
      <c r="A5" s="158" t="s">
        <v>58</v>
      </c>
      <c r="B5" s="158" t="s">
        <v>630</v>
      </c>
      <c r="C5" s="158" t="s">
        <v>631</v>
      </c>
      <c r="D5" s="158" t="s">
        <v>632</v>
      </c>
      <c r="E5" s="158" t="s">
        <v>633</v>
      </c>
      <c r="F5" s="158" t="s">
        <v>634</v>
      </c>
      <c r="G5" s="158" t="s">
        <v>635</v>
      </c>
      <c r="H5" s="158" t="s">
        <v>636</v>
      </c>
    </row>
    <row r="6" spans="1:8" x14ac:dyDescent="0.2">
      <c r="A6" s="158"/>
      <c r="B6" s="158">
        <v>0</v>
      </c>
      <c r="C6" s="158"/>
      <c r="D6" s="195"/>
      <c r="E6" s="195"/>
      <c r="F6" s="158">
        <v>0</v>
      </c>
      <c r="G6" s="158">
        <v>0</v>
      </c>
      <c r="H6" s="158"/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600A-C798-4DF9-8F42-3A397DF7258B}">
  <dimension ref="A1:F10"/>
  <sheetViews>
    <sheetView tabSelected="1" workbookViewId="0">
      <selection activeCell="F5" sqref="F5"/>
    </sheetView>
  </sheetViews>
  <sheetFormatPr defaultRowHeight="12.75" x14ac:dyDescent="0.2"/>
  <cols>
    <col min="2" max="2" width="13.42578125" customWidth="1"/>
    <col min="3" max="3" width="24.28515625" customWidth="1"/>
    <col min="4" max="4" width="16.5703125" customWidth="1"/>
    <col min="5" max="5" width="18.140625" customWidth="1"/>
    <col min="6" max="6" width="17.42578125" customWidth="1"/>
  </cols>
  <sheetData>
    <row r="1" spans="1:6" x14ac:dyDescent="0.2">
      <c r="B1" s="259" t="s">
        <v>685</v>
      </c>
      <c r="C1" s="259"/>
      <c r="D1" s="259"/>
      <c r="E1" s="259"/>
      <c r="F1" s="259"/>
    </row>
    <row r="3" spans="1:6" x14ac:dyDescent="0.2">
      <c r="B3" s="251" t="s">
        <v>637</v>
      </c>
      <c r="C3" s="251"/>
      <c r="D3" s="251"/>
      <c r="E3" s="251"/>
      <c r="F3" s="251"/>
    </row>
    <row r="4" spans="1:6" x14ac:dyDescent="0.2">
      <c r="B4" s="251"/>
      <c r="C4" s="251"/>
      <c r="D4" s="251"/>
      <c r="E4" s="251"/>
      <c r="F4" s="251"/>
    </row>
    <row r="5" spans="1:6" x14ac:dyDescent="0.2">
      <c r="A5" s="158"/>
      <c r="B5" s="158" t="s">
        <v>83</v>
      </c>
      <c r="C5" s="158" t="s">
        <v>84</v>
      </c>
      <c r="D5" s="158" t="s">
        <v>85</v>
      </c>
      <c r="E5" s="158" t="s">
        <v>86</v>
      </c>
      <c r="F5" s="158" t="s">
        <v>123</v>
      </c>
    </row>
    <row r="6" spans="1:6" x14ac:dyDescent="0.2">
      <c r="A6" s="271" t="s">
        <v>682</v>
      </c>
      <c r="B6" s="271" t="s">
        <v>0</v>
      </c>
      <c r="C6" s="272" t="s">
        <v>638</v>
      </c>
      <c r="D6" s="272" t="s">
        <v>639</v>
      </c>
      <c r="E6" s="272" t="s">
        <v>640</v>
      </c>
      <c r="F6" s="271" t="s">
        <v>641</v>
      </c>
    </row>
    <row r="7" spans="1:6" x14ac:dyDescent="0.2">
      <c r="A7" s="271"/>
      <c r="B7" s="271"/>
      <c r="C7" s="272"/>
      <c r="D7" s="272"/>
      <c r="E7" s="272"/>
      <c r="F7" s="271"/>
    </row>
    <row r="8" spans="1:6" ht="20.25" customHeight="1" x14ac:dyDescent="0.2">
      <c r="A8" s="271"/>
      <c r="B8" s="271"/>
      <c r="C8" s="272"/>
      <c r="D8" s="272"/>
      <c r="E8" s="272"/>
      <c r="F8" s="271"/>
    </row>
    <row r="9" spans="1:6" ht="15" x14ac:dyDescent="0.25">
      <c r="A9" s="172">
        <v>1</v>
      </c>
      <c r="B9" s="196" t="s">
        <v>642</v>
      </c>
      <c r="C9" s="197">
        <v>1373000</v>
      </c>
      <c r="D9" s="198"/>
      <c r="E9" s="5"/>
      <c r="F9" s="5"/>
    </row>
    <row r="10" spans="1:6" ht="15" x14ac:dyDescent="0.25">
      <c r="A10" s="172">
        <v>2</v>
      </c>
      <c r="B10" s="199" t="s">
        <v>65</v>
      </c>
      <c r="C10" s="200">
        <f>SUM(C9)</f>
        <v>1373000</v>
      </c>
      <c r="D10" s="201"/>
      <c r="E10" s="5"/>
      <c r="F10" s="5"/>
    </row>
  </sheetData>
  <mergeCells count="8">
    <mergeCell ref="A6:A8"/>
    <mergeCell ref="B1:F1"/>
    <mergeCell ref="B3:F4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9"/>
  <sheetViews>
    <sheetView zoomScaleNormal="100" workbookViewId="0">
      <selection activeCell="C3" sqref="C3"/>
    </sheetView>
  </sheetViews>
  <sheetFormatPr defaultColWidth="9.140625" defaultRowHeight="12.75" x14ac:dyDescent="0.2"/>
  <cols>
    <col min="1" max="1" width="4.85546875" style="40" customWidth="1"/>
    <col min="2" max="2" width="48.85546875" style="40" customWidth="1"/>
    <col min="3" max="12" width="12.85546875" style="40" customWidth="1"/>
    <col min="13" max="16384" width="9.140625" style="40"/>
  </cols>
  <sheetData>
    <row r="1" spans="1:11" x14ac:dyDescent="0.2">
      <c r="A1" s="230" t="s">
        <v>679</v>
      </c>
      <c r="B1" s="231"/>
      <c r="C1" s="231"/>
      <c r="D1" s="231"/>
      <c r="E1" s="231"/>
      <c r="F1" s="231"/>
      <c r="G1" s="231"/>
    </row>
    <row r="3" spans="1:11" x14ac:dyDescent="0.2">
      <c r="A3" s="232" t="s">
        <v>328</v>
      </c>
      <c r="B3" s="232"/>
    </row>
    <row r="4" spans="1:11" x14ac:dyDescent="0.2">
      <c r="A4" s="233" t="s">
        <v>321</v>
      </c>
      <c r="B4" s="233"/>
      <c r="C4" s="233"/>
      <c r="D4" s="233"/>
      <c r="E4" s="233"/>
      <c r="F4" s="233"/>
      <c r="G4" s="233"/>
      <c r="H4" s="67"/>
      <c r="I4" s="67"/>
      <c r="J4" s="67"/>
      <c r="K4" s="67"/>
    </row>
    <row r="5" spans="1:11" x14ac:dyDescent="0.2">
      <c r="B5" s="85"/>
      <c r="E5" s="67"/>
      <c r="F5" s="67"/>
      <c r="G5" s="109" t="s">
        <v>439</v>
      </c>
      <c r="H5" s="67"/>
      <c r="I5" s="67"/>
      <c r="J5" s="67"/>
      <c r="K5" s="67"/>
    </row>
    <row r="6" spans="1:11" x14ac:dyDescent="0.2">
      <c r="A6" s="86" t="s">
        <v>83</v>
      </c>
      <c r="B6" s="87" t="s">
        <v>84</v>
      </c>
      <c r="C6" s="86" t="s">
        <v>85</v>
      </c>
      <c r="D6" s="86" t="s">
        <v>86</v>
      </c>
      <c r="E6" s="86" t="s">
        <v>123</v>
      </c>
      <c r="F6" s="88" t="s">
        <v>116</v>
      </c>
      <c r="G6" s="157" t="s">
        <v>117</v>
      </c>
      <c r="H6" s="157" t="s">
        <v>118</v>
      </c>
      <c r="J6" s="67"/>
      <c r="K6" s="67"/>
    </row>
    <row r="7" spans="1:11" ht="48.75" customHeight="1" x14ac:dyDescent="0.2">
      <c r="A7" s="119" t="s">
        <v>340</v>
      </c>
      <c r="B7" s="47" t="s">
        <v>0</v>
      </c>
      <c r="C7" s="229" t="s">
        <v>374</v>
      </c>
      <c r="D7" s="229"/>
      <c r="E7" s="229"/>
      <c r="F7" s="47" t="s">
        <v>72</v>
      </c>
      <c r="G7" s="47" t="s">
        <v>478</v>
      </c>
      <c r="H7" s="47" t="s">
        <v>479</v>
      </c>
      <c r="J7" s="67"/>
      <c r="K7" s="67"/>
    </row>
    <row r="8" spans="1:11" x14ac:dyDescent="0.2">
      <c r="A8" s="89"/>
      <c r="B8" s="87"/>
      <c r="C8" s="118" t="s">
        <v>140</v>
      </c>
      <c r="D8" s="118" t="s">
        <v>121</v>
      </c>
      <c r="E8" s="118" t="s">
        <v>375</v>
      </c>
      <c r="F8" s="87"/>
      <c r="G8" s="86"/>
      <c r="H8" s="86"/>
      <c r="J8" s="67"/>
      <c r="K8" s="67"/>
    </row>
    <row r="9" spans="1:11" x14ac:dyDescent="0.2">
      <c r="A9" s="89">
        <v>1</v>
      </c>
      <c r="B9" s="13" t="s">
        <v>122</v>
      </c>
      <c r="C9" s="124"/>
      <c r="D9" s="125"/>
      <c r="E9" s="126"/>
      <c r="F9" s="125"/>
      <c r="G9" s="124"/>
      <c r="H9" s="86"/>
      <c r="J9" s="67"/>
      <c r="K9" s="67"/>
    </row>
    <row r="10" spans="1:11" x14ac:dyDescent="0.2">
      <c r="A10" s="89">
        <v>2</v>
      </c>
      <c r="B10" s="13" t="s">
        <v>124</v>
      </c>
      <c r="C10" s="124"/>
      <c r="D10" s="125"/>
      <c r="E10" s="126"/>
      <c r="F10" s="125"/>
      <c r="G10" s="124"/>
      <c r="H10" s="86"/>
      <c r="J10" s="67"/>
      <c r="K10" s="67"/>
    </row>
    <row r="11" spans="1:11" x14ac:dyDescent="0.2">
      <c r="A11" s="89">
        <v>3</v>
      </c>
      <c r="B11" s="86" t="s">
        <v>125</v>
      </c>
      <c r="C11" s="127">
        <v>20999115</v>
      </c>
      <c r="D11" s="123">
        <v>7048343</v>
      </c>
      <c r="E11" s="127"/>
      <c r="F11" s="127">
        <f>SUM(C11:E11)</f>
        <v>28047458</v>
      </c>
      <c r="G11" s="127">
        <v>26095854</v>
      </c>
      <c r="H11" s="127">
        <v>26095854</v>
      </c>
      <c r="J11" s="67"/>
      <c r="K11" s="67"/>
    </row>
    <row r="12" spans="1:11" x14ac:dyDescent="0.2">
      <c r="A12" s="89">
        <v>4</v>
      </c>
      <c r="B12" s="89" t="s">
        <v>126</v>
      </c>
      <c r="C12" s="125">
        <v>2933589</v>
      </c>
      <c r="D12" s="123">
        <v>1233460</v>
      </c>
      <c r="E12" s="127"/>
      <c r="F12" s="127">
        <f>SUM(C12:E12)</f>
        <v>4167049</v>
      </c>
      <c r="G12" s="163">
        <v>3872926</v>
      </c>
      <c r="H12" s="127">
        <v>3872926</v>
      </c>
      <c r="J12" s="67"/>
      <c r="K12" s="67"/>
    </row>
    <row r="13" spans="1:11" x14ac:dyDescent="0.2">
      <c r="A13" s="89">
        <v>5</v>
      </c>
      <c r="B13" s="89" t="s">
        <v>127</v>
      </c>
      <c r="C13" s="125">
        <v>23981545</v>
      </c>
      <c r="D13" s="125"/>
      <c r="E13" s="127"/>
      <c r="F13" s="127">
        <f>SUM(C13:E13)</f>
        <v>23981545</v>
      </c>
      <c r="G13" s="163">
        <v>25879831</v>
      </c>
      <c r="H13" s="127">
        <v>20635560</v>
      </c>
      <c r="J13" s="91"/>
      <c r="K13" s="91"/>
    </row>
    <row r="14" spans="1:11" x14ac:dyDescent="0.2">
      <c r="A14" s="89">
        <v>6</v>
      </c>
      <c r="B14" s="89" t="s">
        <v>128</v>
      </c>
      <c r="C14" s="125">
        <v>9408000</v>
      </c>
      <c r="D14" s="125"/>
      <c r="E14" s="127">
        <v>0</v>
      </c>
      <c r="F14" s="127">
        <f>SUM(C14:E14)</f>
        <v>9408000</v>
      </c>
      <c r="G14" s="163">
        <v>9408000</v>
      </c>
      <c r="H14" s="165">
        <v>9157243</v>
      </c>
      <c r="I14" s="166"/>
      <c r="J14" s="67"/>
      <c r="K14" s="67"/>
    </row>
    <row r="15" spans="1:11" x14ac:dyDescent="0.2">
      <c r="A15" s="89">
        <v>7</v>
      </c>
      <c r="B15" s="89" t="s">
        <v>129</v>
      </c>
      <c r="C15" s="125">
        <v>57374632</v>
      </c>
      <c r="D15" s="125">
        <v>1080000</v>
      </c>
      <c r="E15" s="127">
        <v>0</v>
      </c>
      <c r="F15" s="127">
        <f>SUM(C15:E15)</f>
        <v>58454632</v>
      </c>
      <c r="G15" s="163">
        <f>61495474+367925+59640</f>
        <v>61923039</v>
      </c>
      <c r="H15" s="127">
        <f>59640+1350000+568657+57540762+5000</f>
        <v>59524059</v>
      </c>
      <c r="J15" s="67"/>
      <c r="K15" s="67"/>
    </row>
    <row r="16" spans="1:11" x14ac:dyDescent="0.2">
      <c r="A16" s="89">
        <v>8</v>
      </c>
      <c r="B16" s="87" t="s">
        <v>72</v>
      </c>
      <c r="C16" s="124">
        <f>SUM(C11:C15)</f>
        <v>114696881</v>
      </c>
      <c r="D16" s="124">
        <f>SUM(D11:D15)</f>
        <v>9361803</v>
      </c>
      <c r="E16" s="124">
        <f>SUM(E11:E15)</f>
        <v>0</v>
      </c>
      <c r="F16" s="124">
        <f>SUM(F11:F15)</f>
        <v>124058684</v>
      </c>
      <c r="G16" s="124">
        <f t="shared" ref="G16:H16" si="0">SUM(G11:G15)</f>
        <v>127179650</v>
      </c>
      <c r="H16" s="124">
        <f t="shared" si="0"/>
        <v>119285642</v>
      </c>
      <c r="J16" s="67"/>
      <c r="K16" s="67"/>
    </row>
    <row r="17" spans="1:11" x14ac:dyDescent="0.2">
      <c r="A17" s="89"/>
      <c r="B17" s="89"/>
      <c r="C17" s="121"/>
      <c r="D17" s="121"/>
      <c r="E17" s="123"/>
      <c r="F17" s="123"/>
      <c r="G17" s="164"/>
      <c r="H17" s="127"/>
      <c r="J17" s="67"/>
      <c r="K17" s="67"/>
    </row>
    <row r="18" spans="1:11" x14ac:dyDescent="0.2">
      <c r="A18" s="90">
        <v>9</v>
      </c>
      <c r="B18" s="87" t="s">
        <v>130</v>
      </c>
      <c r="C18" s="121"/>
      <c r="D18" s="121"/>
      <c r="E18" s="120"/>
      <c r="F18" s="123"/>
      <c r="G18" s="164"/>
      <c r="H18" s="127"/>
      <c r="J18" s="67"/>
      <c r="K18" s="67"/>
    </row>
    <row r="19" spans="1:11" x14ac:dyDescent="0.2">
      <c r="A19" s="90">
        <v>10</v>
      </c>
      <c r="B19" s="87" t="s">
        <v>124</v>
      </c>
      <c r="C19" s="121"/>
      <c r="D19" s="121"/>
      <c r="E19" s="120"/>
      <c r="F19" s="123"/>
      <c r="G19" s="164"/>
      <c r="H19" s="127"/>
      <c r="J19" s="67"/>
      <c r="K19" s="67"/>
    </row>
    <row r="20" spans="1:11" x14ac:dyDescent="0.2">
      <c r="A20" s="89">
        <v>11</v>
      </c>
      <c r="B20" s="89" t="s">
        <v>376</v>
      </c>
      <c r="C20" s="121"/>
      <c r="D20" s="121">
        <v>2556070</v>
      </c>
      <c r="E20" s="123"/>
      <c r="F20" s="123">
        <f>SUM(C20:E20)</f>
        <v>2556070</v>
      </c>
      <c r="G20" s="164">
        <v>6850353</v>
      </c>
      <c r="H20" s="127">
        <v>6659976</v>
      </c>
      <c r="J20" s="67"/>
      <c r="K20" s="67"/>
    </row>
    <row r="21" spans="1:11" x14ac:dyDescent="0.2">
      <c r="A21" s="89">
        <v>12</v>
      </c>
      <c r="B21" s="89" t="s">
        <v>131</v>
      </c>
      <c r="C21" s="121">
        <v>41775115</v>
      </c>
      <c r="D21" s="121"/>
      <c r="E21" s="123">
        <v>0</v>
      </c>
      <c r="F21" s="123">
        <f>SUM(C21:E21)</f>
        <v>41775115</v>
      </c>
      <c r="G21" s="164">
        <v>43636866</v>
      </c>
      <c r="H21" s="127">
        <v>43636866</v>
      </c>
      <c r="J21" s="67"/>
      <c r="K21" s="67"/>
    </row>
    <row r="22" spans="1:11" x14ac:dyDescent="0.2">
      <c r="A22" s="89">
        <v>13</v>
      </c>
      <c r="B22" s="89" t="s">
        <v>132</v>
      </c>
      <c r="C22" s="123"/>
      <c r="D22" s="123"/>
      <c r="E22" s="123"/>
      <c r="F22" s="123"/>
      <c r="G22" s="123"/>
      <c r="H22" s="127"/>
      <c r="J22" s="67"/>
      <c r="K22" s="67"/>
    </row>
    <row r="23" spans="1:11" x14ac:dyDescent="0.2">
      <c r="A23" s="89">
        <v>14</v>
      </c>
      <c r="B23" s="89" t="s">
        <v>133</v>
      </c>
      <c r="C23" s="123"/>
      <c r="D23" s="123"/>
      <c r="E23" s="123"/>
      <c r="F23" s="123"/>
      <c r="G23" s="123"/>
      <c r="H23" s="127"/>
      <c r="J23" s="67"/>
      <c r="K23" s="67"/>
    </row>
    <row r="24" spans="1:11" x14ac:dyDescent="0.2">
      <c r="A24" s="89">
        <v>15</v>
      </c>
      <c r="B24" s="89" t="s">
        <v>134</v>
      </c>
      <c r="C24" s="123"/>
      <c r="D24" s="123"/>
      <c r="E24" s="123"/>
      <c r="F24" s="123"/>
      <c r="G24" s="123"/>
      <c r="H24" s="127"/>
      <c r="J24" s="67"/>
      <c r="K24" s="67"/>
    </row>
    <row r="25" spans="1:11" x14ac:dyDescent="0.2">
      <c r="A25" s="89">
        <v>16</v>
      </c>
      <c r="B25" s="87" t="s">
        <v>72</v>
      </c>
      <c r="C25" s="120">
        <f>SUM(C20:C24)</f>
        <v>41775115</v>
      </c>
      <c r="D25" s="120">
        <f>SUM(D20:D24)</f>
        <v>2556070</v>
      </c>
      <c r="E25" s="120">
        <f>SUM(E20:E24)</f>
        <v>0</v>
      </c>
      <c r="F25" s="120">
        <f>SUM(F20:F24)</f>
        <v>44331185</v>
      </c>
      <c r="G25" s="120">
        <f t="shared" ref="G25:H25" si="1">SUM(G20:G24)</f>
        <v>50487219</v>
      </c>
      <c r="H25" s="120">
        <f t="shared" si="1"/>
        <v>50296842</v>
      </c>
      <c r="J25" s="67"/>
      <c r="K25" s="67"/>
    </row>
    <row r="26" spans="1:11" x14ac:dyDescent="0.2">
      <c r="A26" s="89"/>
      <c r="B26" s="86"/>
      <c r="C26" s="123"/>
      <c r="D26" s="123"/>
      <c r="E26" s="120"/>
      <c r="F26" s="123"/>
      <c r="G26" s="123"/>
      <c r="H26" s="127"/>
      <c r="J26" s="67"/>
      <c r="K26" s="67"/>
    </row>
    <row r="27" spans="1:11" x14ac:dyDescent="0.2">
      <c r="A27" s="92">
        <v>17</v>
      </c>
      <c r="B27" s="87" t="s">
        <v>135</v>
      </c>
      <c r="C27" s="123"/>
      <c r="D27" s="123"/>
      <c r="E27" s="120"/>
      <c r="F27" s="123"/>
      <c r="G27" s="123"/>
      <c r="H27" s="127"/>
      <c r="J27" s="67"/>
      <c r="K27" s="67"/>
    </row>
    <row r="28" spans="1:11" x14ac:dyDescent="0.2">
      <c r="A28" s="93">
        <v>18</v>
      </c>
      <c r="B28" s="93" t="s">
        <v>99</v>
      </c>
      <c r="C28" s="128">
        <v>12066783</v>
      </c>
      <c r="D28" s="123">
        <v>0</v>
      </c>
      <c r="E28" s="120">
        <v>0</v>
      </c>
      <c r="F28" s="123">
        <f>SUM(C28:E28)</f>
        <v>12066783</v>
      </c>
      <c r="G28" s="164">
        <v>11178978</v>
      </c>
      <c r="H28" s="127">
        <v>0</v>
      </c>
      <c r="J28" s="67"/>
      <c r="K28" s="67"/>
    </row>
    <row r="29" spans="1:11" x14ac:dyDescent="0.2">
      <c r="A29" s="89">
        <v>19</v>
      </c>
      <c r="B29" s="88" t="s">
        <v>100</v>
      </c>
      <c r="C29" s="123"/>
      <c r="D29" s="123"/>
      <c r="E29" s="120"/>
      <c r="F29" s="123"/>
      <c r="G29" s="123"/>
      <c r="H29" s="127"/>
      <c r="J29" s="67"/>
      <c r="K29" s="67"/>
    </row>
    <row r="30" spans="1:11" x14ac:dyDescent="0.2">
      <c r="A30" s="89">
        <v>20</v>
      </c>
      <c r="B30" s="88" t="s">
        <v>101</v>
      </c>
      <c r="C30" s="123">
        <v>0</v>
      </c>
      <c r="D30" s="123">
        <v>0</v>
      </c>
      <c r="E30" s="120">
        <v>0</v>
      </c>
      <c r="F30" s="123">
        <f>SUM(C30:E30)</f>
        <v>0</v>
      </c>
      <c r="G30" s="123"/>
      <c r="H30" s="127">
        <v>0</v>
      </c>
      <c r="J30" s="67"/>
      <c r="K30" s="67"/>
    </row>
    <row r="31" spans="1:11" x14ac:dyDescent="0.2">
      <c r="A31" s="89">
        <v>21</v>
      </c>
      <c r="B31" s="88" t="s">
        <v>102</v>
      </c>
      <c r="C31" s="123"/>
      <c r="D31" s="123"/>
      <c r="E31" s="120"/>
      <c r="F31" s="123"/>
      <c r="G31" s="123"/>
      <c r="H31" s="127"/>
      <c r="J31" s="67"/>
      <c r="K31" s="67"/>
    </row>
    <row r="32" spans="1:11" x14ac:dyDescent="0.2">
      <c r="A32" s="89">
        <v>22</v>
      </c>
      <c r="B32" s="94" t="s">
        <v>72</v>
      </c>
      <c r="C32" s="120">
        <f>SUM(C28:C31)</f>
        <v>12066783</v>
      </c>
      <c r="D32" s="120">
        <f>SUM(D28:D31)</f>
        <v>0</v>
      </c>
      <c r="E32" s="120">
        <f>SUM(E28:E31)</f>
        <v>0</v>
      </c>
      <c r="F32" s="120">
        <f>SUM(F28:F31)</f>
        <v>12066783</v>
      </c>
      <c r="G32" s="120">
        <f t="shared" ref="G32:H32" si="2">SUM(G28:G31)</f>
        <v>11178978</v>
      </c>
      <c r="H32" s="120">
        <f t="shared" si="2"/>
        <v>0</v>
      </c>
      <c r="J32" s="67"/>
      <c r="K32" s="67"/>
    </row>
    <row r="33" spans="1:13" x14ac:dyDescent="0.2">
      <c r="A33" s="89">
        <v>23</v>
      </c>
      <c r="B33" s="94" t="s">
        <v>377</v>
      </c>
      <c r="C33" s="120">
        <f>SUM(C16,C25,C32)</f>
        <v>168538779</v>
      </c>
      <c r="D33" s="120">
        <f>SUM(D16,D25,D32)</f>
        <v>11917873</v>
      </c>
      <c r="E33" s="120">
        <f>SUM(E16,E25,E32)</f>
        <v>0</v>
      </c>
      <c r="F33" s="120">
        <f>SUM(F16,F25,F32)</f>
        <v>180456652</v>
      </c>
      <c r="G33" s="120">
        <f t="shared" ref="G33:H33" si="3">SUM(G16,G25,G32)</f>
        <v>188845847</v>
      </c>
      <c r="H33" s="120">
        <f t="shared" si="3"/>
        <v>169582484</v>
      </c>
      <c r="J33" s="72"/>
      <c r="K33" s="67"/>
    </row>
    <row r="34" spans="1:13" x14ac:dyDescent="0.2">
      <c r="A34" s="89"/>
      <c r="B34" s="88"/>
      <c r="C34" s="123"/>
      <c r="D34" s="123"/>
      <c r="E34" s="120"/>
      <c r="F34" s="123"/>
      <c r="G34" s="123"/>
      <c r="H34" s="127"/>
      <c r="J34" s="67"/>
      <c r="K34" s="67"/>
    </row>
    <row r="35" spans="1:13" x14ac:dyDescent="0.2">
      <c r="A35" s="90">
        <v>24</v>
      </c>
      <c r="B35" s="87" t="s">
        <v>378</v>
      </c>
      <c r="C35" s="123"/>
      <c r="D35" s="120"/>
      <c r="E35" s="120"/>
      <c r="F35" s="123"/>
      <c r="G35" s="123"/>
      <c r="H35" s="127"/>
      <c r="J35" s="67"/>
      <c r="K35" s="67"/>
    </row>
    <row r="36" spans="1:13" x14ac:dyDescent="0.2">
      <c r="A36" s="89">
        <v>25</v>
      </c>
      <c r="B36" s="88" t="s">
        <v>322</v>
      </c>
      <c r="C36" s="123"/>
      <c r="D36" s="123"/>
      <c r="E36" s="120"/>
      <c r="F36" s="123">
        <f>SUM(C36:E36)</f>
        <v>0</v>
      </c>
      <c r="G36" s="123"/>
      <c r="H36" s="127"/>
      <c r="J36" s="67"/>
      <c r="K36" s="67"/>
    </row>
    <row r="37" spans="1:13" x14ac:dyDescent="0.2">
      <c r="A37" s="86"/>
      <c r="B37" s="87"/>
      <c r="C37" s="123"/>
      <c r="D37" s="123"/>
      <c r="E37" s="123"/>
      <c r="F37" s="123"/>
      <c r="G37" s="123"/>
      <c r="H37" s="127"/>
      <c r="J37" s="67"/>
      <c r="K37" s="67"/>
    </row>
    <row r="38" spans="1:13" x14ac:dyDescent="0.2">
      <c r="A38" s="149">
        <v>26</v>
      </c>
      <c r="B38" s="89" t="s">
        <v>456</v>
      </c>
      <c r="C38" s="121">
        <v>3388248</v>
      </c>
      <c r="D38" s="123"/>
      <c r="E38" s="122"/>
      <c r="F38" s="123">
        <f>SUM(C38:E38)</f>
        <v>3388248</v>
      </c>
      <c r="G38" s="164">
        <v>3388248</v>
      </c>
      <c r="H38" s="127">
        <v>3388248</v>
      </c>
      <c r="J38" s="67"/>
      <c r="K38" s="67"/>
    </row>
    <row r="39" spans="1:13" ht="15" x14ac:dyDescent="0.25">
      <c r="A39" s="129">
        <v>27</v>
      </c>
      <c r="B39" s="129" t="s">
        <v>377</v>
      </c>
      <c r="C39" s="130">
        <f>SUM(C33,C36,C38)</f>
        <v>171927027</v>
      </c>
      <c r="D39" s="130">
        <f>SUM(D33,D36,D38)</f>
        <v>11917873</v>
      </c>
      <c r="E39" s="130">
        <f>SUM(E33,E36,E38)</f>
        <v>0</v>
      </c>
      <c r="F39" s="130">
        <f>SUM(F33,F36,F38)</f>
        <v>183844900</v>
      </c>
      <c r="G39" s="130">
        <f>SUM(G33,G38,G37)</f>
        <v>192234095</v>
      </c>
      <c r="H39" s="130">
        <f>SUM(H33,H38,H37)</f>
        <v>172970732</v>
      </c>
      <c r="I39" s="167"/>
      <c r="J39" s="67"/>
      <c r="K39" s="67"/>
    </row>
    <row r="41" spans="1:13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71"/>
    </row>
    <row r="42" spans="1:13" x14ac:dyDescent="0.2">
      <c r="A42" s="67"/>
      <c r="B42" s="234" t="s">
        <v>469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1:13" x14ac:dyDescent="0.2">
      <c r="A43" s="86">
        <v>28</v>
      </c>
      <c r="B43" s="97" t="s">
        <v>323</v>
      </c>
      <c r="C43" s="150" t="s">
        <v>68</v>
      </c>
      <c r="D43" s="150" t="s">
        <v>389</v>
      </c>
      <c r="E43" s="150" t="s">
        <v>69</v>
      </c>
      <c r="F43" s="150" t="s">
        <v>70</v>
      </c>
      <c r="G43" s="150" t="s">
        <v>71</v>
      </c>
      <c r="H43" s="150" t="s">
        <v>103</v>
      </c>
      <c r="I43" s="150" t="s">
        <v>14</v>
      </c>
      <c r="J43" s="151" t="s">
        <v>458</v>
      </c>
      <c r="K43" s="150" t="s">
        <v>67</v>
      </c>
      <c r="L43" s="150" t="s">
        <v>72</v>
      </c>
      <c r="M43" s="152" t="s">
        <v>325</v>
      </c>
    </row>
    <row r="44" spans="1:13" x14ac:dyDescent="0.2">
      <c r="A44" s="86">
        <v>29</v>
      </c>
      <c r="B44" s="87" t="s">
        <v>104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 x14ac:dyDescent="0.2">
      <c r="A45" s="86">
        <v>30</v>
      </c>
      <c r="B45" s="157" t="s">
        <v>477</v>
      </c>
      <c r="C45" s="123"/>
      <c r="D45" s="123"/>
      <c r="E45" s="123"/>
      <c r="F45" s="123"/>
      <c r="G45" s="123">
        <v>59524059</v>
      </c>
      <c r="H45" s="123"/>
      <c r="I45" s="123"/>
      <c r="J45" s="123">
        <v>3388248</v>
      </c>
      <c r="K45" s="123"/>
      <c r="L45" s="123">
        <f t="shared" ref="L45:L66" si="4">SUM(C45:K45)</f>
        <v>62912307</v>
      </c>
      <c r="M45" s="131"/>
    </row>
    <row r="46" spans="1:13" x14ac:dyDescent="0.2">
      <c r="A46" s="86">
        <v>31</v>
      </c>
      <c r="B46" s="133" t="s">
        <v>380</v>
      </c>
      <c r="C46" s="123">
        <v>7296430</v>
      </c>
      <c r="D46" s="123">
        <v>1142732</v>
      </c>
      <c r="E46" s="123">
        <v>741708</v>
      </c>
      <c r="F46" s="123"/>
      <c r="G46" s="123"/>
      <c r="H46" s="123"/>
      <c r="I46" s="123"/>
      <c r="J46" s="123"/>
      <c r="K46" s="123"/>
      <c r="L46" s="123">
        <f t="shared" si="4"/>
        <v>9180870</v>
      </c>
      <c r="M46" s="123"/>
    </row>
    <row r="47" spans="1:13" x14ac:dyDescent="0.2">
      <c r="A47" s="86">
        <v>32</v>
      </c>
      <c r="B47" s="133" t="s">
        <v>381</v>
      </c>
      <c r="C47" s="123"/>
      <c r="D47" s="123"/>
      <c r="E47" s="123">
        <v>2238359</v>
      </c>
      <c r="F47" s="123"/>
      <c r="G47" s="123"/>
      <c r="H47" s="123"/>
      <c r="I47" s="123"/>
      <c r="J47" s="123"/>
      <c r="K47" s="123"/>
      <c r="L47" s="123">
        <f t="shared" si="4"/>
        <v>2238359</v>
      </c>
      <c r="M47" s="123"/>
    </row>
    <row r="48" spans="1:13" x14ac:dyDescent="0.2">
      <c r="A48" s="86">
        <v>33</v>
      </c>
      <c r="B48" s="133" t="s">
        <v>382</v>
      </c>
      <c r="C48" s="123">
        <v>4332188</v>
      </c>
      <c r="D48" s="123">
        <v>800917</v>
      </c>
      <c r="E48" s="123">
        <v>8114745</v>
      </c>
      <c r="F48" s="123"/>
      <c r="G48" s="123"/>
      <c r="H48" s="123">
        <v>1639557</v>
      </c>
      <c r="I48" s="123">
        <v>18508115</v>
      </c>
      <c r="J48" s="123"/>
      <c r="K48" s="123"/>
      <c r="L48" s="123">
        <f t="shared" si="4"/>
        <v>33395522</v>
      </c>
      <c r="M48" s="131">
        <v>2</v>
      </c>
    </row>
    <row r="49" spans="1:13" x14ac:dyDescent="0.2">
      <c r="A49" s="86">
        <v>34</v>
      </c>
      <c r="B49" s="156" t="s">
        <v>475</v>
      </c>
      <c r="C49" s="123"/>
      <c r="D49" s="123"/>
      <c r="E49" s="123"/>
      <c r="F49" s="123"/>
      <c r="G49" s="123"/>
      <c r="H49" s="123">
        <v>993775</v>
      </c>
      <c r="I49" s="123">
        <v>14839011</v>
      </c>
      <c r="J49" s="123"/>
      <c r="K49" s="123"/>
      <c r="L49" s="123">
        <f t="shared" si="4"/>
        <v>15832786</v>
      </c>
      <c r="M49" s="131"/>
    </row>
    <row r="50" spans="1:13" x14ac:dyDescent="0.2">
      <c r="A50" s="86">
        <v>35</v>
      </c>
      <c r="B50" s="156" t="s">
        <v>476</v>
      </c>
      <c r="C50" s="123"/>
      <c r="D50" s="123"/>
      <c r="E50" s="123"/>
      <c r="F50" s="123"/>
      <c r="G50" s="123"/>
      <c r="H50" s="123"/>
      <c r="I50" s="123">
        <v>10189740</v>
      </c>
      <c r="J50" s="123"/>
      <c r="K50" s="123"/>
      <c r="L50" s="123">
        <f t="shared" si="4"/>
        <v>10189740</v>
      </c>
      <c r="M50" s="131"/>
    </row>
    <row r="51" spans="1:13" x14ac:dyDescent="0.2">
      <c r="A51" s="86">
        <v>36</v>
      </c>
      <c r="B51" s="133" t="s">
        <v>383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>
        <f t="shared" si="4"/>
        <v>0</v>
      </c>
      <c r="M51" s="123"/>
    </row>
    <row r="52" spans="1:13" x14ac:dyDescent="0.2">
      <c r="A52" s="86">
        <v>37</v>
      </c>
      <c r="B52" s="133" t="s">
        <v>384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>
        <f t="shared" si="4"/>
        <v>0</v>
      </c>
      <c r="M52" s="123"/>
    </row>
    <row r="53" spans="1:13" x14ac:dyDescent="0.2">
      <c r="A53" s="86">
        <v>38</v>
      </c>
      <c r="B53" s="173" t="s">
        <v>483</v>
      </c>
      <c r="C53" s="123"/>
      <c r="D53" s="123"/>
      <c r="E53" s="123">
        <v>649352</v>
      </c>
      <c r="F53" s="123"/>
      <c r="G53" s="123"/>
      <c r="H53" s="123"/>
      <c r="I53" s="123"/>
      <c r="J53" s="123"/>
      <c r="K53" s="123"/>
      <c r="L53" s="123">
        <f t="shared" si="4"/>
        <v>649352</v>
      </c>
      <c r="M53" s="123"/>
    </row>
    <row r="54" spans="1:13" x14ac:dyDescent="0.2">
      <c r="A54" s="86">
        <v>39</v>
      </c>
      <c r="B54" s="133" t="s">
        <v>385</v>
      </c>
      <c r="C54" s="123">
        <v>5203183</v>
      </c>
      <c r="D54" s="123">
        <v>880334</v>
      </c>
      <c r="E54" s="123">
        <v>322044</v>
      </c>
      <c r="F54" s="123"/>
      <c r="G54" s="123"/>
      <c r="H54" s="123"/>
      <c r="I54" s="123"/>
      <c r="J54" s="123"/>
      <c r="K54" s="123"/>
      <c r="L54" s="123">
        <f t="shared" si="4"/>
        <v>6405561</v>
      </c>
      <c r="M54" s="123">
        <v>1</v>
      </c>
    </row>
    <row r="55" spans="1:13" x14ac:dyDescent="0.2">
      <c r="A55" s="86">
        <v>40</v>
      </c>
      <c r="B55" s="133" t="s">
        <v>444</v>
      </c>
      <c r="C55" s="123"/>
      <c r="D55" s="123"/>
      <c r="E55" s="123">
        <v>2410627</v>
      </c>
      <c r="F55" s="123">
        <v>9157243</v>
      </c>
      <c r="G55" s="123"/>
      <c r="H55" s="123"/>
      <c r="I55" s="123"/>
      <c r="J55" s="123"/>
      <c r="K55" s="123"/>
      <c r="L55" s="123">
        <f t="shared" si="4"/>
        <v>11567870</v>
      </c>
      <c r="M55" s="123"/>
    </row>
    <row r="56" spans="1:13" x14ac:dyDescent="0.2">
      <c r="A56" s="86">
        <v>41</v>
      </c>
      <c r="B56" s="133" t="s">
        <v>457</v>
      </c>
      <c r="C56" s="123"/>
      <c r="D56" s="123"/>
      <c r="E56" s="123">
        <v>330600</v>
      </c>
      <c r="F56" s="123"/>
      <c r="G56" s="123"/>
      <c r="H56" s="123"/>
      <c r="I56" s="123"/>
      <c r="J56" s="123"/>
      <c r="K56" s="123"/>
      <c r="L56" s="123">
        <f t="shared" si="4"/>
        <v>330600</v>
      </c>
      <c r="M56" s="123"/>
    </row>
    <row r="57" spans="1:13" x14ac:dyDescent="0.2">
      <c r="A57" s="86">
        <v>42</v>
      </c>
      <c r="B57" s="133" t="s">
        <v>386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>
        <f t="shared" si="4"/>
        <v>0</v>
      </c>
      <c r="M57" s="123"/>
    </row>
    <row r="58" spans="1:13" x14ac:dyDescent="0.2">
      <c r="A58" s="86">
        <v>43</v>
      </c>
      <c r="B58" s="173" t="s">
        <v>485</v>
      </c>
      <c r="C58" s="123"/>
      <c r="D58" s="123"/>
      <c r="E58" s="123">
        <v>25400</v>
      </c>
      <c r="F58" s="123"/>
      <c r="G58" s="123"/>
      <c r="H58" s="123"/>
      <c r="I58" s="123"/>
      <c r="J58" s="123"/>
      <c r="K58" s="123"/>
      <c r="L58" s="123">
        <f t="shared" si="4"/>
        <v>25400</v>
      </c>
      <c r="M58" s="123"/>
    </row>
    <row r="59" spans="1:13" x14ac:dyDescent="0.2">
      <c r="A59" s="86">
        <v>44</v>
      </c>
      <c r="B59" s="173" t="s">
        <v>484</v>
      </c>
      <c r="C59" s="123"/>
      <c r="D59" s="123"/>
      <c r="E59" s="123">
        <v>11002</v>
      </c>
      <c r="F59" s="123"/>
      <c r="G59" s="123"/>
      <c r="H59" s="123"/>
      <c r="I59" s="123"/>
      <c r="J59" s="123"/>
      <c r="K59" s="123"/>
      <c r="L59" s="123">
        <f t="shared" si="4"/>
        <v>11002</v>
      </c>
      <c r="M59" s="123"/>
    </row>
    <row r="60" spans="1:13" x14ac:dyDescent="0.2">
      <c r="A60" s="86">
        <v>45</v>
      </c>
      <c r="B60" s="173" t="s">
        <v>486</v>
      </c>
      <c r="C60" s="123"/>
      <c r="D60" s="123"/>
      <c r="E60" s="123">
        <v>78679</v>
      </c>
      <c r="F60" s="123"/>
      <c r="G60" s="123"/>
      <c r="H60" s="123"/>
      <c r="I60" s="123"/>
      <c r="J60" s="123"/>
      <c r="K60" s="123"/>
      <c r="L60" s="123">
        <f t="shared" si="4"/>
        <v>78679</v>
      </c>
      <c r="M60" s="123"/>
    </row>
    <row r="61" spans="1:13" x14ac:dyDescent="0.2">
      <c r="A61" s="86">
        <v>46</v>
      </c>
      <c r="B61" s="133" t="s">
        <v>445</v>
      </c>
      <c r="C61" s="123">
        <v>3532406</v>
      </c>
      <c r="D61" s="123">
        <v>328837</v>
      </c>
      <c r="E61" s="123">
        <v>1576465</v>
      </c>
      <c r="F61" s="123"/>
      <c r="G61" s="123"/>
      <c r="H61" s="123"/>
      <c r="I61" s="123"/>
      <c r="J61" s="123"/>
      <c r="K61" s="123"/>
      <c r="L61" s="123">
        <f t="shared" si="4"/>
        <v>5437708</v>
      </c>
      <c r="M61" s="123">
        <v>4</v>
      </c>
    </row>
    <row r="62" spans="1:13" x14ac:dyDescent="0.2">
      <c r="A62" s="86">
        <v>47</v>
      </c>
      <c r="B62" s="133" t="s">
        <v>446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>
        <f t="shared" si="4"/>
        <v>0</v>
      </c>
      <c r="M62" s="123"/>
    </row>
    <row r="63" spans="1:13" x14ac:dyDescent="0.2">
      <c r="A63" s="86">
        <v>48</v>
      </c>
      <c r="B63" s="133" t="s">
        <v>447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>
        <f t="shared" si="4"/>
        <v>0</v>
      </c>
      <c r="M63" s="123"/>
    </row>
    <row r="64" spans="1:13" x14ac:dyDescent="0.2">
      <c r="A64" s="86">
        <v>49</v>
      </c>
      <c r="B64" s="133" t="s">
        <v>448</v>
      </c>
      <c r="C64" s="123">
        <v>3391750</v>
      </c>
      <c r="D64" s="123">
        <v>292192</v>
      </c>
      <c r="E64" s="123">
        <v>2207740</v>
      </c>
      <c r="F64" s="123"/>
      <c r="G64" s="123"/>
      <c r="H64" s="123"/>
      <c r="I64" s="123"/>
      <c r="J64" s="123"/>
      <c r="K64" s="123"/>
      <c r="L64" s="123">
        <f t="shared" si="4"/>
        <v>5891682</v>
      </c>
      <c r="M64" s="123"/>
    </row>
    <row r="65" spans="1:13" x14ac:dyDescent="0.2">
      <c r="A65" s="86">
        <v>50</v>
      </c>
      <c r="B65" s="133" t="s">
        <v>387</v>
      </c>
      <c r="C65" s="123">
        <v>2339897</v>
      </c>
      <c r="D65" s="123">
        <v>423715</v>
      </c>
      <c r="E65" s="123">
        <v>595836</v>
      </c>
      <c r="F65" s="123"/>
      <c r="G65" s="123"/>
      <c r="H65" s="123"/>
      <c r="I65" s="123"/>
      <c r="J65" s="123"/>
      <c r="K65" s="123"/>
      <c r="L65" s="123">
        <f t="shared" si="4"/>
        <v>3359448</v>
      </c>
      <c r="M65" s="123">
        <v>1</v>
      </c>
    </row>
    <row r="66" spans="1:13" x14ac:dyDescent="0.2">
      <c r="A66" s="86">
        <v>51</v>
      </c>
      <c r="B66" s="133" t="s">
        <v>388</v>
      </c>
      <c r="C66" s="123"/>
      <c r="D66" s="123">
        <v>4199</v>
      </c>
      <c r="E66" s="123">
        <v>880004</v>
      </c>
      <c r="F66" s="123"/>
      <c r="G66" s="123"/>
      <c r="H66" s="123"/>
      <c r="I66" s="123"/>
      <c r="J66" s="123"/>
      <c r="K66" s="123"/>
      <c r="L66" s="123">
        <f t="shared" si="4"/>
        <v>884203</v>
      </c>
      <c r="M66" s="123"/>
    </row>
    <row r="67" spans="1:13" x14ac:dyDescent="0.2">
      <c r="A67" s="86">
        <v>52</v>
      </c>
      <c r="B67" s="133" t="s">
        <v>443</v>
      </c>
      <c r="C67" s="123"/>
      <c r="D67" s="123"/>
      <c r="E67" s="123">
        <v>452999</v>
      </c>
      <c r="F67" s="123"/>
      <c r="G67" s="123"/>
      <c r="H67" s="123">
        <v>4026644</v>
      </c>
      <c r="I67" s="123">
        <v>100000</v>
      </c>
      <c r="J67" s="123"/>
      <c r="K67" s="123"/>
      <c r="L67" s="123">
        <f>SUM(C67:K67)</f>
        <v>4579643</v>
      </c>
      <c r="M67" s="123"/>
    </row>
    <row r="68" spans="1:13" x14ac:dyDescent="0.2">
      <c r="A68" s="86">
        <v>53</v>
      </c>
      <c r="B68" s="95" t="s">
        <v>379</v>
      </c>
      <c r="C68" s="132">
        <f>SUM(C45:C67)</f>
        <v>26095854</v>
      </c>
      <c r="D68" s="132">
        <f t="shared" ref="D68:K68" si="5">SUM(D45:D67)</f>
        <v>3872926</v>
      </c>
      <c r="E68" s="132">
        <f>SUM(E45:E67)</f>
        <v>20635560</v>
      </c>
      <c r="F68" s="132">
        <f t="shared" si="5"/>
        <v>9157243</v>
      </c>
      <c r="G68" s="132">
        <f t="shared" si="5"/>
        <v>59524059</v>
      </c>
      <c r="H68" s="132">
        <f t="shared" si="5"/>
        <v>6659976</v>
      </c>
      <c r="I68" s="132">
        <f t="shared" si="5"/>
        <v>43636866</v>
      </c>
      <c r="J68" s="132">
        <f t="shared" si="5"/>
        <v>3388248</v>
      </c>
      <c r="K68" s="132">
        <f t="shared" si="5"/>
        <v>0</v>
      </c>
      <c r="L68" s="132">
        <f>SUM(L45:L67)</f>
        <v>172970732</v>
      </c>
      <c r="M68" s="123">
        <f>SUM(M46:M67)</f>
        <v>8</v>
      </c>
    </row>
    <row r="69" spans="1:13" x14ac:dyDescent="0.2">
      <c r="A69" s="86"/>
      <c r="B69" s="95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23"/>
    </row>
    <row r="70" spans="1:13" x14ac:dyDescent="0.2">
      <c r="A70" s="86">
        <v>54</v>
      </c>
      <c r="B70" s="95" t="s">
        <v>377</v>
      </c>
      <c r="C70" s="132">
        <f>SUM(C68:C68)</f>
        <v>26095854</v>
      </c>
      <c r="D70" s="132">
        <f t="shared" ref="D70:H70" si="6">SUM(D68:D68)</f>
        <v>3872926</v>
      </c>
      <c r="E70" s="132">
        <f t="shared" si="6"/>
        <v>20635560</v>
      </c>
      <c r="F70" s="132">
        <f t="shared" si="6"/>
        <v>9157243</v>
      </c>
      <c r="G70" s="132">
        <f t="shared" si="6"/>
        <v>59524059</v>
      </c>
      <c r="H70" s="132">
        <f t="shared" si="6"/>
        <v>6659976</v>
      </c>
      <c r="I70" s="132">
        <f>SUM(I68)</f>
        <v>43636866</v>
      </c>
      <c r="J70" s="132">
        <f>SUM(J68)</f>
        <v>3388248</v>
      </c>
      <c r="K70" s="132">
        <f>SUM(K68)</f>
        <v>0</v>
      </c>
      <c r="L70" s="132">
        <f>SUM(C70:K70)</f>
        <v>172970732</v>
      </c>
      <c r="M70" s="123">
        <f>SUM(M68:M68)</f>
        <v>8</v>
      </c>
    </row>
    <row r="71" spans="1:13" x14ac:dyDescent="0.2">
      <c r="B71" s="67"/>
      <c r="C71" s="67"/>
      <c r="D71" s="67"/>
      <c r="E71" s="67"/>
      <c r="F71" s="67"/>
      <c r="G71" s="67"/>
      <c r="H71" s="67"/>
      <c r="I71" s="67"/>
      <c r="J71" s="67"/>
    </row>
    <row r="72" spans="1:13" x14ac:dyDescent="0.2">
      <c r="B72" s="72"/>
      <c r="C72" s="67"/>
      <c r="D72" s="67"/>
      <c r="E72" s="67"/>
      <c r="F72" s="67"/>
      <c r="G72" s="67"/>
      <c r="H72" s="155"/>
      <c r="I72" s="67"/>
      <c r="J72" s="67"/>
    </row>
    <row r="73" spans="1:13" x14ac:dyDescent="0.2">
      <c r="B73" s="72"/>
      <c r="C73" s="72"/>
      <c r="D73" s="72"/>
      <c r="E73" s="72"/>
      <c r="F73" s="72"/>
      <c r="G73" s="72"/>
      <c r="H73" s="72"/>
      <c r="I73" s="72"/>
      <c r="J73" s="72"/>
    </row>
    <row r="74" spans="1:13" x14ac:dyDescent="0.2">
      <c r="B74" s="67"/>
      <c r="C74" s="67"/>
      <c r="D74" s="67"/>
      <c r="E74" s="67"/>
      <c r="F74" s="67"/>
      <c r="G74" s="67"/>
      <c r="H74" s="67"/>
      <c r="I74" s="67"/>
      <c r="J74" s="67"/>
    </row>
    <row r="75" spans="1:13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1:13" x14ac:dyDescent="0.2">
      <c r="B76" s="67"/>
      <c r="C76" s="67"/>
      <c r="D76" s="67"/>
      <c r="E76" s="67"/>
      <c r="F76" s="67"/>
      <c r="G76" s="67"/>
      <c r="H76" s="67"/>
      <c r="I76" s="67"/>
      <c r="J76" s="67"/>
    </row>
    <row r="77" spans="1:13" x14ac:dyDescent="0.2">
      <c r="B77" s="72"/>
      <c r="C77" s="72"/>
      <c r="D77" s="72"/>
      <c r="E77" s="72"/>
      <c r="F77" s="72"/>
      <c r="G77" s="72"/>
      <c r="H77" s="72"/>
      <c r="I77" s="72"/>
      <c r="J77" s="72"/>
    </row>
    <row r="78" spans="1:13" x14ac:dyDescent="0.2">
      <c r="B78" s="67"/>
      <c r="C78" s="67"/>
      <c r="D78" s="67"/>
      <c r="E78" s="67"/>
      <c r="F78" s="67"/>
      <c r="G78" s="67"/>
      <c r="H78" s="67"/>
      <c r="I78" s="67"/>
      <c r="J78" s="67"/>
    </row>
    <row r="79" spans="1:13" x14ac:dyDescent="0.2">
      <c r="B79" s="67"/>
      <c r="C79" s="67"/>
      <c r="D79" s="67"/>
      <c r="E79" s="67"/>
      <c r="F79" s="67"/>
      <c r="G79" s="67"/>
      <c r="H79" s="67"/>
      <c r="I79" s="67"/>
      <c r="J79" s="67"/>
    </row>
  </sheetData>
  <mergeCells count="5">
    <mergeCell ref="C7:E7"/>
    <mergeCell ref="A1:G1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8"/>
  <sheetViews>
    <sheetView workbookViewId="0">
      <selection sqref="A1:F1"/>
    </sheetView>
  </sheetViews>
  <sheetFormatPr defaultRowHeight="12.75" x14ac:dyDescent="0.2"/>
  <cols>
    <col min="1" max="1" width="4.85546875" customWidth="1"/>
    <col min="2" max="2" width="43.140625" customWidth="1"/>
    <col min="3" max="3" width="18.7109375" customWidth="1"/>
    <col min="4" max="4" width="17.140625" customWidth="1"/>
    <col min="5" max="5" width="17.85546875" customWidth="1"/>
    <col min="6" max="6" width="50.42578125" customWidth="1"/>
    <col min="7" max="7" width="18.140625" customWidth="1"/>
    <col min="8" max="8" width="17.42578125" customWidth="1"/>
    <col min="9" max="9" width="17.85546875" customWidth="1"/>
  </cols>
  <sheetData>
    <row r="1" spans="1:13" x14ac:dyDescent="0.2">
      <c r="A1" s="236" t="s">
        <v>643</v>
      </c>
      <c r="B1" s="237"/>
      <c r="C1" s="237"/>
      <c r="D1" s="237"/>
      <c r="E1" s="237"/>
      <c r="F1" s="237"/>
      <c r="G1" s="168"/>
    </row>
    <row r="3" spans="1:13" x14ac:dyDescent="0.2">
      <c r="A3" s="238" t="s">
        <v>327</v>
      </c>
      <c r="B3" s="238"/>
      <c r="C3" s="169"/>
    </row>
    <row r="4" spans="1:13" ht="15.75" x14ac:dyDescent="0.25">
      <c r="A4" s="239" t="s">
        <v>98</v>
      </c>
      <c r="B4" s="239"/>
      <c r="C4" s="239"/>
      <c r="D4" s="239"/>
      <c r="E4" s="239"/>
      <c r="F4" s="239"/>
      <c r="G4" s="239"/>
      <c r="H4" s="239"/>
      <c r="I4" s="239"/>
    </row>
    <row r="5" spans="1:13" x14ac:dyDescent="0.2">
      <c r="H5" s="183" t="s">
        <v>439</v>
      </c>
      <c r="I5" s="103" t="s">
        <v>439</v>
      </c>
      <c r="L5" s="1"/>
      <c r="M5" s="1"/>
    </row>
    <row r="6" spans="1:13" x14ac:dyDescent="0.2">
      <c r="A6" s="7" t="s">
        <v>83</v>
      </c>
      <c r="B6" s="7" t="s">
        <v>84</v>
      </c>
      <c r="C6" s="158" t="s">
        <v>85</v>
      </c>
      <c r="D6" s="158" t="s">
        <v>86</v>
      </c>
      <c r="E6" s="158" t="s">
        <v>123</v>
      </c>
      <c r="F6" s="158" t="s">
        <v>116</v>
      </c>
      <c r="G6" s="158" t="s">
        <v>117</v>
      </c>
      <c r="H6" s="158" t="s">
        <v>118</v>
      </c>
      <c r="I6" s="158" t="s">
        <v>424</v>
      </c>
      <c r="L6" s="1"/>
      <c r="M6" s="1"/>
    </row>
    <row r="7" spans="1:13" ht="18" x14ac:dyDescent="0.25">
      <c r="A7" s="7" t="s">
        <v>340</v>
      </c>
      <c r="B7" s="235" t="s">
        <v>17</v>
      </c>
      <c r="C7" s="235"/>
      <c r="D7" s="235"/>
      <c r="E7" s="235"/>
      <c r="F7" s="235" t="s">
        <v>18</v>
      </c>
      <c r="G7" s="235"/>
      <c r="H7" s="235"/>
      <c r="I7" s="235"/>
    </row>
    <row r="8" spans="1:13" x14ac:dyDescent="0.2">
      <c r="A8" s="5"/>
      <c r="B8" s="15" t="s">
        <v>0</v>
      </c>
      <c r="C8" s="176" t="s">
        <v>53</v>
      </c>
      <c r="D8" s="170" t="s">
        <v>478</v>
      </c>
      <c r="E8" s="16" t="s">
        <v>680</v>
      </c>
      <c r="F8" s="15" t="s">
        <v>0</v>
      </c>
      <c r="G8" s="176" t="s">
        <v>53</v>
      </c>
      <c r="H8" s="170" t="s">
        <v>478</v>
      </c>
      <c r="I8" s="16" t="s">
        <v>680</v>
      </c>
    </row>
    <row r="9" spans="1:13" ht="18" x14ac:dyDescent="0.25">
      <c r="A9" s="5">
        <v>1</v>
      </c>
      <c r="B9" s="17" t="s">
        <v>44</v>
      </c>
      <c r="C9" s="177"/>
      <c r="D9" s="177"/>
      <c r="E9" s="18"/>
      <c r="F9" s="17" t="s">
        <v>19</v>
      </c>
      <c r="G9" s="177"/>
      <c r="H9" s="177"/>
      <c r="I9" s="18"/>
    </row>
    <row r="10" spans="1:13" ht="16.5" x14ac:dyDescent="0.25">
      <c r="A10" s="5">
        <v>2</v>
      </c>
      <c r="B10" s="19" t="s">
        <v>20</v>
      </c>
      <c r="C10" s="178"/>
      <c r="D10" s="178"/>
      <c r="E10" s="20"/>
      <c r="F10" s="19" t="s">
        <v>21</v>
      </c>
      <c r="G10" s="178"/>
      <c r="H10" s="178"/>
      <c r="I10" s="20"/>
    </row>
    <row r="11" spans="1:13" ht="15.75" x14ac:dyDescent="0.25">
      <c r="A11" s="5">
        <v>3</v>
      </c>
      <c r="B11" s="21" t="s">
        <v>9</v>
      </c>
      <c r="C11" s="179"/>
      <c r="D11" s="179"/>
      <c r="E11" s="22"/>
      <c r="F11" s="21" t="s">
        <v>9</v>
      </c>
      <c r="G11" s="179"/>
      <c r="H11" s="179"/>
      <c r="I11" s="22"/>
    </row>
    <row r="12" spans="1:13" x14ac:dyDescent="0.2">
      <c r="A12" s="5">
        <v>4</v>
      </c>
      <c r="B12" s="23" t="s">
        <v>139</v>
      </c>
      <c r="C12" s="180">
        <v>84706192</v>
      </c>
      <c r="D12" s="180">
        <v>86630542</v>
      </c>
      <c r="E12" s="24">
        <v>86643587</v>
      </c>
      <c r="F12" s="23" t="s">
        <v>12</v>
      </c>
      <c r="G12" s="180">
        <v>28047458</v>
      </c>
      <c r="H12" s="180">
        <v>26095854</v>
      </c>
      <c r="I12" s="24">
        <v>26095854</v>
      </c>
    </row>
    <row r="13" spans="1:13" x14ac:dyDescent="0.2">
      <c r="A13" s="5">
        <v>5</v>
      </c>
      <c r="B13" s="31" t="s">
        <v>87</v>
      </c>
      <c r="C13" s="180">
        <v>19698775</v>
      </c>
      <c r="D13" s="180">
        <v>20286275</v>
      </c>
      <c r="E13" s="24">
        <v>18032176</v>
      </c>
      <c r="F13" s="23" t="s">
        <v>91</v>
      </c>
      <c r="G13" s="180">
        <v>4167049</v>
      </c>
      <c r="H13" s="180">
        <v>3872926</v>
      </c>
      <c r="I13" s="24">
        <v>3872926</v>
      </c>
    </row>
    <row r="14" spans="1:13" x14ac:dyDescent="0.2">
      <c r="A14" s="5">
        <v>6</v>
      </c>
      <c r="B14" s="31" t="s">
        <v>88</v>
      </c>
      <c r="C14" s="180">
        <v>15730000</v>
      </c>
      <c r="D14" s="180">
        <v>15730000</v>
      </c>
      <c r="E14" s="24">
        <v>15682642</v>
      </c>
      <c r="F14" s="23" t="s">
        <v>66</v>
      </c>
      <c r="G14" s="180">
        <v>23981545</v>
      </c>
      <c r="H14" s="180">
        <v>25879831</v>
      </c>
      <c r="I14" s="24">
        <v>20635560</v>
      </c>
    </row>
    <row r="15" spans="1:13" x14ac:dyDescent="0.2">
      <c r="A15" s="5">
        <v>7</v>
      </c>
      <c r="B15" s="23" t="s">
        <v>89</v>
      </c>
      <c r="C15" s="180">
        <v>1000000</v>
      </c>
      <c r="D15" s="180">
        <v>1000000</v>
      </c>
      <c r="E15" s="24">
        <v>11363435</v>
      </c>
      <c r="F15" s="23" t="s">
        <v>22</v>
      </c>
      <c r="G15" s="180">
        <v>9408000</v>
      </c>
      <c r="H15" s="180">
        <v>9408000</v>
      </c>
      <c r="I15" s="24">
        <v>9157243</v>
      </c>
    </row>
    <row r="16" spans="1:13" x14ac:dyDescent="0.2">
      <c r="A16" s="5">
        <v>8</v>
      </c>
      <c r="B16" s="23" t="s">
        <v>90</v>
      </c>
      <c r="C16" s="180">
        <v>0</v>
      </c>
      <c r="D16" s="180">
        <v>0</v>
      </c>
      <c r="E16" s="24">
        <v>0</v>
      </c>
      <c r="F16" s="23" t="s">
        <v>92</v>
      </c>
      <c r="G16" s="180">
        <v>58454632</v>
      </c>
      <c r="H16" s="180">
        <v>73102017</v>
      </c>
      <c r="I16" s="24">
        <v>59524059</v>
      </c>
    </row>
    <row r="17" spans="1:9" ht="15" x14ac:dyDescent="0.25">
      <c r="A17" s="6">
        <v>9</v>
      </c>
      <c r="B17" s="105" t="s">
        <v>72</v>
      </c>
      <c r="C17" s="181">
        <f>SUM(C12:C16)</f>
        <v>121134967</v>
      </c>
      <c r="D17" s="181">
        <f>SUM(D12:D16)</f>
        <v>123646817</v>
      </c>
      <c r="E17" s="106">
        <f>SUM(E12:E16)</f>
        <v>131721840</v>
      </c>
      <c r="F17" s="107" t="s">
        <v>51</v>
      </c>
      <c r="G17" s="181">
        <f>SUM(G12:G16)</f>
        <v>124058684</v>
      </c>
      <c r="H17" s="181">
        <f>SUM(H12:H16)</f>
        <v>138358628</v>
      </c>
      <c r="I17" s="106">
        <f>SUM(I12:I16)</f>
        <v>119285642</v>
      </c>
    </row>
    <row r="18" spans="1:9" x14ac:dyDescent="0.2">
      <c r="A18" s="5"/>
      <c r="B18" s="23"/>
      <c r="C18" s="180"/>
      <c r="D18" s="180"/>
      <c r="E18" s="24"/>
      <c r="F18" s="23"/>
      <c r="G18" s="180"/>
      <c r="H18" s="180"/>
      <c r="I18" s="24"/>
    </row>
    <row r="19" spans="1:9" ht="15.75" x14ac:dyDescent="0.25">
      <c r="A19" s="5">
        <v>10</v>
      </c>
      <c r="B19" s="21" t="s">
        <v>10</v>
      </c>
      <c r="C19" s="179"/>
      <c r="D19" s="179"/>
      <c r="E19" s="22"/>
      <c r="F19" s="21" t="s">
        <v>45</v>
      </c>
      <c r="G19" s="179"/>
      <c r="H19" s="179"/>
      <c r="I19" s="22"/>
    </row>
    <row r="20" spans="1:9" x14ac:dyDescent="0.2">
      <c r="A20" s="5">
        <v>11</v>
      </c>
      <c r="B20" s="23" t="s">
        <v>57</v>
      </c>
      <c r="C20" s="180">
        <v>6499810</v>
      </c>
      <c r="D20" s="180"/>
      <c r="E20" s="24">
        <v>100000</v>
      </c>
      <c r="F20" s="23" t="s">
        <v>95</v>
      </c>
      <c r="G20" s="180">
        <v>14502520</v>
      </c>
      <c r="H20" s="180">
        <v>6850353</v>
      </c>
      <c r="I20" s="24">
        <v>6659976</v>
      </c>
    </row>
    <row r="21" spans="1:9" x14ac:dyDescent="0.2">
      <c r="A21" s="5">
        <v>12</v>
      </c>
      <c r="B21" s="23" t="s">
        <v>93</v>
      </c>
      <c r="C21" s="180"/>
      <c r="D21" s="180">
        <v>12367155</v>
      </c>
      <c r="E21" s="24">
        <v>29667188</v>
      </c>
      <c r="F21" s="23" t="s">
        <v>23</v>
      </c>
      <c r="G21" s="180">
        <v>29828665</v>
      </c>
      <c r="H21" s="180">
        <v>43636866</v>
      </c>
      <c r="I21" s="24">
        <v>43636866</v>
      </c>
    </row>
    <row r="22" spans="1:9" x14ac:dyDescent="0.2">
      <c r="A22" s="5">
        <v>13</v>
      </c>
      <c r="B22" s="23" t="s">
        <v>94</v>
      </c>
      <c r="C22" s="180"/>
      <c r="D22" s="180"/>
      <c r="E22" s="24">
        <v>5117000</v>
      </c>
      <c r="F22" s="23" t="s">
        <v>96</v>
      </c>
      <c r="G22" s="180"/>
      <c r="H22" s="180"/>
      <c r="I22" s="24"/>
    </row>
    <row r="23" spans="1:9" x14ac:dyDescent="0.2">
      <c r="A23" s="5">
        <v>14</v>
      </c>
      <c r="B23" s="5"/>
      <c r="C23" s="5"/>
      <c r="D23" s="5"/>
      <c r="E23" s="5"/>
      <c r="F23" s="23" t="s">
        <v>15</v>
      </c>
      <c r="G23" s="180"/>
      <c r="H23" s="180"/>
      <c r="I23" s="24"/>
    </row>
    <row r="24" spans="1:9" x14ac:dyDescent="0.2">
      <c r="A24" s="5">
        <v>15</v>
      </c>
      <c r="B24" s="5"/>
      <c r="C24" s="5"/>
      <c r="D24" s="5"/>
      <c r="E24" s="5"/>
      <c r="F24" s="23" t="s">
        <v>16</v>
      </c>
      <c r="G24" s="180"/>
      <c r="H24" s="180"/>
      <c r="I24" s="24"/>
    </row>
    <row r="25" spans="1:9" ht="14.25" x14ac:dyDescent="0.2">
      <c r="A25" s="5">
        <v>16</v>
      </c>
      <c r="B25" s="25"/>
      <c r="C25" s="180"/>
      <c r="D25" s="180"/>
      <c r="E25" s="24"/>
      <c r="F25" s="23" t="s">
        <v>97</v>
      </c>
      <c r="G25" s="180"/>
      <c r="H25" s="180"/>
      <c r="I25" s="24"/>
    </row>
    <row r="26" spans="1:9" x14ac:dyDescent="0.2">
      <c r="A26" s="6">
        <v>17</v>
      </c>
      <c r="B26" s="108" t="s">
        <v>72</v>
      </c>
      <c r="C26" s="181">
        <f>SUM(C20:C22)</f>
        <v>6499810</v>
      </c>
      <c r="D26" s="181">
        <f>SUM(D20:D22)</f>
        <v>12367155</v>
      </c>
      <c r="E26" s="106">
        <f>SUM(E20:E22)</f>
        <v>34884188</v>
      </c>
      <c r="F26" s="107" t="s">
        <v>72</v>
      </c>
      <c r="G26" s="181">
        <f>SUM(G20:G25)</f>
        <v>44331185</v>
      </c>
      <c r="H26" s="181">
        <f>SUM(H20:H25)</f>
        <v>50487219</v>
      </c>
      <c r="I26" s="106">
        <f>SUM(I20:I25)</f>
        <v>50296842</v>
      </c>
    </row>
    <row r="27" spans="1:9" ht="16.5" x14ac:dyDescent="0.25">
      <c r="A27" s="5">
        <v>18</v>
      </c>
      <c r="B27" s="35"/>
      <c r="C27" s="180"/>
      <c r="D27" s="180"/>
      <c r="E27" s="24"/>
      <c r="F27" s="19" t="s">
        <v>81</v>
      </c>
      <c r="G27" s="178"/>
      <c r="H27" s="178"/>
      <c r="I27" s="20"/>
    </row>
    <row r="28" spans="1:9" ht="15.75" x14ac:dyDescent="0.25">
      <c r="A28" s="5">
        <v>19</v>
      </c>
      <c r="B28" s="21"/>
      <c r="C28" s="180"/>
      <c r="D28" s="180"/>
      <c r="E28" s="24"/>
      <c r="F28" s="21" t="s">
        <v>24</v>
      </c>
      <c r="G28" s="179"/>
      <c r="H28" s="179"/>
      <c r="I28" s="22"/>
    </row>
    <row r="29" spans="1:9" ht="15.75" x14ac:dyDescent="0.25">
      <c r="A29" s="5">
        <v>20</v>
      </c>
      <c r="B29" s="21"/>
      <c r="C29" s="180"/>
      <c r="D29" s="180"/>
      <c r="E29" s="24"/>
      <c r="F29" s="33" t="s">
        <v>8</v>
      </c>
      <c r="G29" s="180">
        <v>12066783</v>
      </c>
      <c r="H29" s="180">
        <v>0</v>
      </c>
      <c r="I29" s="24">
        <v>0</v>
      </c>
    </row>
    <row r="30" spans="1:9" ht="14.25" x14ac:dyDescent="0.2">
      <c r="A30" s="5">
        <v>21</v>
      </c>
      <c r="B30" s="25"/>
      <c r="C30" s="180"/>
      <c r="D30" s="180"/>
      <c r="E30" s="24"/>
      <c r="F30" s="23" t="s">
        <v>25</v>
      </c>
      <c r="G30" s="180"/>
      <c r="H30" s="180"/>
      <c r="I30" s="24"/>
    </row>
    <row r="31" spans="1:9" ht="14.25" x14ac:dyDescent="0.2">
      <c r="A31" s="5">
        <v>22</v>
      </c>
      <c r="B31" s="25"/>
      <c r="C31" s="180"/>
      <c r="D31" s="180"/>
      <c r="E31" s="24"/>
      <c r="F31" s="23" t="s">
        <v>344</v>
      </c>
      <c r="G31" s="180">
        <f>SUM(G29:G30)</f>
        <v>12066783</v>
      </c>
      <c r="H31" s="180">
        <f>SUM(H29:H30)</f>
        <v>0</v>
      </c>
      <c r="I31" s="24">
        <f>SUM(I29:I30)</f>
        <v>0</v>
      </c>
    </row>
    <row r="32" spans="1:9" ht="15.75" x14ac:dyDescent="0.25">
      <c r="A32" s="5">
        <v>23</v>
      </c>
      <c r="B32" s="21"/>
      <c r="C32" s="180"/>
      <c r="D32" s="180"/>
      <c r="E32" s="24"/>
      <c r="F32" s="21" t="s">
        <v>26</v>
      </c>
      <c r="G32" s="179"/>
      <c r="H32" s="179"/>
      <c r="I32" s="22"/>
    </row>
    <row r="33" spans="1:9" ht="14.25" x14ac:dyDescent="0.2">
      <c r="A33" s="5">
        <v>24</v>
      </c>
      <c r="B33" s="25"/>
      <c r="C33" s="180"/>
      <c r="D33" s="180"/>
      <c r="E33" s="24"/>
      <c r="F33" s="23" t="s">
        <v>27</v>
      </c>
      <c r="G33" s="180">
        <v>0</v>
      </c>
      <c r="H33" s="180">
        <v>0</v>
      </c>
      <c r="I33" s="24">
        <v>0</v>
      </c>
    </row>
    <row r="34" spans="1:9" ht="18" x14ac:dyDescent="0.25">
      <c r="A34" s="5">
        <v>25</v>
      </c>
      <c r="B34" s="17"/>
      <c r="C34" s="180"/>
      <c r="D34" s="180"/>
      <c r="E34" s="24"/>
      <c r="F34" s="17" t="s">
        <v>28</v>
      </c>
      <c r="G34" s="177"/>
      <c r="H34" s="177"/>
      <c r="I34" s="18"/>
    </row>
    <row r="35" spans="1:9" ht="14.25" x14ac:dyDescent="0.2">
      <c r="A35" s="5">
        <v>26</v>
      </c>
      <c r="B35" s="25"/>
      <c r="C35" s="180"/>
      <c r="D35" s="180"/>
      <c r="E35" s="24"/>
      <c r="F35" s="23" t="s">
        <v>29</v>
      </c>
      <c r="G35" s="180">
        <v>0</v>
      </c>
      <c r="H35" s="180">
        <v>0</v>
      </c>
      <c r="I35" s="24">
        <v>0</v>
      </c>
    </row>
    <row r="36" spans="1:9" ht="14.25" x14ac:dyDescent="0.2">
      <c r="A36" s="5">
        <v>27</v>
      </c>
      <c r="B36" s="25"/>
      <c r="C36" s="180"/>
      <c r="D36" s="180"/>
      <c r="E36" s="24"/>
      <c r="F36" s="23" t="s">
        <v>30</v>
      </c>
      <c r="G36" s="180">
        <v>0</v>
      </c>
      <c r="H36" s="180">
        <v>0</v>
      </c>
      <c r="I36" s="24">
        <v>0</v>
      </c>
    </row>
    <row r="37" spans="1:9" ht="14.25" x14ac:dyDescent="0.2">
      <c r="A37" s="5">
        <v>28</v>
      </c>
      <c r="B37" s="25"/>
      <c r="C37" s="180"/>
      <c r="D37" s="180"/>
      <c r="E37" s="24"/>
      <c r="F37" s="23" t="s">
        <v>72</v>
      </c>
      <c r="G37" s="180">
        <f>SUM(G35:G36)</f>
        <v>0</v>
      </c>
      <c r="H37" s="180">
        <f>SUM(H35:H36)</f>
        <v>0</v>
      </c>
      <c r="I37" s="24">
        <f>SUM(I35:I36)</f>
        <v>0</v>
      </c>
    </row>
    <row r="38" spans="1:9" ht="14.25" x14ac:dyDescent="0.2">
      <c r="A38" s="5">
        <v>29</v>
      </c>
      <c r="B38" s="25"/>
      <c r="C38" s="180"/>
      <c r="D38" s="180"/>
      <c r="E38" s="24"/>
      <c r="F38" s="23"/>
      <c r="G38" s="180"/>
      <c r="H38" s="180"/>
      <c r="I38" s="24"/>
    </row>
    <row r="39" spans="1:9" ht="18" x14ac:dyDescent="0.25">
      <c r="A39" s="5">
        <v>30</v>
      </c>
      <c r="B39" s="17"/>
      <c r="C39" s="180"/>
      <c r="D39" s="180"/>
      <c r="E39" s="24"/>
      <c r="F39" s="17" t="s">
        <v>31</v>
      </c>
      <c r="G39" s="177"/>
      <c r="H39" s="177"/>
      <c r="I39" s="18"/>
    </row>
    <row r="40" spans="1:9" ht="14.25" x14ac:dyDescent="0.2">
      <c r="A40" s="5">
        <v>31</v>
      </c>
      <c r="B40" s="25"/>
      <c r="C40" s="180"/>
      <c r="D40" s="180"/>
      <c r="E40" s="24"/>
      <c r="F40" s="23" t="s">
        <v>32</v>
      </c>
      <c r="G40" s="180">
        <v>0</v>
      </c>
      <c r="H40" s="180">
        <v>0</v>
      </c>
      <c r="I40" s="24">
        <v>0</v>
      </c>
    </row>
    <row r="41" spans="1:9" ht="14.25" x14ac:dyDescent="0.2">
      <c r="A41" s="5">
        <v>32</v>
      </c>
      <c r="B41" s="25"/>
      <c r="C41" s="180"/>
      <c r="D41" s="180"/>
      <c r="E41" s="24"/>
      <c r="F41" s="23" t="s">
        <v>33</v>
      </c>
      <c r="G41" s="180">
        <v>0</v>
      </c>
      <c r="H41" s="180">
        <v>0</v>
      </c>
      <c r="I41" s="24">
        <v>0</v>
      </c>
    </row>
    <row r="42" spans="1:9" ht="68.25" customHeight="1" x14ac:dyDescent="0.25">
      <c r="A42" s="5">
        <v>33</v>
      </c>
      <c r="B42" s="26" t="s">
        <v>46</v>
      </c>
      <c r="C42" s="177">
        <f>SUM(C17,C26)</f>
        <v>127634777</v>
      </c>
      <c r="D42" s="177">
        <f>SUM(D17,D26)</f>
        <v>136013972</v>
      </c>
      <c r="E42" s="18">
        <f>SUM(E17,E26)</f>
        <v>166606028</v>
      </c>
      <c r="F42" s="17" t="s">
        <v>34</v>
      </c>
      <c r="G42" s="177">
        <f>SUM(G17,G26,G31,G41)</f>
        <v>180456652</v>
      </c>
      <c r="H42" s="177">
        <f>SUM(H17,H26,H31,H41)</f>
        <v>188845847</v>
      </c>
      <c r="I42" s="18">
        <f>SUM(I17,I26,I31,I41)</f>
        <v>169582484</v>
      </c>
    </row>
    <row r="43" spans="1:9" ht="18" x14ac:dyDescent="0.25">
      <c r="A43" s="5">
        <v>34</v>
      </c>
      <c r="B43" s="27"/>
      <c r="C43" s="180"/>
      <c r="D43" s="180"/>
      <c r="E43" s="24"/>
      <c r="F43" s="17" t="s">
        <v>35</v>
      </c>
      <c r="G43" s="177"/>
      <c r="H43" s="177"/>
      <c r="I43" s="18"/>
    </row>
    <row r="44" spans="1:9" ht="14.25" x14ac:dyDescent="0.2">
      <c r="A44" s="5">
        <v>35</v>
      </c>
      <c r="B44" s="25"/>
      <c r="C44" s="180"/>
      <c r="D44" s="180"/>
      <c r="E44" s="24"/>
      <c r="F44" s="23" t="s">
        <v>29</v>
      </c>
      <c r="G44" s="180">
        <v>0</v>
      </c>
      <c r="H44" s="180">
        <v>0</v>
      </c>
      <c r="I44" s="24">
        <v>0</v>
      </c>
    </row>
    <row r="45" spans="1:9" ht="14.25" x14ac:dyDescent="0.2">
      <c r="A45" s="5">
        <v>36</v>
      </c>
      <c r="B45" s="25"/>
      <c r="C45" s="180"/>
      <c r="D45" s="180"/>
      <c r="E45" s="24"/>
      <c r="F45" s="23" t="s">
        <v>30</v>
      </c>
      <c r="G45" s="180">
        <v>0</v>
      </c>
      <c r="H45" s="180">
        <v>0</v>
      </c>
      <c r="I45" s="24">
        <v>0</v>
      </c>
    </row>
    <row r="46" spans="1:9" ht="18" x14ac:dyDescent="0.25">
      <c r="A46" s="5">
        <v>37</v>
      </c>
      <c r="B46" s="17" t="s">
        <v>36</v>
      </c>
      <c r="C46" s="177"/>
      <c r="D46" s="177"/>
      <c r="E46" s="18"/>
      <c r="F46" s="17"/>
      <c r="G46" s="184"/>
      <c r="H46" s="184"/>
      <c r="I46" s="28"/>
    </row>
    <row r="47" spans="1:9" ht="15.75" x14ac:dyDescent="0.25">
      <c r="A47" s="5">
        <v>38</v>
      </c>
      <c r="B47" s="21" t="s">
        <v>37</v>
      </c>
      <c r="C47" s="179"/>
      <c r="D47" s="179"/>
      <c r="E47" s="22"/>
      <c r="F47" s="33" t="s">
        <v>454</v>
      </c>
      <c r="G47" s="180">
        <v>3388248</v>
      </c>
      <c r="H47" s="180">
        <v>3388248</v>
      </c>
      <c r="I47" s="24">
        <v>3388248</v>
      </c>
    </row>
    <row r="48" spans="1:9" ht="18" x14ac:dyDescent="0.25">
      <c r="A48" s="5">
        <v>39</v>
      </c>
      <c r="B48" s="33" t="s">
        <v>47</v>
      </c>
      <c r="C48" s="180">
        <v>13168938</v>
      </c>
      <c r="D48" s="180">
        <v>13178938</v>
      </c>
      <c r="E48" s="24">
        <v>14888982</v>
      </c>
      <c r="F48" s="23"/>
      <c r="G48" s="184"/>
      <c r="H48" s="184"/>
      <c r="I48" s="28"/>
    </row>
    <row r="49" spans="1:9" ht="18" x14ac:dyDescent="0.25">
      <c r="A49" s="5">
        <v>40</v>
      </c>
      <c r="B49" s="33" t="s">
        <v>48</v>
      </c>
      <c r="C49" s="180">
        <v>33041185</v>
      </c>
      <c r="D49" s="180">
        <v>33041185</v>
      </c>
      <c r="E49" s="24">
        <v>33041185</v>
      </c>
      <c r="F49" s="23"/>
      <c r="G49" s="184"/>
      <c r="H49" s="184"/>
      <c r="I49" s="28"/>
    </row>
    <row r="50" spans="1:9" ht="18" x14ac:dyDescent="0.25">
      <c r="A50" s="5">
        <v>41</v>
      </c>
      <c r="B50" s="33" t="s">
        <v>503</v>
      </c>
      <c r="C50" s="180">
        <v>10000000</v>
      </c>
      <c r="D50" s="180">
        <v>10000000</v>
      </c>
      <c r="E50" s="24"/>
      <c r="F50" s="23"/>
      <c r="G50" s="184"/>
      <c r="H50" s="184"/>
      <c r="I50" s="28"/>
    </row>
    <row r="51" spans="1:9" ht="18" x14ac:dyDescent="0.25">
      <c r="A51" s="5">
        <v>42</v>
      </c>
      <c r="B51" s="21" t="s">
        <v>38</v>
      </c>
      <c r="C51" s="179"/>
      <c r="D51" s="179"/>
      <c r="E51" s="22"/>
      <c r="F51" s="29"/>
      <c r="G51" s="184"/>
      <c r="H51" s="184"/>
      <c r="I51" s="28"/>
    </row>
    <row r="52" spans="1:9" ht="18" x14ac:dyDescent="0.25">
      <c r="A52" s="5">
        <v>43</v>
      </c>
      <c r="B52" s="33" t="s">
        <v>49</v>
      </c>
      <c r="C52" s="180">
        <v>0</v>
      </c>
      <c r="D52" s="180">
        <v>0</v>
      </c>
      <c r="E52" s="24">
        <v>0</v>
      </c>
      <c r="F52" s="23"/>
      <c r="G52" s="184"/>
      <c r="H52" s="184"/>
      <c r="I52" s="28"/>
    </row>
    <row r="53" spans="1:9" ht="18" x14ac:dyDescent="0.25">
      <c r="A53" s="5">
        <v>44</v>
      </c>
      <c r="B53" s="33" t="s">
        <v>39</v>
      </c>
      <c r="C53" s="180">
        <v>0</v>
      </c>
      <c r="D53" s="180">
        <v>0</v>
      </c>
      <c r="E53" s="24">
        <v>0</v>
      </c>
      <c r="F53" s="23"/>
      <c r="G53" s="184"/>
      <c r="H53" s="184"/>
      <c r="I53" s="28"/>
    </row>
    <row r="54" spans="1:9" ht="18" x14ac:dyDescent="0.25">
      <c r="A54" s="5"/>
      <c r="B54" s="33" t="s">
        <v>487</v>
      </c>
      <c r="C54" s="180"/>
      <c r="D54" s="180"/>
      <c r="E54" s="24">
        <v>3682515</v>
      </c>
      <c r="F54" s="23"/>
      <c r="G54" s="184"/>
      <c r="H54" s="184"/>
      <c r="I54" s="28"/>
    </row>
    <row r="55" spans="1:9" ht="18" x14ac:dyDescent="0.25">
      <c r="A55" s="5">
        <v>45</v>
      </c>
      <c r="B55" s="17" t="s">
        <v>11</v>
      </c>
      <c r="C55" s="177">
        <f>SUM(C42,C48,C49,C50,C53)</f>
        <v>183844900</v>
      </c>
      <c r="D55" s="177">
        <f>SUM(D42,D48,D49,D50,D53)</f>
        <v>192234095</v>
      </c>
      <c r="E55" s="18">
        <f>SUM(E42,E48,E49,E50,E53:E54)</f>
        <v>218218710</v>
      </c>
      <c r="F55" s="17" t="s">
        <v>40</v>
      </c>
      <c r="G55" s="177">
        <f>SUM(G17,G26,G31,G41,G47)</f>
        <v>183844900</v>
      </c>
      <c r="H55" s="177">
        <f>SUM(H17,H26,H31,H41,H47)</f>
        <v>192234095</v>
      </c>
      <c r="I55" s="18">
        <f>SUM(I17,I26,I31,I41,I47)</f>
        <v>172970732</v>
      </c>
    </row>
    <row r="56" spans="1:9" x14ac:dyDescent="0.2">
      <c r="A56" s="5">
        <v>46</v>
      </c>
      <c r="B56" s="33" t="s">
        <v>41</v>
      </c>
      <c r="C56" s="180">
        <f>C17+C48+C50</f>
        <v>144303905</v>
      </c>
      <c r="D56" s="180">
        <f>D17+D48+D50</f>
        <v>146825755</v>
      </c>
      <c r="E56" s="24">
        <f>E17+E48+E50</f>
        <v>146610822</v>
      </c>
      <c r="F56" s="23" t="s">
        <v>42</v>
      </c>
      <c r="G56" s="180">
        <f>G17+G31+G47</f>
        <v>139513715</v>
      </c>
      <c r="H56" s="180">
        <f>H17+H31+H47</f>
        <v>141746876</v>
      </c>
      <c r="I56" s="24">
        <f>I17+I31+I47</f>
        <v>122673890</v>
      </c>
    </row>
    <row r="57" spans="1:9" x14ac:dyDescent="0.2">
      <c r="A57" s="5">
        <v>47</v>
      </c>
      <c r="B57" s="33" t="s">
        <v>43</v>
      </c>
      <c r="C57" s="180">
        <f>C26+C49</f>
        <v>39540995</v>
      </c>
      <c r="D57" s="180">
        <f>D26+D49</f>
        <v>45408340</v>
      </c>
      <c r="E57" s="24">
        <f>E26+E49</f>
        <v>67925373</v>
      </c>
      <c r="F57" s="23" t="s">
        <v>50</v>
      </c>
      <c r="G57" s="180">
        <f>G26</f>
        <v>44331185</v>
      </c>
      <c r="H57" s="180">
        <f>H26</f>
        <v>50487219</v>
      </c>
      <c r="I57" s="24">
        <f>I26</f>
        <v>50296842</v>
      </c>
    </row>
    <row r="58" spans="1:9" x14ac:dyDescent="0.2">
      <c r="D58" s="182"/>
      <c r="E58" s="104"/>
    </row>
  </sheetData>
  <mergeCells count="5">
    <mergeCell ref="B7:E7"/>
    <mergeCell ref="F7:I7"/>
    <mergeCell ref="A1:F1"/>
    <mergeCell ref="A3:B3"/>
    <mergeCell ref="A4:I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workbookViewId="0">
      <selection activeCell="D27" sqref="D27"/>
    </sheetView>
  </sheetViews>
  <sheetFormatPr defaultRowHeight="12.75" x14ac:dyDescent="0.2"/>
  <cols>
    <col min="1" max="1" width="4.7109375" bestFit="1" customWidth="1"/>
    <col min="2" max="2" width="38.42578125" customWidth="1"/>
    <col min="3" max="5" width="12.85546875" customWidth="1"/>
    <col min="6" max="6" width="17.28515625" customWidth="1"/>
    <col min="7" max="7" width="10.140625" bestFit="1" customWidth="1"/>
  </cols>
  <sheetData>
    <row r="1" spans="1:6" x14ac:dyDescent="0.2">
      <c r="A1" s="236" t="s">
        <v>644</v>
      </c>
      <c r="B1" s="237"/>
      <c r="C1" s="237"/>
      <c r="D1" s="237"/>
      <c r="E1" s="237"/>
    </row>
    <row r="2" spans="1:6" x14ac:dyDescent="0.2">
      <c r="A2" s="238" t="s">
        <v>327</v>
      </c>
      <c r="B2" s="238"/>
    </row>
    <row r="3" spans="1:6" x14ac:dyDescent="0.2">
      <c r="A3" s="240" t="s">
        <v>59</v>
      </c>
      <c r="B3" s="240"/>
      <c r="C3" s="240"/>
      <c r="D3" s="240"/>
      <c r="E3" s="240"/>
    </row>
    <row r="4" spans="1:6" x14ac:dyDescent="0.2">
      <c r="A4" s="99"/>
      <c r="B4" s="99"/>
      <c r="C4" s="99"/>
      <c r="D4" s="99"/>
      <c r="E4" s="183" t="s">
        <v>439</v>
      </c>
    </row>
    <row r="5" spans="1:6" x14ac:dyDescent="0.2">
      <c r="A5" s="7" t="s">
        <v>83</v>
      </c>
      <c r="B5" s="7" t="s">
        <v>84</v>
      </c>
      <c r="C5" s="7" t="s">
        <v>85</v>
      </c>
      <c r="D5" s="7" t="s">
        <v>86</v>
      </c>
      <c r="E5" s="7" t="s">
        <v>123</v>
      </c>
    </row>
    <row r="6" spans="1:6" ht="26.25" customHeight="1" x14ac:dyDescent="0.2">
      <c r="A6" s="136" t="s">
        <v>340</v>
      </c>
      <c r="B6" s="136" t="s">
        <v>391</v>
      </c>
      <c r="C6" s="136" t="s">
        <v>645</v>
      </c>
      <c r="D6" s="171" t="s">
        <v>646</v>
      </c>
      <c r="E6" s="137" t="s">
        <v>479</v>
      </c>
    </row>
    <row r="7" spans="1:6" ht="14.25" customHeight="1" x14ac:dyDescent="0.25">
      <c r="A7" s="202">
        <v>1</v>
      </c>
      <c r="B7" s="153" t="s">
        <v>497</v>
      </c>
      <c r="C7" s="134">
        <v>3285000</v>
      </c>
      <c r="D7" s="134">
        <v>78740</v>
      </c>
      <c r="E7" s="134">
        <v>78740</v>
      </c>
    </row>
    <row r="8" spans="1:6" ht="12.75" customHeight="1" x14ac:dyDescent="0.2">
      <c r="A8" s="5">
        <v>2</v>
      </c>
      <c r="B8" s="158" t="s">
        <v>496</v>
      </c>
      <c r="C8" s="134">
        <v>0</v>
      </c>
      <c r="D8" s="134">
        <v>2343199</v>
      </c>
      <c r="E8" s="134">
        <v>2343199</v>
      </c>
    </row>
    <row r="9" spans="1:6" ht="12.75" customHeight="1" x14ac:dyDescent="0.25">
      <c r="A9" s="5">
        <v>3</v>
      </c>
      <c r="B9" s="203" t="s">
        <v>470</v>
      </c>
      <c r="C9" s="134">
        <v>7299445</v>
      </c>
      <c r="D9" s="134">
        <v>8023417</v>
      </c>
      <c r="E9" s="134">
        <v>8023417</v>
      </c>
    </row>
    <row r="10" spans="1:6" ht="12.75" customHeight="1" x14ac:dyDescent="0.25">
      <c r="A10" s="5">
        <v>4</v>
      </c>
      <c r="B10" s="153" t="s">
        <v>471</v>
      </c>
      <c r="C10" s="134">
        <v>3647298</v>
      </c>
      <c r="D10" s="134">
        <f>5719136-D11</f>
        <v>4431114</v>
      </c>
      <c r="E10" s="134">
        <f>5719136-E11</f>
        <v>4431114</v>
      </c>
      <c r="F10" s="175"/>
    </row>
    <row r="11" spans="1:6" ht="12.75" customHeight="1" x14ac:dyDescent="0.25">
      <c r="A11" s="7">
        <v>5</v>
      </c>
      <c r="B11" s="153" t="s">
        <v>472</v>
      </c>
      <c r="C11" s="134">
        <v>1288022</v>
      </c>
      <c r="D11" s="134">
        <v>1288022</v>
      </c>
      <c r="E11" s="134">
        <v>1288022</v>
      </c>
    </row>
    <row r="12" spans="1:6" ht="12.75" customHeight="1" x14ac:dyDescent="0.25">
      <c r="A12" s="7">
        <v>6</v>
      </c>
      <c r="B12" s="153" t="s">
        <v>498</v>
      </c>
      <c r="C12" s="134">
        <v>0</v>
      </c>
      <c r="D12" s="134">
        <v>2826243</v>
      </c>
      <c r="E12" s="134">
        <v>2826243</v>
      </c>
    </row>
    <row r="13" spans="1:6" ht="12.75" customHeight="1" x14ac:dyDescent="0.25">
      <c r="A13" s="5">
        <v>7</v>
      </c>
      <c r="B13" s="153" t="s">
        <v>473</v>
      </c>
      <c r="C13" s="134">
        <v>3631418</v>
      </c>
      <c r="D13" s="134">
        <v>3456965</v>
      </c>
      <c r="E13" s="134">
        <v>3456965</v>
      </c>
    </row>
    <row r="14" spans="1:6" ht="12.75" customHeight="1" x14ac:dyDescent="0.25">
      <c r="A14" s="5">
        <v>8</v>
      </c>
      <c r="B14" s="153" t="s">
        <v>474</v>
      </c>
      <c r="C14" s="134">
        <v>10677482</v>
      </c>
      <c r="D14" s="134">
        <v>11747076</v>
      </c>
      <c r="E14" s="134">
        <v>11747076</v>
      </c>
    </row>
    <row r="15" spans="1:6" ht="12.75" customHeight="1" x14ac:dyDescent="0.25">
      <c r="A15" s="5">
        <v>9</v>
      </c>
      <c r="B15" s="153" t="s">
        <v>495</v>
      </c>
      <c r="C15" s="134">
        <v>0</v>
      </c>
      <c r="D15" s="134">
        <v>250000</v>
      </c>
      <c r="E15" s="134">
        <v>250000</v>
      </c>
    </row>
    <row r="16" spans="1:6" ht="12.75" customHeight="1" x14ac:dyDescent="0.25">
      <c r="A16" s="5">
        <v>10</v>
      </c>
      <c r="B16" s="153" t="s">
        <v>647</v>
      </c>
      <c r="C16" s="134">
        <v>500000</v>
      </c>
      <c r="D16" s="134">
        <v>0</v>
      </c>
      <c r="E16" s="134">
        <v>0</v>
      </c>
    </row>
    <row r="17" spans="1:7" ht="12.75" customHeight="1" x14ac:dyDescent="0.2">
      <c r="A17" s="7">
        <v>11</v>
      </c>
      <c r="B17" s="5" t="s">
        <v>467</v>
      </c>
      <c r="C17" s="134">
        <v>11446450</v>
      </c>
      <c r="D17" s="134">
        <v>9192090</v>
      </c>
      <c r="E17" s="134">
        <v>9192090</v>
      </c>
      <c r="G17" s="174"/>
    </row>
    <row r="18" spans="1:7" s="3" customFormat="1" ht="12.75" customHeight="1" x14ac:dyDescent="0.2">
      <c r="A18" s="6">
        <v>12</v>
      </c>
      <c r="B18" s="6" t="s">
        <v>72</v>
      </c>
      <c r="C18" s="147">
        <f>SUM(C7:C17)</f>
        <v>41775115</v>
      </c>
      <c r="D18" s="135">
        <f>SUM(D7:D17)</f>
        <v>43636866</v>
      </c>
      <c r="E18" s="135">
        <f>SUM(E7:E17)</f>
        <v>43636866</v>
      </c>
      <c r="G18" s="204"/>
    </row>
  </sheetData>
  <mergeCells count="3">
    <mergeCell ref="A1:E1"/>
    <mergeCell ref="A2:B2"/>
    <mergeCell ref="A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workbookViewId="0">
      <selection activeCell="H25" sqref="H25"/>
    </sheetView>
  </sheetViews>
  <sheetFormatPr defaultRowHeight="12.75" x14ac:dyDescent="0.2"/>
  <cols>
    <col min="1" max="1" width="5.85546875" customWidth="1"/>
    <col min="2" max="2" width="33.5703125" customWidth="1"/>
    <col min="3" max="3" width="11.42578125" customWidth="1"/>
    <col min="4" max="4" width="10.5703125" customWidth="1"/>
  </cols>
  <sheetData>
    <row r="1" spans="1:5" x14ac:dyDescent="0.2">
      <c r="A1" s="236" t="s">
        <v>648</v>
      </c>
      <c r="B1" s="237"/>
      <c r="C1" s="237"/>
      <c r="D1" s="237"/>
      <c r="E1" s="237"/>
    </row>
    <row r="2" spans="1:5" x14ac:dyDescent="0.2">
      <c r="A2" s="238" t="s">
        <v>327</v>
      </c>
      <c r="B2" s="238"/>
    </row>
    <row r="3" spans="1:5" x14ac:dyDescent="0.2">
      <c r="A3" s="240" t="s">
        <v>105</v>
      </c>
      <c r="B3" s="240"/>
      <c r="C3" s="240"/>
      <c r="D3" s="240"/>
      <c r="E3" s="240"/>
    </row>
    <row r="4" spans="1:5" x14ac:dyDescent="0.2">
      <c r="A4" s="99"/>
      <c r="B4" s="99"/>
      <c r="C4" s="99"/>
      <c r="D4" s="99"/>
      <c r="E4" s="103" t="s">
        <v>439</v>
      </c>
    </row>
    <row r="5" spans="1:5" x14ac:dyDescent="0.2">
      <c r="A5" s="7" t="s">
        <v>83</v>
      </c>
      <c r="B5" s="7" t="s">
        <v>84</v>
      </c>
      <c r="C5" s="7" t="s">
        <v>85</v>
      </c>
      <c r="D5" s="7" t="s">
        <v>86</v>
      </c>
      <c r="E5" s="158" t="s">
        <v>123</v>
      </c>
    </row>
    <row r="6" spans="1:5" x14ac:dyDescent="0.2">
      <c r="A6" s="6" t="s">
        <v>340</v>
      </c>
      <c r="B6" s="6" t="s">
        <v>13</v>
      </c>
      <c r="C6" s="6" t="s">
        <v>645</v>
      </c>
      <c r="D6" s="172" t="s">
        <v>646</v>
      </c>
      <c r="E6" s="101" t="s">
        <v>140</v>
      </c>
    </row>
    <row r="7" spans="1:5" x14ac:dyDescent="0.2">
      <c r="A7" s="5" t="s">
        <v>58</v>
      </c>
      <c r="B7" s="158" t="s">
        <v>491</v>
      </c>
      <c r="C7" s="158">
        <v>0</v>
      </c>
      <c r="D7" s="142">
        <v>480000</v>
      </c>
      <c r="E7" s="142">
        <v>480000</v>
      </c>
    </row>
    <row r="8" spans="1:5" ht="15" x14ac:dyDescent="0.25">
      <c r="A8" s="158" t="s">
        <v>73</v>
      </c>
      <c r="B8" s="153" t="s">
        <v>493</v>
      </c>
      <c r="C8" s="153">
        <v>0</v>
      </c>
      <c r="D8" s="134">
        <v>782500</v>
      </c>
      <c r="E8" s="134">
        <v>782500</v>
      </c>
    </row>
    <row r="9" spans="1:5" x14ac:dyDescent="0.2">
      <c r="A9" s="5" t="s">
        <v>74</v>
      </c>
      <c r="B9" s="158" t="s">
        <v>494</v>
      </c>
      <c r="C9" s="158">
        <v>0</v>
      </c>
      <c r="D9" s="134">
        <v>490000</v>
      </c>
      <c r="E9" s="134">
        <v>490000</v>
      </c>
    </row>
    <row r="10" spans="1:5" x14ac:dyDescent="0.2">
      <c r="A10" s="158" t="s">
        <v>75</v>
      </c>
      <c r="B10" s="158" t="s">
        <v>492</v>
      </c>
      <c r="C10" s="158">
        <v>0</v>
      </c>
      <c r="D10" s="134">
        <v>3170586</v>
      </c>
      <c r="E10" s="134">
        <v>3170586</v>
      </c>
    </row>
    <row r="11" spans="1:5" x14ac:dyDescent="0.2">
      <c r="A11" s="158" t="s">
        <v>330</v>
      </c>
      <c r="B11" s="158" t="s">
        <v>649</v>
      </c>
      <c r="C11" s="142">
        <v>1000000</v>
      </c>
      <c r="D11" s="134">
        <f>480438+190377</f>
        <v>670815</v>
      </c>
      <c r="E11" s="134">
        <v>480438</v>
      </c>
    </row>
    <row r="12" spans="1:5" ht="15" x14ac:dyDescent="0.25">
      <c r="A12" s="158" t="s">
        <v>353</v>
      </c>
      <c r="B12" s="153" t="s">
        <v>650</v>
      </c>
      <c r="C12" s="134">
        <v>511000</v>
      </c>
      <c r="D12" s="134">
        <v>0</v>
      </c>
      <c r="E12" s="134">
        <v>0</v>
      </c>
    </row>
    <row r="13" spans="1:5" x14ac:dyDescent="0.2">
      <c r="A13" s="158" t="s">
        <v>354</v>
      </c>
      <c r="B13" s="5" t="s">
        <v>651</v>
      </c>
      <c r="C13" s="134">
        <v>730000</v>
      </c>
      <c r="D13" s="134">
        <v>0</v>
      </c>
      <c r="E13" s="134">
        <v>0</v>
      </c>
    </row>
    <row r="14" spans="1:5" x14ac:dyDescent="0.2">
      <c r="A14" s="158" t="s">
        <v>440</v>
      </c>
      <c r="B14" s="158" t="s">
        <v>326</v>
      </c>
      <c r="C14" s="142">
        <v>315070</v>
      </c>
      <c r="D14" s="142">
        <v>1256452</v>
      </c>
      <c r="E14" s="142">
        <v>1256452</v>
      </c>
    </row>
    <row r="15" spans="1:5" x14ac:dyDescent="0.2">
      <c r="A15" s="6" t="s">
        <v>652</v>
      </c>
      <c r="B15" s="6" t="s">
        <v>392</v>
      </c>
      <c r="C15" s="147">
        <f>SUM(C11:C14)</f>
        <v>2556070</v>
      </c>
      <c r="D15" s="147">
        <f>SUM(D7:D14)</f>
        <v>6850353</v>
      </c>
      <c r="E15" s="147">
        <f>SUM(E7:E14)</f>
        <v>6659976</v>
      </c>
    </row>
    <row r="16" spans="1:5" x14ac:dyDescent="0.2">
      <c r="A16" s="8"/>
      <c r="B16" s="9"/>
      <c r="C16" s="9"/>
      <c r="D16" s="8"/>
    </row>
    <row r="17" spans="1:4" x14ac:dyDescent="0.2">
      <c r="A17" s="8"/>
      <c r="B17" s="8"/>
      <c r="C17" s="8"/>
      <c r="D17" s="8"/>
    </row>
  </sheetData>
  <mergeCells count="3">
    <mergeCell ref="A1:E1"/>
    <mergeCell ref="A2:B2"/>
    <mergeCell ref="A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workbookViewId="0">
      <selection activeCell="D6" sqref="D6"/>
    </sheetView>
  </sheetViews>
  <sheetFormatPr defaultRowHeight="12.75" x14ac:dyDescent="0.2"/>
  <cols>
    <col min="1" max="1" width="4.85546875" bestFit="1" customWidth="1"/>
    <col min="2" max="2" width="31.85546875" customWidth="1"/>
    <col min="3" max="3" width="11.85546875" customWidth="1"/>
  </cols>
  <sheetData>
    <row r="1" spans="1:9" x14ac:dyDescent="0.2">
      <c r="A1" s="236" t="s">
        <v>653</v>
      </c>
      <c r="B1" s="241"/>
      <c r="C1" s="241"/>
    </row>
    <row r="2" spans="1:9" x14ac:dyDescent="0.2">
      <c r="A2" s="238" t="s">
        <v>327</v>
      </c>
      <c r="B2" s="238"/>
    </row>
    <row r="3" spans="1:9" x14ac:dyDescent="0.2">
      <c r="A3" s="240" t="s">
        <v>60</v>
      </c>
      <c r="B3" s="240"/>
      <c r="C3" s="240"/>
    </row>
    <row r="4" spans="1:9" x14ac:dyDescent="0.2">
      <c r="A4" s="7" t="s">
        <v>83</v>
      </c>
      <c r="B4" s="6" t="s">
        <v>84</v>
      </c>
      <c r="C4" s="7" t="s">
        <v>85</v>
      </c>
      <c r="D4" s="158" t="s">
        <v>86</v>
      </c>
    </row>
    <row r="5" spans="1:9" x14ac:dyDescent="0.2">
      <c r="A5" s="6" t="s">
        <v>340</v>
      </c>
      <c r="B5" s="6" t="s">
        <v>0</v>
      </c>
      <c r="C5" s="6" t="s">
        <v>398</v>
      </c>
      <c r="D5" s="6" t="s">
        <v>479</v>
      </c>
    </row>
    <row r="6" spans="1:9" x14ac:dyDescent="0.2">
      <c r="A6" s="5">
        <v>1</v>
      </c>
      <c r="B6" s="6" t="s">
        <v>76</v>
      </c>
      <c r="C6" s="5"/>
      <c r="D6" s="5"/>
    </row>
    <row r="7" spans="1:9" x14ac:dyDescent="0.2">
      <c r="A7" s="5">
        <v>2</v>
      </c>
      <c r="B7" s="5" t="s">
        <v>77</v>
      </c>
      <c r="C7" s="5">
        <v>0</v>
      </c>
      <c r="D7" s="5">
        <v>0</v>
      </c>
    </row>
    <row r="8" spans="1:9" x14ac:dyDescent="0.2">
      <c r="A8" s="5">
        <v>3</v>
      </c>
      <c r="B8" s="5" t="s">
        <v>78</v>
      </c>
      <c r="C8" s="5">
        <v>1</v>
      </c>
      <c r="D8" s="5">
        <v>1</v>
      </c>
    </row>
    <row r="9" spans="1:9" x14ac:dyDescent="0.2">
      <c r="A9" s="5">
        <v>4</v>
      </c>
      <c r="B9" s="5" t="s">
        <v>79</v>
      </c>
      <c r="C9" s="5">
        <v>1</v>
      </c>
      <c r="D9" s="5">
        <v>1</v>
      </c>
    </row>
    <row r="10" spans="1:9" x14ac:dyDescent="0.2">
      <c r="A10" s="5">
        <v>5</v>
      </c>
      <c r="B10" s="7" t="s">
        <v>399</v>
      </c>
      <c r="C10" s="5">
        <v>2</v>
      </c>
      <c r="D10" s="5">
        <v>2</v>
      </c>
    </row>
    <row r="11" spans="1:9" x14ac:dyDescent="0.2">
      <c r="A11" s="5">
        <v>6</v>
      </c>
      <c r="B11" s="6" t="s">
        <v>72</v>
      </c>
      <c r="C11" s="6">
        <f>SUM(C7:C10)</f>
        <v>4</v>
      </c>
      <c r="D11" s="6">
        <f>SUM(D7:D10)</f>
        <v>4</v>
      </c>
    </row>
    <row r="13" spans="1:9" x14ac:dyDescent="0.2">
      <c r="B13" s="3"/>
      <c r="C13" s="3"/>
      <c r="D13" s="3"/>
      <c r="E13" s="3"/>
      <c r="F13" s="3"/>
      <c r="G13" s="3"/>
      <c r="H13" s="3"/>
      <c r="I13" s="3"/>
    </row>
  </sheetData>
  <mergeCells count="3">
    <mergeCell ref="A1:C1"/>
    <mergeCell ref="A2:B2"/>
    <mergeCell ref="A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>
      <selection activeCell="E7" sqref="E7"/>
    </sheetView>
  </sheetViews>
  <sheetFormatPr defaultRowHeight="12.75" x14ac:dyDescent="0.2"/>
  <cols>
    <col min="1" max="1" width="4.7109375" bestFit="1" customWidth="1"/>
    <col min="2" max="2" width="44.7109375" bestFit="1" customWidth="1"/>
    <col min="5" max="5" width="13.42578125" bestFit="1" customWidth="1"/>
  </cols>
  <sheetData>
    <row r="1" spans="1:5" x14ac:dyDescent="0.2">
      <c r="A1" s="236" t="s">
        <v>654</v>
      </c>
      <c r="B1" s="237"/>
      <c r="C1" s="237"/>
      <c r="D1" s="237"/>
      <c r="E1" s="237"/>
    </row>
    <row r="2" spans="1:5" x14ac:dyDescent="0.2">
      <c r="A2" s="238" t="s">
        <v>327</v>
      </c>
      <c r="B2" s="238"/>
    </row>
    <row r="3" spans="1:5" x14ac:dyDescent="0.2">
      <c r="A3" s="240" t="s">
        <v>61</v>
      </c>
      <c r="B3" s="240"/>
      <c r="C3" s="240"/>
      <c r="D3" s="240"/>
      <c r="E3" s="240"/>
    </row>
    <row r="4" spans="1:5" x14ac:dyDescent="0.2">
      <c r="A4" s="7" t="s">
        <v>83</v>
      </c>
      <c r="B4" s="7" t="s">
        <v>84</v>
      </c>
      <c r="C4" s="7" t="s">
        <v>85</v>
      </c>
      <c r="D4" s="7" t="s">
        <v>86</v>
      </c>
      <c r="E4" s="7" t="s">
        <v>123</v>
      </c>
    </row>
    <row r="5" spans="1:5" x14ac:dyDescent="0.2">
      <c r="A5" s="6" t="s">
        <v>340</v>
      </c>
      <c r="B5" s="6" t="s">
        <v>401</v>
      </c>
      <c r="C5" s="6" t="s">
        <v>403</v>
      </c>
      <c r="D5" s="6" t="s">
        <v>404</v>
      </c>
      <c r="E5" s="6" t="s">
        <v>405</v>
      </c>
    </row>
    <row r="6" spans="1:5" x14ac:dyDescent="0.2">
      <c r="A6" s="5">
        <v>1</v>
      </c>
      <c r="B6" s="6" t="s">
        <v>136</v>
      </c>
      <c r="C6" s="6"/>
      <c r="D6" s="39" t="s">
        <v>324</v>
      </c>
      <c r="E6" s="6"/>
    </row>
    <row r="7" spans="1:5" x14ac:dyDescent="0.2">
      <c r="A7" s="5">
        <v>2</v>
      </c>
      <c r="B7" s="156" t="s">
        <v>489</v>
      </c>
      <c r="C7" s="12">
        <v>8</v>
      </c>
      <c r="D7" s="146">
        <v>5</v>
      </c>
      <c r="E7" s="5">
        <f>(8+8+7+8+8)/5</f>
        <v>7.8</v>
      </c>
    </row>
    <row r="8" spans="1:5" x14ac:dyDescent="0.2">
      <c r="A8" s="5">
        <v>3</v>
      </c>
      <c r="B8" s="158" t="s">
        <v>490</v>
      </c>
      <c r="C8" s="5">
        <v>8</v>
      </c>
      <c r="D8" s="146">
        <v>5</v>
      </c>
      <c r="E8" s="5">
        <f>(7+8+5+8+8)/5</f>
        <v>7.2</v>
      </c>
    </row>
    <row r="9" spans="1:5" x14ac:dyDescent="0.2">
      <c r="A9" s="5">
        <v>6</v>
      </c>
      <c r="B9" s="11" t="s">
        <v>51</v>
      </c>
      <c r="C9" s="6">
        <f>SUM(C7:C8)</f>
        <v>16</v>
      </c>
      <c r="D9" s="6">
        <v>10</v>
      </c>
      <c r="E9" s="6">
        <v>7.6</v>
      </c>
    </row>
  </sheetData>
  <mergeCells count="3">
    <mergeCell ref="A1:E1"/>
    <mergeCell ref="A2:B2"/>
    <mergeCell ref="A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workbookViewId="0">
      <selection activeCell="A2" sqref="A2:C2"/>
    </sheetView>
  </sheetViews>
  <sheetFormatPr defaultColWidth="9.140625" defaultRowHeight="12.75" x14ac:dyDescent="0.2"/>
  <cols>
    <col min="1" max="1" width="4.7109375" style="40" bestFit="1" customWidth="1"/>
    <col min="2" max="2" width="16.5703125" style="40" customWidth="1"/>
    <col min="3" max="3" width="23.140625" style="40" customWidth="1"/>
    <col min="4" max="4" width="9.140625" style="40"/>
    <col min="5" max="5" width="12" style="40" customWidth="1"/>
    <col min="6" max="6" width="9.140625" style="40"/>
    <col min="7" max="7" width="12.5703125" style="40" customWidth="1"/>
    <col min="8" max="8" width="26.42578125" style="40" customWidth="1"/>
    <col min="9" max="16384" width="9.140625" style="40"/>
  </cols>
  <sheetData>
    <row r="1" spans="1:8" x14ac:dyDescent="0.2">
      <c r="A1" s="230" t="s">
        <v>681</v>
      </c>
      <c r="B1" s="231"/>
      <c r="C1" s="231"/>
      <c r="D1" s="231"/>
      <c r="E1" s="231"/>
      <c r="F1" s="231"/>
      <c r="G1" s="231"/>
      <c r="H1" s="231"/>
    </row>
    <row r="2" spans="1:8" x14ac:dyDescent="0.2">
      <c r="A2" s="242" t="s">
        <v>327</v>
      </c>
      <c r="B2" s="242"/>
      <c r="C2" s="242"/>
    </row>
    <row r="3" spans="1:8" x14ac:dyDescent="0.2">
      <c r="A3" s="233" t="s">
        <v>62</v>
      </c>
      <c r="B3" s="233"/>
      <c r="C3" s="233"/>
      <c r="D3" s="233"/>
      <c r="E3" s="233"/>
      <c r="F3" s="233"/>
      <c r="G3" s="233"/>
      <c r="H3" s="233"/>
    </row>
    <row r="4" spans="1:8" x14ac:dyDescent="0.2">
      <c r="H4" s="109" t="s">
        <v>439</v>
      </c>
    </row>
    <row r="5" spans="1:8" x14ac:dyDescent="0.2">
      <c r="A5" s="86" t="s">
        <v>83</v>
      </c>
      <c r="B5" s="86" t="s">
        <v>84</v>
      </c>
      <c r="C5" s="86" t="s">
        <v>85</v>
      </c>
      <c r="D5" s="86" t="s">
        <v>86</v>
      </c>
      <c r="E5" s="86" t="s">
        <v>123</v>
      </c>
      <c r="F5" s="86" t="s">
        <v>116</v>
      </c>
      <c r="G5" s="86" t="s">
        <v>117</v>
      </c>
      <c r="H5" s="86" t="s">
        <v>118</v>
      </c>
    </row>
    <row r="6" spans="1:8" x14ac:dyDescent="0.2">
      <c r="A6" s="246" t="s">
        <v>340</v>
      </c>
      <c r="B6" s="246" t="s">
        <v>0</v>
      </c>
      <c r="C6" s="246" t="s">
        <v>137</v>
      </c>
      <c r="D6" s="246" t="s">
        <v>393</v>
      </c>
      <c r="E6" s="243" t="s">
        <v>138</v>
      </c>
      <c r="F6" s="244"/>
      <c r="G6" s="245"/>
      <c r="H6" s="248" t="s">
        <v>397</v>
      </c>
    </row>
    <row r="7" spans="1:8" x14ac:dyDescent="0.2">
      <c r="A7" s="247"/>
      <c r="B7" s="247"/>
      <c r="C7" s="247"/>
      <c r="D7" s="247"/>
      <c r="E7" s="119" t="s">
        <v>394</v>
      </c>
      <c r="F7" s="119" t="s">
        <v>395</v>
      </c>
      <c r="G7" s="119" t="s">
        <v>396</v>
      </c>
      <c r="H7" s="249"/>
    </row>
    <row r="8" spans="1:8" x14ac:dyDescent="0.2">
      <c r="A8" s="87">
        <v>1</v>
      </c>
      <c r="B8" s="87" t="s">
        <v>1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</row>
    <row r="9" spans="1:8" x14ac:dyDescent="0.2">
      <c r="A9" s="87">
        <v>2</v>
      </c>
      <c r="B9" s="87" t="s">
        <v>72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</row>
    <row r="10" spans="1:8" x14ac:dyDescent="0.2">
      <c r="A10" s="87">
        <v>3</v>
      </c>
      <c r="B10" s="87" t="s">
        <v>2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</row>
    <row r="11" spans="1:8" x14ac:dyDescent="0.2">
      <c r="A11" s="87">
        <v>4</v>
      </c>
      <c r="B11" s="87" t="s">
        <v>72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</row>
  </sheetData>
  <mergeCells count="9">
    <mergeCell ref="A1:H1"/>
    <mergeCell ref="A2:C2"/>
    <mergeCell ref="A3:H3"/>
    <mergeCell ref="E6:G6"/>
    <mergeCell ref="A6:A7"/>
    <mergeCell ref="B6:B7"/>
    <mergeCell ref="C6:C7"/>
    <mergeCell ref="D6:D7"/>
    <mergeCell ref="H6:H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workbookViewId="0">
      <selection activeCell="A2" sqref="A2:B2"/>
    </sheetView>
  </sheetViews>
  <sheetFormatPr defaultColWidth="9.140625" defaultRowHeight="12.75" x14ac:dyDescent="0.2"/>
  <cols>
    <col min="1" max="1" width="4.85546875" style="40" bestFit="1" customWidth="1"/>
    <col min="2" max="2" width="58.140625" style="40" bestFit="1" customWidth="1"/>
    <col min="3" max="4" width="13" style="40" customWidth="1"/>
    <col min="5" max="5" width="16.7109375" style="40" customWidth="1"/>
    <col min="6" max="6" width="32.85546875" style="40" customWidth="1"/>
    <col min="7" max="16384" width="9.140625" style="40"/>
  </cols>
  <sheetData>
    <row r="1" spans="1:5" x14ac:dyDescent="0.2">
      <c r="A1" s="230" t="s">
        <v>655</v>
      </c>
      <c r="B1" s="231"/>
      <c r="C1" s="231"/>
      <c r="D1" s="231"/>
      <c r="E1" s="231"/>
    </row>
    <row r="2" spans="1:5" x14ac:dyDescent="0.2">
      <c r="A2" s="242" t="s">
        <v>328</v>
      </c>
      <c r="B2" s="242"/>
    </row>
    <row r="3" spans="1:5" x14ac:dyDescent="0.2">
      <c r="A3" s="250" t="s">
        <v>390</v>
      </c>
      <c r="B3" s="250"/>
      <c r="C3" s="250"/>
      <c r="D3" s="250"/>
      <c r="E3" s="250"/>
    </row>
    <row r="4" spans="1:5" x14ac:dyDescent="0.2">
      <c r="C4" s="74"/>
      <c r="D4" s="74"/>
      <c r="E4" s="109" t="s">
        <v>439</v>
      </c>
    </row>
    <row r="5" spans="1:5" x14ac:dyDescent="0.2">
      <c r="A5" s="86" t="s">
        <v>83</v>
      </c>
      <c r="B5" s="86" t="s">
        <v>84</v>
      </c>
      <c r="C5" s="86" t="s">
        <v>85</v>
      </c>
      <c r="D5" s="157" t="s">
        <v>86</v>
      </c>
      <c r="E5" s="157" t="s">
        <v>123</v>
      </c>
    </row>
    <row r="6" spans="1:5" s="85" customFormat="1" x14ac:dyDescent="0.2">
      <c r="A6" s="87" t="s">
        <v>340</v>
      </c>
      <c r="B6" s="87" t="s">
        <v>0</v>
      </c>
      <c r="C6" s="209" t="s">
        <v>429</v>
      </c>
      <c r="D6" s="209" t="s">
        <v>478</v>
      </c>
      <c r="E6" s="210" t="s">
        <v>479</v>
      </c>
    </row>
    <row r="7" spans="1:5" x14ac:dyDescent="0.2">
      <c r="A7" s="86">
        <v>1</v>
      </c>
      <c r="B7" s="86" t="s">
        <v>459</v>
      </c>
      <c r="C7" s="206">
        <v>2000000</v>
      </c>
      <c r="D7" s="206">
        <v>2000000</v>
      </c>
      <c r="E7" s="123">
        <v>1097500</v>
      </c>
    </row>
    <row r="8" spans="1:5" x14ac:dyDescent="0.2">
      <c r="A8" s="86">
        <v>2</v>
      </c>
      <c r="B8" s="89" t="s">
        <v>460</v>
      </c>
      <c r="C8" s="206">
        <v>1808000</v>
      </c>
      <c r="D8" s="206">
        <v>1808000</v>
      </c>
      <c r="E8" s="123">
        <f>2425506+743237</f>
        <v>3168743</v>
      </c>
    </row>
    <row r="9" spans="1:5" x14ac:dyDescent="0.2">
      <c r="A9" s="86">
        <v>3</v>
      </c>
      <c r="B9" s="89" t="s">
        <v>461</v>
      </c>
      <c r="C9" s="206">
        <v>2500000</v>
      </c>
      <c r="D9" s="206">
        <v>2500000</v>
      </c>
      <c r="E9" s="123">
        <v>2180000</v>
      </c>
    </row>
    <row r="10" spans="1:5" x14ac:dyDescent="0.2">
      <c r="A10" s="86">
        <v>4</v>
      </c>
      <c r="B10" s="89" t="s">
        <v>462</v>
      </c>
      <c r="C10" s="206">
        <v>1500000</v>
      </c>
      <c r="D10" s="206">
        <v>1500000</v>
      </c>
      <c r="E10" s="123">
        <v>1350000</v>
      </c>
    </row>
    <row r="11" spans="1:5" x14ac:dyDescent="0.2">
      <c r="A11" s="86">
        <v>5</v>
      </c>
      <c r="B11" s="86" t="s">
        <v>463</v>
      </c>
      <c r="C11" s="206">
        <v>1100000</v>
      </c>
      <c r="D11" s="206">
        <v>1100000</v>
      </c>
      <c r="E11" s="121">
        <v>1080000</v>
      </c>
    </row>
    <row r="12" spans="1:5" x14ac:dyDescent="0.2">
      <c r="A12" s="86">
        <v>6</v>
      </c>
      <c r="B12" s="86" t="s">
        <v>464</v>
      </c>
      <c r="C12" s="206">
        <v>500000</v>
      </c>
      <c r="D12" s="206">
        <v>500000</v>
      </c>
      <c r="E12" s="121">
        <v>455000</v>
      </c>
    </row>
    <row r="13" spans="1:5" x14ac:dyDescent="0.2">
      <c r="A13" s="86">
        <v>7</v>
      </c>
      <c r="B13" s="157" t="s">
        <v>501</v>
      </c>
      <c r="C13" s="86">
        <v>0</v>
      </c>
      <c r="D13" s="86">
        <v>0</v>
      </c>
      <c r="E13" s="121">
        <v>300000</v>
      </c>
    </row>
    <row r="14" spans="1:5" x14ac:dyDescent="0.2">
      <c r="A14" s="86">
        <v>8</v>
      </c>
      <c r="B14" s="157" t="s">
        <v>500</v>
      </c>
      <c r="C14" s="86">
        <v>0</v>
      </c>
      <c r="D14" s="86">
        <v>0</v>
      </c>
      <c r="E14" s="121">
        <v>500000</v>
      </c>
    </row>
    <row r="15" spans="1:5" x14ac:dyDescent="0.2">
      <c r="A15" s="86">
        <v>9</v>
      </c>
      <c r="B15" s="157" t="s">
        <v>499</v>
      </c>
      <c r="C15" s="86">
        <v>0</v>
      </c>
      <c r="D15" s="86">
        <v>0</v>
      </c>
      <c r="E15" s="121">
        <v>126000</v>
      </c>
    </row>
    <row r="16" spans="1:5" x14ac:dyDescent="0.2">
      <c r="A16" s="86">
        <v>10</v>
      </c>
      <c r="B16" s="157" t="s">
        <v>502</v>
      </c>
      <c r="C16" s="86">
        <v>0</v>
      </c>
      <c r="D16" s="86">
        <v>0</v>
      </c>
      <c r="E16" s="121">
        <v>220000</v>
      </c>
    </row>
    <row r="17" spans="1:5" x14ac:dyDescent="0.2">
      <c r="A17" s="87">
        <v>11</v>
      </c>
      <c r="B17" s="94" t="s">
        <v>72</v>
      </c>
      <c r="C17" s="120">
        <f>SUM(C7:C16)</f>
        <v>9408000</v>
      </c>
      <c r="D17" s="120">
        <f>SUM(D7:D16)</f>
        <v>9408000</v>
      </c>
      <c r="E17" s="120">
        <f>SUM(E7:E16)</f>
        <v>10477243</v>
      </c>
    </row>
  </sheetData>
  <mergeCells count="3">
    <mergeCell ref="A1:E1"/>
    <mergeCell ref="A2:B2"/>
    <mergeCell ref="A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1.bev. forrásonként </vt:lpstr>
      <vt:lpstr>2. kiadások</vt:lpstr>
      <vt:lpstr>3. mérleg</vt:lpstr>
      <vt:lpstr>4. felújítás</vt:lpstr>
      <vt:lpstr>5. beruházások</vt:lpstr>
      <vt:lpstr>6. létszám</vt:lpstr>
      <vt:lpstr>7.közfogl.létszám</vt:lpstr>
      <vt:lpstr>8. EU projekt </vt:lpstr>
      <vt:lpstr>9. lak. szolg. tám.</vt:lpstr>
      <vt:lpstr>10. adósság</vt:lpstr>
      <vt:lpstr>11. közvetett támogatások</vt:lpstr>
      <vt:lpstr>12. Átadott</vt:lpstr>
      <vt:lpstr>13. maradvány</vt:lpstr>
      <vt:lpstr>14A Vagyon</vt:lpstr>
      <vt:lpstr>15 0-ra leírt</vt:lpstr>
      <vt:lpstr>16. Többéves</vt:lpstr>
      <vt:lpstr>17.melléklet</vt:lpstr>
      <vt:lpstr>18. Részesedés</vt:lpstr>
      <vt:lpstr>'1.bev.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Jegyzo</cp:lastModifiedBy>
  <cp:lastPrinted>2019-02-19T12:40:55Z</cp:lastPrinted>
  <dcterms:created xsi:type="dcterms:W3CDTF">2006-01-17T11:47:21Z</dcterms:created>
  <dcterms:modified xsi:type="dcterms:W3CDTF">2021-05-19T08:42:21Z</dcterms:modified>
</cp:coreProperties>
</file>