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user3\Downloads\"/>
    </mc:Choice>
  </mc:AlternateContent>
  <xr:revisionPtr revIDLastSave="0" documentId="8_{902C5EE2-84B4-495E-A216-BFBAE208D5CD}" xr6:coauthVersionLast="47" xr6:coauthVersionMax="47" xr10:uidLastSave="{00000000-0000-0000-0000-000000000000}"/>
  <bookViews>
    <workbookView xWindow="-120" yWindow="-120" windowWidth="20730" windowHeight="11160" tabRatio="806"/>
  </bookViews>
  <sheets>
    <sheet name="ELLENŐRZÉS-1.sz.2.1.sz.2.2.sz." sheetId="1" r:id="rId1"/>
    <sheet name="ÖSSZEFÜGGÉSEK" sheetId="2" r:id="rId2"/>
    <sheet name="Önk.2.sz.melléklet" sheetId="3" r:id="rId3"/>
    <sheet name="Önk.össz.1.sz.melléklet" sheetId="4" r:id="rId4"/>
    <sheet name="Óvoda 3.sz. melléklet" sheetId="5" r:id="rId5"/>
    <sheet name="4.sz. melléklet" sheetId="6" r:id="rId6"/>
    <sheet name="5.sz. melléklet" sheetId="7" r:id="rId7"/>
    <sheet name="6.sz. melléklet" sheetId="8" r:id="rId8"/>
    <sheet name="7.sz. melléklet" sheetId="9" r:id="rId9"/>
    <sheet name="8.sz. melléklet" sheetId="10" r:id="rId10"/>
    <sheet name="8.1.sz. melléklet" sheetId="11" r:id="rId11"/>
    <sheet name="9.sz. melléklet" sheetId="12" r:id="rId12"/>
    <sheet name="10.sz. melléklet" sheetId="13" r:id="rId13"/>
    <sheet name="11.sz. melléklet" sheetId="14" r:id="rId14"/>
    <sheet name="12. sz. melléklet" sheetId="15" r:id="rId15"/>
    <sheet name="13. sz. melléklet" sheetId="16" r:id="rId16"/>
    <sheet name="14. sz. melléklet" sheetId="17" r:id="rId17"/>
    <sheet name="15. sz. melléklet" sheetId="18" r:id="rId18"/>
    <sheet name="16. sz. melléklet" sheetId="19" r:id="rId19"/>
  </sheets>
  <definedNames>
    <definedName name="_xlnm.Print_Titles" localSheetId="9">'8.sz. melléklet'!$2:$6</definedName>
    <definedName name="_xlnm.Print_Titles" localSheetId="4">'Óvoda 3.sz. melléklet'!$1:$6</definedName>
    <definedName name="_xlnm.Print_Titles" localSheetId="2">Önk.2.sz.melléklet!$1:$6</definedName>
    <definedName name="_xlnm.Print_Area" localSheetId="7">'6.sz. melléklet'!$A$1:$J$33</definedName>
    <definedName name="_xlnm.Print_Area" localSheetId="3">Önk.össz.1.sz.melléklet!$A$2:$E$148</definedName>
  </definedNames>
  <calcPr calcId="181029" fullCalcOnLoad="1"/>
</workbook>
</file>

<file path=xl/calcChain.xml><?xml version="1.0" encoding="utf-8"?>
<calcChain xmlns="http://schemas.openxmlformats.org/spreadsheetml/2006/main">
  <c r="E15" i="3" l="1"/>
  <c r="E1" i="3"/>
  <c r="E1" i="5"/>
  <c r="H1" i="6"/>
  <c r="H1" i="7"/>
  <c r="J1" i="8"/>
  <c r="J1" i="9"/>
  <c r="C59" i="10"/>
  <c r="C68" i="10"/>
  <c r="C51" i="10"/>
  <c r="C45" i="10"/>
  <c r="C40" i="10"/>
  <c r="C19" i="10"/>
  <c r="C73" i="16"/>
  <c r="C66" i="16"/>
  <c r="D66" i="16"/>
  <c r="B22" i="13"/>
  <c r="C22" i="13"/>
  <c r="B17" i="13"/>
  <c r="D35" i="4"/>
  <c r="C8" i="3"/>
  <c r="D8" i="3"/>
  <c r="E8" i="3"/>
  <c r="C15" i="3"/>
  <c r="D15" i="3"/>
  <c r="D22" i="3"/>
  <c r="E22" i="3"/>
  <c r="C29" i="3"/>
  <c r="D30" i="3"/>
  <c r="D29" i="3"/>
  <c r="E30" i="3"/>
  <c r="E29" i="3"/>
  <c r="C36" i="3"/>
  <c r="D36" i="3"/>
  <c r="E36" i="3"/>
  <c r="D53" i="3"/>
  <c r="E53" i="3"/>
  <c r="D76" i="3"/>
  <c r="D86" i="3"/>
  <c r="E76" i="3"/>
  <c r="E86" i="3"/>
  <c r="C86" i="3"/>
  <c r="C91" i="3"/>
  <c r="C124" i="3"/>
  <c r="D91" i="3"/>
  <c r="E91" i="3"/>
  <c r="E124" i="3"/>
  <c r="C107" i="3"/>
  <c r="D107" i="3"/>
  <c r="D124" i="3"/>
  <c r="E107" i="3"/>
  <c r="C134" i="3"/>
  <c r="C145" i="3"/>
  <c r="D134" i="3"/>
  <c r="D145" i="3"/>
  <c r="E134" i="3"/>
  <c r="E145" i="3"/>
  <c r="B6" i="13"/>
  <c r="C6" i="13"/>
  <c r="C11" i="13"/>
  <c r="B11" i="13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B21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B44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C60" i="16"/>
  <c r="D60" i="16"/>
  <c r="E60" i="16"/>
  <c r="F60" i="16"/>
  <c r="D73" i="16"/>
  <c r="E73" i="16"/>
  <c r="F73" i="16"/>
  <c r="C32" i="17"/>
  <c r="D32" i="17"/>
  <c r="D19" i="18"/>
  <c r="E19" i="18"/>
  <c r="H9" i="19"/>
  <c r="I9" i="19"/>
  <c r="H10" i="19"/>
  <c r="I10" i="19"/>
  <c r="H11" i="19"/>
  <c r="I11" i="19"/>
  <c r="H12" i="19"/>
  <c r="I12" i="19"/>
  <c r="H13" i="19"/>
  <c r="I13" i="19"/>
  <c r="C16" i="19"/>
  <c r="C21" i="19"/>
  <c r="D16" i="19"/>
  <c r="D21" i="19"/>
  <c r="E16" i="19"/>
  <c r="F16" i="19"/>
  <c r="G16" i="19"/>
  <c r="G21" i="19"/>
  <c r="H18" i="19"/>
  <c r="I18" i="19"/>
  <c r="I20" i="19"/>
  <c r="H19" i="19"/>
  <c r="I19" i="19"/>
  <c r="C20" i="19"/>
  <c r="D20" i="19"/>
  <c r="E20" i="19"/>
  <c r="F20" i="19"/>
  <c r="F21" i="19"/>
  <c r="G20" i="19"/>
  <c r="H20" i="19"/>
  <c r="E21" i="19"/>
  <c r="D8" i="5"/>
  <c r="D40" i="5"/>
  <c r="E8" i="5"/>
  <c r="C36" i="5"/>
  <c r="C40" i="5"/>
  <c r="D36" i="5"/>
  <c r="E36" i="5"/>
  <c r="E40" i="5"/>
  <c r="C44" i="5"/>
  <c r="C55" i="5"/>
  <c r="D44" i="5"/>
  <c r="E44" i="5"/>
  <c r="C50" i="5"/>
  <c r="D50" i="5"/>
  <c r="E50" i="5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B24" i="6"/>
  <c r="D24" i="6"/>
  <c r="E24" i="6"/>
  <c r="F24" i="6"/>
  <c r="G24" i="6"/>
  <c r="E3" i="7"/>
  <c r="E3" i="6"/>
  <c r="F3" i="7"/>
  <c r="F3" i="6"/>
  <c r="G3" i="7"/>
  <c r="G3" i="6"/>
  <c r="G15" i="7"/>
  <c r="G16" i="7"/>
  <c r="G17" i="7"/>
  <c r="G18" i="7"/>
  <c r="G24" i="7"/>
  <c r="G19" i="7"/>
  <c r="G20" i="7"/>
  <c r="G21" i="7"/>
  <c r="G22" i="7"/>
  <c r="G23" i="7"/>
  <c r="B24" i="7"/>
  <c r="D24" i="7"/>
  <c r="E24" i="7"/>
  <c r="F24" i="7"/>
  <c r="G4" i="8"/>
  <c r="H4" i="8"/>
  <c r="I4" i="8"/>
  <c r="C18" i="8"/>
  <c r="C30" i="8"/>
  <c r="D18" i="8"/>
  <c r="E18" i="8"/>
  <c r="G18" i="8"/>
  <c r="H18" i="8"/>
  <c r="D30" i="1"/>
  <c r="E30" i="1"/>
  <c r="I18" i="8"/>
  <c r="E30" i="8"/>
  <c r="C24" i="8"/>
  <c r="C28" i="8"/>
  <c r="D24" i="8"/>
  <c r="E24" i="8"/>
  <c r="D28" i="8"/>
  <c r="D13" i="1"/>
  <c r="E13" i="1"/>
  <c r="E28" i="8"/>
  <c r="G28" i="8"/>
  <c r="D25" i="1"/>
  <c r="H28" i="8"/>
  <c r="D31" i="1"/>
  <c r="I28" i="8"/>
  <c r="C4" i="9"/>
  <c r="D4" i="9"/>
  <c r="E4" i="9"/>
  <c r="G4" i="9"/>
  <c r="H4" i="9"/>
  <c r="I4" i="9"/>
  <c r="C17" i="9"/>
  <c r="C32" i="9"/>
  <c r="D17" i="9"/>
  <c r="E17" i="9"/>
  <c r="I32" i="9"/>
  <c r="G17" i="9"/>
  <c r="G31" i="9"/>
  <c r="H17" i="9"/>
  <c r="D32" i="9"/>
  <c r="I17" i="9"/>
  <c r="I31" i="9"/>
  <c r="C30" i="9"/>
  <c r="C31" i="9"/>
  <c r="E18" i="9"/>
  <c r="E30" i="9"/>
  <c r="C24" i="9"/>
  <c r="D24" i="9"/>
  <c r="E24" i="9"/>
  <c r="D30" i="9"/>
  <c r="G30" i="9"/>
  <c r="H30" i="9"/>
  <c r="I30" i="9"/>
  <c r="C33" i="9"/>
  <c r="D33" i="9"/>
  <c r="E33" i="9"/>
  <c r="G33" i="9"/>
  <c r="H33" i="9"/>
  <c r="I33" i="9"/>
  <c r="C15" i="11"/>
  <c r="C19" i="11"/>
  <c r="A1" i="10"/>
  <c r="D19" i="10"/>
  <c r="E19" i="10"/>
  <c r="D40" i="10"/>
  <c r="E40" i="10"/>
  <c r="D45" i="10"/>
  <c r="E45" i="10"/>
  <c r="E51" i="10"/>
  <c r="D54" i="10"/>
  <c r="D59" i="10"/>
  <c r="E59" i="10"/>
  <c r="D63" i="10"/>
  <c r="D68" i="10"/>
  <c r="D36" i="12"/>
  <c r="E36" i="12"/>
  <c r="A4" i="1"/>
  <c r="C7" i="4"/>
  <c r="D7" i="4"/>
  <c r="E7" i="4"/>
  <c r="C14" i="4"/>
  <c r="D14" i="4"/>
  <c r="E14" i="4"/>
  <c r="D21" i="4"/>
  <c r="E21" i="4"/>
  <c r="C29" i="4"/>
  <c r="C28" i="4"/>
  <c r="D29" i="4"/>
  <c r="D28" i="4"/>
  <c r="E29" i="4"/>
  <c r="E28" i="4"/>
  <c r="C35" i="4"/>
  <c r="E35" i="4"/>
  <c r="D46" i="4"/>
  <c r="E46" i="4"/>
  <c r="D52" i="4"/>
  <c r="E52" i="4"/>
  <c r="C72" i="4"/>
  <c r="C85" i="4"/>
  <c r="B7" i="1"/>
  <c r="D72" i="4"/>
  <c r="E72" i="4"/>
  <c r="D75" i="4"/>
  <c r="E75" i="4"/>
  <c r="C90" i="4"/>
  <c r="C93" i="4"/>
  <c r="D93" i="4"/>
  <c r="E93" i="4"/>
  <c r="E126" i="4"/>
  <c r="C109" i="4"/>
  <c r="D109" i="4"/>
  <c r="E109" i="4"/>
  <c r="C136" i="4"/>
  <c r="C147" i="4"/>
  <c r="B25" i="1"/>
  <c r="D136" i="4"/>
  <c r="D147" i="4"/>
  <c r="B31" i="1"/>
  <c r="E136" i="4"/>
  <c r="E147" i="4"/>
  <c r="B37" i="1"/>
  <c r="A10" i="2"/>
  <c r="A10" i="1"/>
  <c r="A16" i="2"/>
  <c r="A16" i="1"/>
  <c r="A22" i="2"/>
  <c r="A22" i="1"/>
  <c r="A28" i="2"/>
  <c r="A28" i="1"/>
  <c r="A34" i="2"/>
  <c r="A34" i="1"/>
  <c r="D31" i="9"/>
  <c r="D18" i="1"/>
  <c r="E18" i="1"/>
  <c r="D6" i="1"/>
  <c r="E6" i="1"/>
  <c r="I16" i="19"/>
  <c r="I21" i="19"/>
  <c r="G32" i="9"/>
  <c r="H16" i="19"/>
  <c r="H21" i="19"/>
  <c r="C29" i="8"/>
  <c r="C31" i="8"/>
  <c r="D37" i="1"/>
  <c r="E55" i="5"/>
  <c r="D55" i="5"/>
  <c r="E68" i="10"/>
  <c r="C22" i="11"/>
  <c r="D7" i="1"/>
  <c r="D19" i="1"/>
  <c r="E19" i="1"/>
  <c r="E31" i="9"/>
  <c r="E32" i="9"/>
  <c r="H32" i="9"/>
  <c r="H31" i="9"/>
  <c r="E7" i="1"/>
  <c r="E37" i="1"/>
  <c r="E31" i="1"/>
  <c r="G29" i="8"/>
  <c r="D26" i="1"/>
  <c r="E25" i="1"/>
  <c r="G31" i="8"/>
  <c r="D24" i="1"/>
  <c r="G30" i="8"/>
  <c r="D12" i="1"/>
  <c r="D8" i="1"/>
  <c r="E8" i="1"/>
  <c r="B36" i="1"/>
  <c r="E148" i="4"/>
  <c r="B38" i="1"/>
  <c r="D126" i="4"/>
  <c r="D148" i="4"/>
  <c r="B32" i="1"/>
  <c r="B30" i="1"/>
  <c r="C126" i="4"/>
  <c r="B24" i="1"/>
  <c r="E24" i="1"/>
  <c r="E85" i="4"/>
  <c r="B19" i="1"/>
  <c r="D85" i="4"/>
  <c r="B13" i="1"/>
  <c r="C62" i="4"/>
  <c r="C86" i="4"/>
  <c r="B8" i="1"/>
  <c r="E62" i="4"/>
  <c r="B18" i="1"/>
  <c r="D62" i="4"/>
  <c r="B12" i="1"/>
  <c r="E12" i="1"/>
  <c r="E146" i="3"/>
  <c r="D146" i="3"/>
  <c r="C146" i="3"/>
  <c r="C63" i="3"/>
  <c r="C87" i="3"/>
  <c r="D63" i="3"/>
  <c r="D87" i="3"/>
  <c r="E63" i="3"/>
  <c r="E87" i="3"/>
  <c r="B6" i="1"/>
  <c r="E86" i="4"/>
  <c r="B20" i="1"/>
  <c r="D36" i="1"/>
  <c r="E36" i="1"/>
  <c r="I30" i="8"/>
  <c r="I29" i="8"/>
  <c r="D38" i="1"/>
  <c r="E38" i="1"/>
  <c r="D29" i="8"/>
  <c r="D14" i="1"/>
  <c r="D86" i="4"/>
  <c r="B14" i="1"/>
  <c r="H30" i="8"/>
  <c r="H29" i="8"/>
  <c r="D30" i="8"/>
  <c r="E29" i="8"/>
  <c r="I31" i="8"/>
  <c r="D20" i="1"/>
  <c r="E20" i="1"/>
  <c r="C148" i="4"/>
  <c r="B26" i="1"/>
  <c r="E26" i="1"/>
  <c r="E14" i="1"/>
  <c r="H31" i="8"/>
  <c r="D32" i="1"/>
  <c r="E32" i="1"/>
  <c r="D31" i="8"/>
  <c r="E31" i="8"/>
</calcChain>
</file>

<file path=xl/sharedStrings.xml><?xml version="1.0" encoding="utf-8"?>
<sst xmlns="http://schemas.openxmlformats.org/spreadsheetml/2006/main" count="2022" uniqueCount="933">
  <si>
    <t>Költségvetési rendelet űrlapjainak összefüggései:</t>
  </si>
  <si>
    <t>ELTÉRÉS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</si>
  <si>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</si>
  <si>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</si>
  <si>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</si>
  <si>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</si>
  <si>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</si>
  <si>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</si>
  <si>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</si>
  <si>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2.1. számú melléklet D. oszlop 13. sor + 2.2. számú melléklet D. oszlop 12. sor</t>
  </si>
  <si>
    <t>1. sz. melléklet Bevételek táblázat D. oszlop 16 sora =</t>
  </si>
  <si>
    <t>2.1. számú melléklet D. oszlop 22. sor + 2.2. számú melléklet D. oszlop 25. sor</t>
  </si>
  <si>
    <t>1. sz. melléklet Bevételek táblázat D. oszlop 17 sora =</t>
  </si>
  <si>
    <t>2.1. számú melléklet D. oszlop 23. sor + 2.2. számú melléklet D. oszlop 26. sor</t>
  </si>
  <si>
    <t>1. sz. melléklet Bevételek táblázat E. oszlop 9 sora =</t>
  </si>
  <si>
    <t>2.1. számú melléklet E. oszlop 13. sor + 2.2. számú melléklet E. oszlop 12. sor</t>
  </si>
  <si>
    <t>1. sz. melléklet Bevételek táblázat E. oszlop 16 sora =</t>
  </si>
  <si>
    <t>2.1. számú melléklet E. oszlop 22. sor + 2.2. számú melléklet E. oszlop 25. sor</t>
  </si>
  <si>
    <t>1. sz. melléklet Bevételek táblázat E. oszlop 17 sora =</t>
  </si>
  <si>
    <t>2.1. számú melléklet E. oszlop 23. sor + 2.2. számú melléklet E. oszlop 26. sor</t>
  </si>
  <si>
    <t>1. sz. melléklet Kiadások táblázat C. oszlop 4 sora =</t>
  </si>
  <si>
    <t>2.1. számú melléklet G. oszlop 13. sor + 2.2. számú melléklet G. oszlop 12. sor</t>
  </si>
  <si>
    <t>1. sz. melléklet Kiadások táblázat C. oszlop 9 sora =</t>
  </si>
  <si>
    <t>2.1. számú melléklet G. oszlop 22. sor + 2.2. számú melléklet G. oszlop 25. sor</t>
  </si>
  <si>
    <t>1. sz. melléklet Kiadások táblázat C. oszlop 10 sora =</t>
  </si>
  <si>
    <t>2.1. számú melléklet G. oszlop 23. sor + 2.2. számú melléklet G. oszlop 26. sor</t>
  </si>
  <si>
    <t>1. sz. melléklet Kiadások táblázat D. oszlop 4 sora =</t>
  </si>
  <si>
    <t>2.1. számú melléklet H. oszlop 13. sor + 2.2. számú melléklet H. oszlop 12. sor</t>
  </si>
  <si>
    <t>1. sz. melléklet Kiadások táblázat D. oszlop 9 sora =</t>
  </si>
  <si>
    <t>2.1. számú melléklet H. oszlop 22. sor + 2.2. számú melléklet H. oszlop 25. sor</t>
  </si>
  <si>
    <t>1. sz. melléklet Kiadások táblázat D. oszlop 10 sora =</t>
  </si>
  <si>
    <t>2.1. számú melléklet H. oszlop 23. sor + 2.2. számú melléklet H. oszlop 26. sor</t>
  </si>
  <si>
    <t>1. sz. melléklet Kiadások táblázat E. oszlop 4 sora =</t>
  </si>
  <si>
    <t>2.1. számú melléklet I. oszlop 13. sor + 2.2. számú melléklet I. oszlop 12. sor</t>
  </si>
  <si>
    <t>1. sz. melléklet Kiadások táblázat E. oszlop 9 sora =</t>
  </si>
  <si>
    <t>2.1. számú melléklet I. oszlop 22. sor + 2.2. számú melléklet I. oszlop 25. sor</t>
  </si>
  <si>
    <t>1. sz. melléklet Kiadások táblázat E. oszlop 10 sora =</t>
  </si>
  <si>
    <t>2.1. számú melléklet I. oszlop 23. sor + 2.2. számú melléklet I. oszlop 26. sor</t>
  </si>
  <si>
    <t>Megnevezés</t>
  </si>
  <si>
    <t>01</t>
  </si>
  <si>
    <t>Feladat
megnevezése</t>
  </si>
  <si>
    <t>Összes bevétel, kiadás</t>
  </si>
  <si>
    <t>forint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</si>
  <si>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</si>
  <si>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</si>
  <si>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</si>
  <si>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</si>
  <si>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</si>
  <si>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</si>
  <si>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</si>
  <si>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</si>
  <si>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</si>
  <si>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</si>
  <si>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</si>
  <si>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</si>
  <si>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</si>
  <si>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</si>
  <si>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</si>
  <si>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</si>
  <si>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</si>
  <si>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</si>
  <si>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</si>
  <si>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</si>
  <si>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</si>
  <si>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</si>
  <si>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</si>
  <si>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</si>
  <si>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</si>
  <si>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</si>
  <si>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</si>
  <si>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Elvonások és befizetések bevételei</t>
  </si>
  <si>
    <t>006</t>
  </si>
  <si>
    <t>1.6.</t>
  </si>
  <si>
    <t>Működési célú költségvetési és kiegészítő támogatások</t>
  </si>
  <si>
    <t>007</t>
  </si>
  <si>
    <t>2.</t>
  </si>
  <si>
    <t>Működési célú támogatások államháztartáson belülről (2.1.+…+.2.5.)</t>
  </si>
  <si>
    <t>008</t>
  </si>
  <si>
    <t>2.1.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</si>
  <si>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</si>
  <si>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</si>
  <si>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</si>
  <si>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</si>
  <si>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</si>
  <si>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</si>
  <si>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</si>
  <si>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</si>
  <si>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</si>
  <si>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</si>
  <si>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</si>
  <si>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>Egyéb működési célú támogatások bevételei áht-n belülről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</si>
  <si>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</si>
  <si>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</si>
  <si>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</si>
  <si>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</si>
  <si>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</si>
  <si>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</si>
  <si>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</si>
  <si>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</si>
  <si>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</si>
  <si>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</si>
  <si>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</si>
  <si>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</si>
  <si>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</si>
  <si>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</si>
  <si>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</si>
  <si>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</si>
  <si>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</si>
  <si>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</si>
  <si>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</si>
  <si>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</si>
  <si>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</si>
  <si>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</si>
  <si>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</si>
  <si>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</si>
  <si>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</si>
  <si>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</si>
  <si>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</si>
  <si>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</si>
  <si>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</si>
  <si>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</si>
  <si>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</si>
  <si>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</si>
  <si>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</si>
  <si>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</si>
  <si>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</si>
  <si>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</si>
  <si>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</si>
  <si>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</si>
  <si>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</si>
  <si>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</si>
  <si>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</si>
  <si>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</si>
  <si>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</si>
  <si>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</si>
  <si>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</si>
  <si>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</si>
  <si>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</si>
  <si>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</si>
  <si>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</si>
  <si>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</si>
  <si>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</si>
  <si>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</si>
  <si>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</si>
  <si>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</si>
  <si>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</si>
  <si>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</si>
  <si>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</si>
  <si>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</si>
  <si>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</si>
  <si>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</si>
  <si>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</si>
  <si>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</si>
  <si>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</si>
  <si>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</si>
  <si>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</si>
  <si>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</si>
  <si>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</si>
  <si>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</si>
  <si>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</si>
  <si>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</si>
  <si>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</si>
  <si>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</si>
  <si>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</si>
  <si>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</si>
  <si>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</si>
  <si>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</si>
  <si>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</si>
  <si>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</si>
  <si>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</si>
  <si>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</si>
  <si>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</si>
  <si>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</si>
  <si>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</si>
  <si>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</si>
  <si>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</si>
  <si>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</si>
  <si>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</si>
  <si>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</si>
  <si>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</si>
  <si>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</si>
  <si>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</si>
  <si>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</si>
  <si>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</si>
  <si>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</si>
  <si>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</si>
  <si>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</si>
  <si>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</si>
  <si>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</si>
  <si>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</si>
  <si>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</si>
  <si>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</si>
  <si>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</si>
  <si>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</si>
  <si>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</si>
  <si>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</si>
  <si>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</si>
  <si>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</si>
  <si>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</si>
  <si>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</si>
  <si>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</si>
  <si>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</si>
  <si>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</si>
  <si>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</si>
  <si>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</si>
  <si>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</si>
  <si>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</si>
  <si>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</si>
  <si>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</si>
  <si>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tám.,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</si>
  <si>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</si>
  <si>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</si>
  <si>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</si>
  <si>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</si>
  <si>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</si>
  <si>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</si>
  <si>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</si>
  <si>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</si>
  <si>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</si>
  <si>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</si>
  <si>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</si>
  <si>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</si>
  <si>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</si>
  <si>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</si>
  <si>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</si>
  <si>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</si>
  <si>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</si>
  <si>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</si>
  <si>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</si>
  <si>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</si>
  <si>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</si>
  <si>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</si>
  <si>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</si>
  <si>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</si>
  <si>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</si>
  <si>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</si>
  <si>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</si>
  <si>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</si>
  <si>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</si>
  <si>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</si>
  <si>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</si>
  <si>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</si>
  <si>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</si>
  <si>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</si>
  <si>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</si>
  <si>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</si>
  <si>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</si>
  <si>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</si>
  <si>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</si>
  <si>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</si>
  <si>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</si>
  <si>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</si>
  <si>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</si>
  <si>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</si>
  <si>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</si>
  <si>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</si>
  <si>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</si>
  <si>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</si>
  <si>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</si>
  <si>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</si>
  <si>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</si>
  <si>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</si>
  <si>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</si>
  <si>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</si>
  <si>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</si>
  <si>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</si>
  <si>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</si>
  <si>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</si>
  <si>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</si>
  <si>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</si>
  <si>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</si>
  <si>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</si>
  <si>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</si>
  <si>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</si>
  <si>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</si>
  <si>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</si>
  <si>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</si>
  <si>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</si>
  <si>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</si>
  <si>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</si>
  <si>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</si>
  <si>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</si>
  <si>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</si>
  <si>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</si>
  <si>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</si>
  <si>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</si>
  <si>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</si>
  <si>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</si>
  <si>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</si>
  <si>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</si>
  <si>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BEVÉTELEK ÖSSZESEN: (9+16)</t>
  </si>
  <si>
    <t>080</t>
  </si>
  <si>
    <t>Kiadások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</si>
  <si>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</si>
  <si>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</si>
  <si>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</si>
  <si>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</si>
  <si>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</si>
  <si>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</si>
  <si>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</si>
  <si>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</si>
  <si>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</si>
  <si>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A helyi önkormányzatok előző évi elszámolásából szárm. kiadások</t>
  </si>
  <si>
    <t>1.8.</t>
  </si>
  <si>
    <t xml:space="preserve">   - A helyi önkormányzatok törvényi előíráson alapuló befizetései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</si>
  <si>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</si>
  <si>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</si>
  <si>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</si>
  <si>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</si>
  <si>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</si>
  <si>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</si>
  <si>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</si>
  <si>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</si>
  <si>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</si>
  <si>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</si>
  <si>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</si>
  <si>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Tartalékok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</si>
  <si>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</si>
  <si>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</si>
  <si>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</si>
  <si>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</si>
  <si>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</si>
  <si>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</si>
  <si>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</si>
  <si>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</si>
  <si>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</si>
  <si>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</si>
  <si>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</si>
  <si>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</si>
  <si>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</si>
  <si>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</si>
  <si>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</si>
  <si>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</si>
  <si>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</si>
  <si>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</si>
  <si>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</si>
  <si>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</si>
  <si>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</si>
  <si>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</si>
  <si>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</si>
  <si>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</si>
  <si>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</si>
  <si>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</si>
  <si>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</si>
  <si>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</si>
  <si>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</si>
  <si>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</si>
  <si>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</si>
  <si>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</si>
  <si>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</si>
  <si>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</si>
  <si>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</si>
  <si>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</si>
  <si>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</si>
  <si>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</si>
  <si>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</si>
  <si>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</si>
  <si>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</si>
  <si>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</si>
  <si>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</si>
  <si>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</si>
  <si>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</si>
  <si>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</si>
  <si>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</si>
  <si>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</si>
  <si>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</si>
  <si>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</si>
  <si>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</si>
  <si>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B E V É T E L E K</t>
  </si>
  <si>
    <t>1. sz. táblázat</t>
  </si>
  <si>
    <t xml:space="preserve"> forint</t>
  </si>
  <si>
    <t>Sor-
szám</t>
  </si>
  <si>
    <t>Bevételi jogcím</t>
  </si>
  <si>
    <t>Elszámolásból származó bevételek</t>
  </si>
  <si>
    <t>Helyi önkormányzatok kiegészítő támogatásai</t>
  </si>
  <si>
    <t xml:space="preserve">Egyéb működési célú támogatások bevételei </t>
  </si>
  <si>
    <t>Közhatalmi bevételek (4.1.+4.2.+4.3.+4.5.)</t>
  </si>
  <si>
    <t>4.1.1</t>
  </si>
  <si>
    <t>4.5.</t>
  </si>
  <si>
    <t>Felhalm. célú visszatérítendő támogatások, kölcsönök visszatér. ÁH-n kívülről</t>
  </si>
  <si>
    <t xml:space="preserve">   10.</t>
  </si>
  <si>
    <t xml:space="preserve">   Rövid lejáratú  hitelek, kölcsönök felvétele</t>
  </si>
  <si>
    <t>KÖLTSÉGVETÉSI ÉS FINANSZÍROZÁSI BEVÉTELEK ÖSSZESEN: (9+16)</t>
  </si>
  <si>
    <t>K I A D Á S O K</t>
  </si>
  <si>
    <t>Kiadási jogcím</t>
  </si>
  <si>
    <t>0</t>
  </si>
  <si>
    <t>Hitel-, kölcsöntörlesztés államháztartáson kívülre (5.1. + … + 5.3.)</t>
  </si>
  <si>
    <t>7.2</t>
  </si>
  <si>
    <t>Központi irányítószervi támogatások folyósítása</t>
  </si>
  <si>
    <t>7.3</t>
  </si>
  <si>
    <t>7.4</t>
  </si>
  <si>
    <t>7.5</t>
  </si>
  <si>
    <t>Költségvetési szerv megnevezése</t>
  </si>
  <si>
    <t>Nágocsi Hétszínvirág Óvoda</t>
  </si>
  <si>
    <t>03</t>
  </si>
  <si>
    <t>Feladat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</si>
  <si>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</si>
  <si>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</si>
  <si>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</si>
  <si>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</si>
  <si>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</si>
  <si>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</si>
  <si>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- 2.3.-ból EU-s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</si>
  <si>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</si>
  <si>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</si>
  <si>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</si>
  <si>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</si>
  <si>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</si>
  <si>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</si>
  <si>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</si>
  <si>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</si>
  <si>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</si>
  <si>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</si>
  <si>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</si>
  <si>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</si>
  <si>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</si>
  <si>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</si>
  <si>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</si>
  <si>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</si>
  <si>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</si>
  <si>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</si>
  <si>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</si>
  <si>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- 2.3.-ból EU-s forrásból tám. megvalósuló programok, projektek kiadásai</t>
  </si>
  <si>
    <t>KIADÁSOK ÖSSZESEN: (1.+2.)</t>
  </si>
  <si>
    <t>Felújítási kiadások előirányzata felújításonként</t>
  </si>
  <si>
    <t>Felújítás  megnevezése</t>
  </si>
  <si>
    <t>Teljes költség</t>
  </si>
  <si>
    <t>Kivitelezés kezdési és befejezési éve</t>
  </si>
  <si>
    <t>F</t>
  </si>
  <si>
    <t>G=(D+F)</t>
  </si>
  <si>
    <t>ÖSSZESEN:</t>
  </si>
  <si>
    <t>Beruházási (felhalmozási) kiadások előirányzata beruházásonként</t>
  </si>
  <si>
    <t>Beruházás  megnevezése</t>
  </si>
  <si>
    <t>I. Működési célú bevételek és kiadások mérlege
(Önkormányzati szinten)</t>
  </si>
  <si>
    <t xml:space="preserve">  forint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</si>
  <si>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</si>
  <si>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</si>
  <si>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</si>
  <si>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</si>
  <si>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</si>
  <si>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</si>
  <si>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Felhalmozási célútámogatások áht-n belülről</t>
  </si>
  <si>
    <t xml:space="preserve">Dologi kiadások </t>
  </si>
  <si>
    <t>Egyéb működési célú kiadások ÁHT-n belülre</t>
  </si>
  <si>
    <t>Tartalékok</t>
  </si>
  <si>
    <t>Egyéb működési célú kiadások ÁHT-n kívülre</t>
  </si>
  <si>
    <t>Elvonások és befizetések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</si>
  <si>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</si>
  <si>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</si>
  <si>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</si>
  <si>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</si>
  <si>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</si>
  <si>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</si>
  <si>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</si>
  <si>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</si>
  <si>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</si>
  <si>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</si>
  <si>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</si>
  <si>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</si>
  <si>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</si>
  <si>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</si>
  <si>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</si>
  <si>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</si>
  <si>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</si>
  <si>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</si>
  <si>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</si>
  <si>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</si>
  <si>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</si>
  <si>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</si>
  <si>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</si>
  <si>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</si>
  <si>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</si>
  <si>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</si>
  <si>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</si>
  <si>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</si>
  <si>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</si>
  <si>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Központi irányítószervi támogatás</t>
  </si>
  <si>
    <t>23.</t>
  </si>
  <si>
    <t>Működési célú finanszírozási bevételek összesen (14.+19.)</t>
  </si>
  <si>
    <t>Működési célú finanszírozási kiadások összesen (14.+...+21.)</t>
  </si>
  <si>
    <t>24.</t>
  </si>
  <si>
    <t>BEVÉTEL ÖSSZESEN (13.+22.)</t>
  </si>
  <si>
    <t>KIADÁSOK ÖSSZESEN (13.+22.)</t>
  </si>
  <si>
    <t>25.</t>
  </si>
  <si>
    <t>Költségvetési hiány:</t>
  </si>
  <si>
    <t>Költségvetési többlet:</t>
  </si>
  <si>
    <t>26.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</si>
  <si>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</si>
  <si>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</si>
  <si>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</si>
  <si>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</si>
  <si>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</si>
  <si>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</si>
  <si>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</si>
  <si>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</si>
  <si>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</si>
  <si>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</si>
  <si>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</si>
  <si>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</si>
  <si>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</si>
  <si>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</si>
  <si>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</si>
  <si>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</si>
  <si>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</si>
  <si>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</si>
  <si>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</si>
  <si>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</si>
  <si>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</si>
  <si>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</si>
  <si>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</si>
  <si>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</si>
  <si>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</si>
  <si>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</si>
  <si>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</si>
  <si>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</si>
  <si>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</si>
  <si>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BEVÉTEL ÖSSZESEN (12+25)</t>
  </si>
  <si>
    <t>KIADÁSOK ÖSSZESEN (12+25)</t>
  </si>
  <si>
    <t>27.</t>
  </si>
  <si>
    <t>28.</t>
  </si>
  <si>
    <t>ESZKÖZÖK</t>
  </si>
  <si>
    <t>Sorszám</t>
  </si>
  <si>
    <t>Állomány a tárgyév elején</t>
  </si>
  <si>
    <t>Változás</t>
  </si>
  <si>
    <t>Állomány a tárgyév végen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</si>
  <si>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</si>
  <si>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</si>
  <si>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</si>
  <si>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</si>
  <si>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</si>
  <si>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</si>
  <si>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</si>
  <si>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</si>
  <si>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</si>
  <si>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</si>
  <si>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</si>
  <si>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</si>
  <si>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</si>
  <si>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</si>
  <si>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</si>
  <si>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</si>
  <si>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</si>
  <si>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</si>
  <si>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</si>
  <si>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</si>
  <si>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</si>
  <si>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</si>
  <si>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</si>
  <si>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</si>
  <si>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</si>
  <si>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</si>
  <si>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</si>
  <si>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</si>
  <si>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</si>
  <si>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</si>
  <si>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</si>
  <si>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</si>
  <si>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</si>
  <si>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</si>
  <si>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</si>
  <si>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</si>
  <si>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</si>
  <si>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</si>
  <si>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</si>
  <si>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</si>
  <si>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</si>
  <si>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</si>
  <si>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</si>
  <si>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</si>
  <si>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</si>
  <si>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</si>
  <si>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</si>
  <si>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</si>
  <si>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</si>
  <si>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</si>
  <si>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</si>
  <si>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</si>
  <si>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</si>
  <si>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</si>
  <si>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</si>
  <si>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</si>
  <si>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</si>
  <si>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</si>
  <si>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</si>
  <si>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</si>
  <si>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</si>
  <si>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</si>
  <si>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</si>
  <si>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</si>
  <si>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</si>
  <si>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</si>
  <si>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</si>
  <si>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</si>
  <si>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</si>
  <si>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</si>
  <si>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</si>
  <si>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</si>
  <si>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</si>
  <si>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</si>
  <si>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</si>
  <si>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</si>
  <si>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</si>
  <si>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</si>
  <si>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</si>
  <si>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</si>
  <si>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</si>
  <si>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</si>
  <si>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</si>
  <si>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</si>
  <si>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</si>
  <si>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</si>
  <si>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</si>
  <si>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</si>
  <si>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</si>
  <si>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</si>
  <si>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</si>
  <si>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</si>
  <si>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</si>
  <si>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</si>
  <si>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</si>
  <si>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</si>
  <si>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</si>
  <si>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</si>
  <si>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</si>
  <si>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Egyéb sajátos eszközoldali elszámolások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</si>
  <si>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</si>
  <si>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</si>
  <si>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</si>
  <si>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</si>
  <si>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</si>
  <si>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</si>
  <si>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</si>
  <si>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</si>
  <si>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</si>
  <si>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</si>
  <si>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</si>
  <si>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</si>
  <si>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</si>
  <si>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</si>
  <si>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</si>
  <si>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</si>
  <si>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</si>
  <si>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</si>
  <si>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</si>
  <si>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</si>
  <si>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</si>
  <si>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</si>
  <si>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</si>
  <si>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</si>
  <si>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Támogatott szervezet neve</t>
  </si>
  <si>
    <t>Támogatás célja</t>
  </si>
  <si>
    <t>Tervezett 
(E Ft)</t>
  </si>
  <si>
    <t>Tényleges 
(E Ft)</t>
  </si>
  <si>
    <t>Koppány- völgyi Alapszolgáltatási  Egyesület</t>
  </si>
  <si>
    <t>Működési támogatás</t>
  </si>
  <si>
    <t>Somogy Megyei Önkormányzati Társulás</t>
  </si>
  <si>
    <t>Koppányvölgyi Vidékfejlesztési Közhasznú Egyesület</t>
  </si>
  <si>
    <t>Védőnői közüzemi díjak</t>
  </si>
  <si>
    <t>Ügyelet</t>
  </si>
  <si>
    <t>Drv</t>
  </si>
  <si>
    <t>Összesen:</t>
  </si>
  <si>
    <t>PÉNZESZKÖZÖK VÁLTOZÁSÁNAK LEVEZETÉSE</t>
  </si>
  <si>
    <t>Sor-szám</t>
  </si>
  <si>
    <t>Összeg  ( forint )</t>
  </si>
  <si>
    <t> Bankszámlák egyenlege</t>
  </si>
  <si>
    <t> Pénztárak és betétkönyvek egyenlege</t>
  </si>
  <si>
    <t>Bevételek   ( + )</t>
  </si>
  <si>
    <t>Kiadások    ( - )</t>
  </si>
  <si>
    <t>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</si>
  <si>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</si>
  <si>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</si>
  <si>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</si>
  <si>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</si>
  <si>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</si>
  <si>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</si>
  <si>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</si>
  <si>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</si>
  <si>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kötelezettségvállalással terhelt maradványa</t>
  </si>
  <si>
    <t>Ft-ban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</si>
  <si>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</si>
  <si>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</si>
  <si>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</si>
  <si>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</si>
  <si>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</si>
  <si>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</si>
  <si>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</si>
  <si>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</si>
  <si>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</si>
  <si>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</si>
  <si>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</si>
  <si>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</si>
  <si>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Összesen</t>
  </si>
  <si>
    <t>1.Bevételek</t>
  </si>
  <si>
    <t xml:space="preserve">   Támogatások ÁHT-n belülről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</si>
  <si>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</si>
  <si>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</si>
  <si>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</si>
  <si>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Előző évi működési célú pénzmaradvány</t>
  </si>
  <si>
    <t xml:space="preserve">   Felhalmozási célú átvett pénzeszköz</t>
  </si>
  <si>
    <t xml:space="preserve">   Előző évi felhalmozási célú pénzmaradvány</t>
  </si>
  <si>
    <t>Belföldi finanszírozás bevételei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</si>
  <si>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</si>
  <si>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</si>
  <si>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</si>
  <si>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</si>
  <si>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 Tartalék felhasználása, tervezett
    maradvány</t>
  </si>
  <si>
    <t>Belföldi finanszírozás kiadásai</t>
  </si>
  <si>
    <t xml:space="preserve">   Kiadások összesen</t>
  </si>
  <si>
    <t>Göngyölített egyenleg</t>
  </si>
  <si>
    <t xml:space="preserve">Nágocs Község Önkormányzatának </t>
  </si>
  <si>
    <t>Rovat</t>
  </si>
  <si>
    <t>Önkormányzati költségvetési bevételek - kiadások</t>
  </si>
  <si>
    <t>B1-7</t>
  </si>
  <si>
    <t xml:space="preserve">A. K ö l t s é g v e t é s i   b e v é t e l e k </t>
  </si>
  <si>
    <t>B1</t>
  </si>
  <si>
    <t>I. Működési célú támogatások államháztartáson belülről</t>
  </si>
  <si>
    <t>B11</t>
  </si>
  <si>
    <t xml:space="preserve">      1.1. Önkormányzatok működési támogatásai</t>
  </si>
  <si>
    <t>B12-16</t>
  </si>
  <si>
    <t xml:space="preserve">      1.2. Egyéb működési célú támogatások</t>
  </si>
  <si>
    <t>B13</t>
  </si>
  <si>
    <t xml:space="preserve">      1.3. Működési és garancia- és kezességváll. származó bevételek</t>
  </si>
  <si>
    <t>B14</t>
  </si>
  <si>
    <t xml:space="preserve">      1.4. Működési célú visszatérítendő támogatások, kölcsönök </t>
  </si>
  <si>
    <t>B15</t>
  </si>
  <si>
    <t xml:space="preserve">      1.5. Működési célú visszatérítendő támogatások, kölcsönök </t>
  </si>
  <si>
    <t>B16</t>
  </si>
  <si>
    <t xml:space="preserve">      1.6. Egyéb működési célú támogatások</t>
  </si>
  <si>
    <t>B2</t>
  </si>
  <si>
    <t>II. Felhalmozási célú támogatások államháztartáson belülről</t>
  </si>
  <si>
    <t>B21</t>
  </si>
  <si>
    <t xml:space="preserve">      2.1. Felhalmozási célú önkormányzati támogatások</t>
  </si>
  <si>
    <t>B22-25</t>
  </si>
  <si>
    <t xml:space="preserve">      2.2. Egyéb felhalmozási célú támogatások</t>
  </si>
  <si>
    <t>B23</t>
  </si>
  <si>
    <t xml:space="preserve">      2.3. Felhalmozási célú visszatérítendő támogatások, kölcsönök </t>
  </si>
  <si>
    <t>B24</t>
  </si>
  <si>
    <t xml:space="preserve">      2.4. Felhalmozási célú visszatérítendő támogatások, kölcsönök </t>
  </si>
  <si>
    <t>B25</t>
  </si>
  <si>
    <t xml:space="preserve">      2.5. Egyéb felhalmozási célú támogatások</t>
  </si>
  <si>
    <t>B3</t>
  </si>
  <si>
    <t>III. Közhatalmi bevételek</t>
  </si>
  <si>
    <t>B31</t>
  </si>
  <si>
    <t xml:space="preserve">      3.1. Jövedelemadók</t>
  </si>
  <si>
    <t>B32</t>
  </si>
  <si>
    <t xml:space="preserve">      3.2. Szociális hozzájárulási adók és járulékok</t>
  </si>
  <si>
    <t>B33</t>
  </si>
  <si>
    <t xml:space="preserve">      3.3. Bérhez és foglalkoztatáshoz kapcsolódó adók</t>
  </si>
  <si>
    <t>B34</t>
  </si>
  <si>
    <t xml:space="preserve">      3.4. Vagyoni típusú adók (építményadó, telekadó)</t>
  </si>
  <si>
    <t>B35</t>
  </si>
  <si>
    <t xml:space="preserve">      3.5. Termékek és szolgáltatások adói (iparűzési adó, gj.adó)</t>
  </si>
  <si>
    <t>B36</t>
  </si>
  <si>
    <t xml:space="preserve">      3.6. Egyéb közhatalmi bevételek</t>
  </si>
  <si>
    <t>B4</t>
  </si>
  <si>
    <t>IV. Működési bevételek</t>
  </si>
  <si>
    <t>B401</t>
  </si>
  <si>
    <t xml:space="preserve">      4.1. Készletértékesítés ellenértéke</t>
  </si>
  <si>
    <t>B402</t>
  </si>
  <si>
    <t xml:space="preserve">      4.2. Szolgáltatások ellenértéke</t>
  </si>
  <si>
    <t>B403</t>
  </si>
  <si>
    <t xml:space="preserve">      4.3. Közvetített szolgáltatások ellenértéke</t>
  </si>
  <si>
    <t>B404</t>
  </si>
  <si>
    <t xml:space="preserve">      4.4. Tulajdonosi bevételek</t>
  </si>
  <si>
    <t>B405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</si>
  <si>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</si>
  <si>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</si>
  <si>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</si>
  <si>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</si>
  <si>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</si>
  <si>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</si>
  <si>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</si>
  <si>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</si>
  <si>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</si>
  <si>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B410</t>
  </si>
  <si>
    <t xml:space="preserve">      4.10. Egyéb működési bevételek</t>
  </si>
  <si>
    <t>B5</t>
  </si>
  <si>
    <t>V. Felhalmozási bevételek</t>
  </si>
  <si>
    <t>B51</t>
  </si>
  <si>
    <t xml:space="preserve">      5.1. Immateriális javak értékesítése</t>
  </si>
  <si>
    <t>B52</t>
  </si>
  <si>
    <t xml:space="preserve">      5.2. Ingatlanok értékesítése</t>
  </si>
  <si>
    <t>B53</t>
  </si>
  <si>
    <t xml:space="preserve">      5.3. Egyéb tárgyi eszközök értékesítése</t>
  </si>
  <si>
    <t>B54</t>
  </si>
  <si>
    <t xml:space="preserve">      5.4. Részesedések értékesítése</t>
  </si>
  <si>
    <t>B55</t>
  </si>
  <si>
    <t xml:space="preserve">      5.5. Részesedések megszűnéséhez kapcsolódó bevételek</t>
  </si>
  <si>
    <t>B6</t>
  </si>
  <si>
    <t>VI. Működési célú átvett pénzeszközök</t>
  </si>
  <si>
    <t>B61</t>
  </si>
  <si>
    <t xml:space="preserve">      6.1. Működési célú garancia- és kezességvállalásból származó megtérülések</t>
  </si>
  <si>
    <t>B62</t>
  </si>
  <si>
    <t xml:space="preserve">      6.2. Működési célú visszatérítendő támogatások, kölcsönök visszatérülése</t>
  </si>
  <si>
    <t>B63</t>
  </si>
  <si>
    <t xml:space="preserve">      6.3. Egyéb működési célú átvett pénzeszközök</t>
  </si>
  <si>
    <t>B7</t>
  </si>
  <si>
    <t>VII. Felhalmozási célú átvett pénzeszközök</t>
  </si>
  <si>
    <t>B71</t>
  </si>
  <si>
    <t xml:space="preserve">      7.1. Felhalmozási célú garancia- és kezességvállalásból származó megtérülések</t>
  </si>
  <si>
    <t>B72</t>
  </si>
  <si>
    <t xml:space="preserve">      7.2. Felhalmozási célú visszatérítendő támogatások, kölcsönök visszatérülése</t>
  </si>
  <si>
    <t>B73</t>
  </si>
  <si>
    <t xml:space="preserve">      7.3. Felhalmozási célú átvett pénzeszközök</t>
  </si>
  <si>
    <r>
      <t xml:space="preserve">B8
</t>
    </r>
    <r>
      <rPr>
        <sz val="9"/>
        <rFont val="Times New Roman"/>
        <family val="1"/>
        <charset val="238"/>
      </rPr>
      <t>(B81-B83)</t>
    </r>
  </si>
  <si>
    <t xml:space="preserve">B. F i n a n s z í r o z á s i  b e v é t e l e k </t>
  </si>
  <si>
    <t xml:space="preserve">   1. Költségvetési bevételek belső finanszírozására szolgáló eszközök</t>
  </si>
  <si>
    <t xml:space="preserve">        1.1. Előző évi pénzmaradvány igénybevétele</t>
  </si>
  <si>
    <t xml:space="preserve">                 Működési célú pénzmaradvány</t>
  </si>
  <si>
    <t xml:space="preserve">                 Felhalmozási célú pénzmaradvány</t>
  </si>
  <si>
    <t xml:space="preserve">   2. Költségvetési bevételek külső finanszírozására szolgáló eszközök</t>
  </si>
  <si>
    <t xml:space="preserve">        2.1. Működési célú hitel</t>
  </si>
  <si>
    <t xml:space="preserve">        2.2. Felhalmozási célú hitel</t>
  </si>
  <si>
    <t>Költségvetési bevételek összesen</t>
  </si>
  <si>
    <t>K1-8</t>
  </si>
  <si>
    <t xml:space="preserve">A. K ö l t s é g v e t é s i   k i a d á s o k </t>
  </si>
  <si>
    <t>K1-K5</t>
  </si>
  <si>
    <t xml:space="preserve">I. Működési kiadások </t>
  </si>
  <si>
    <r>
      <t xml:space="preserve">      </t>
    </r>
    <r>
      <rPr>
        <sz val="8"/>
        <rFont val="Times New Roman"/>
        <family val="1"/>
        <charset val="238"/>
      </rPr>
      <t>1. Önkormányzat működési kiadásai</t>
    </r>
  </si>
  <si>
    <t xml:space="preserve">      2. Önkormányzati intézmények működési kiadásai </t>
  </si>
  <si>
    <t xml:space="preserve">      3. Működési célú tartalék</t>
  </si>
  <si>
    <t>K6-K8</t>
  </si>
  <si>
    <t xml:space="preserve">II. Felhalmozási kiadások 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</si>
  <si>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</si>
  <si>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</si>
  <si>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</si>
  <si>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 3.1. Felhalmozási célú pénzeszköz átadás</t>
  </si>
  <si>
    <r>
      <t xml:space="preserve">     </t>
    </r>
    <r>
      <rPr>
        <i/>
        <sz val="8"/>
        <rFont val="Times New Roman"/>
        <family val="1"/>
        <charset val="238"/>
      </rPr>
      <t xml:space="preserve">    3.2. Felhalmozási célú tartalék (céltartalék)</t>
    </r>
  </si>
  <si>
    <t>K9</t>
  </si>
  <si>
    <t>B. F i n a n s z í r o z á s i  k i a d á s o k</t>
  </si>
  <si>
    <t>Költségvetési kiadások összesen</t>
  </si>
  <si>
    <t>Az Áht. 24. § (4) bekezdése szerinti közvetett támogatások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</si>
  <si>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</si>
  <si>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</si>
  <si>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</si>
  <si>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</si>
  <si>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</si>
  <si>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</si>
  <si>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</si>
  <si>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</si>
  <si>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</si>
  <si>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</si>
  <si>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</si>
  <si>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</si>
  <si>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</si>
  <si>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</si>
  <si>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</si>
  <si>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</si>
  <si>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</si>
  <si>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</si>
  <si>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</si>
  <si>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Nágocs Község Önkormányzata tulajdonában álló gazdálkodó szervezetek működéséből származó kötelezettségek és részesedések alakulása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</si>
  <si>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</si>
  <si>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</si>
  <si>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</si>
  <si>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</si>
  <si>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Dunántúli Regionális Vízmű Zrt.</t>
  </si>
  <si>
    <t>Szovisz Kft.</t>
  </si>
  <si>
    <t xml:space="preserve">       ÖSSZESEN:</t>
  </si>
  <si>
    <t>16. sz. melléklet .a 4/2019. (V.29.) önkormányzati rendelethez</t>
  </si>
  <si>
    <t xml:space="preserve">Nágocs község adósság állomány alakulása lejárat, eszközök, bel- és külföldi hitelezők szerinti bontásban </t>
  </si>
  <si>
    <t>Ezer forintban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</si>
  <si>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</si>
  <si>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</si>
  <si>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</si>
  <si>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</si>
  <si>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</si>
  <si>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</si>
  <si>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</si>
  <si>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</si>
  <si>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</si>
  <si>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</si>
  <si>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</si>
  <si>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</si>
  <si>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</si>
  <si>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</si>
  <si>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</si>
  <si>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</si>
  <si>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</si>
  <si>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</si>
  <si>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</si>
  <si>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</si>
  <si>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</si>
  <si>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</si>
  <si>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</si>
  <si>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</si>
  <si>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 xml:space="preserve"> Értékesítési és forgalmi adók</t>
  </si>
  <si>
    <t>Önkormányzat és intézményei együttesen (konszolidált)</t>
  </si>
  <si>
    <t>Értékesítési  és forgalmi adók</t>
  </si>
  <si>
    <t>8. melléklet a ….../2020. (…...) önkormányzati rendelethez</t>
  </si>
  <si>
    <t>Nágocs Község Önkormányzata</t>
  </si>
  <si>
    <t>Nágocsi Hétszínvirág óvoda</t>
  </si>
  <si>
    <t>Óvoda felújítás (BM pályázat)</t>
  </si>
  <si>
    <t>Faluház tetőfelújítás, födém szigetelés</t>
  </si>
  <si>
    <t>Önkormányzat és intézmények együttesen (konszolidált)</t>
  </si>
  <si>
    <t>Bursa</t>
  </si>
  <si>
    <t>Belső ellenőri hj.</t>
  </si>
  <si>
    <t>Andocsi KÖH</t>
  </si>
  <si>
    <t>Koppányvölgye-KEK</t>
  </si>
  <si>
    <t>Nágocsi Polgárőr Egyesület</t>
  </si>
  <si>
    <t>Nágocsi Tűzoltó Egyesület</t>
  </si>
  <si>
    <t>Nágocsi Sportegyesület</t>
  </si>
  <si>
    <t>KÖNYVKIADÁS  támogatása</t>
  </si>
  <si>
    <t>Óvodai szüreti mulatság támogatása</t>
  </si>
  <si>
    <t>15. melléklet a 7/2021. (V.28.) önkormányzati rendelethez</t>
  </si>
  <si>
    <t>14. melléklet 7/2021. (V.28.) önkormányzati rendelethez</t>
  </si>
  <si>
    <t>2020-2023. évi gördülő tervezése</t>
  </si>
  <si>
    <t>13. melléklet 7/2021. (V.28.) önkormányzati rendelethez</t>
  </si>
  <si>
    <t>12. melléklet a 7/2020. (V.28.) önkormányzati rendelethez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</si>
  <si>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Nágocs Község Önkormányzata 2020. évi bevétel-kiadási előirányzat-felhasználási ütemterve</t>
    </r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</si>
  <si>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Nágocs Község Önkormányzata 2020. évi módosított bevétel-kiadási előirányzat-felhasználási ütemterve</t>
    </r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</si>
  <si>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Nágocs Község Önkormányzata 2020. évi teljesített bevétel-kiadási előirányzat-felhasználási ütemterve</t>
    </r>
  </si>
  <si>
    <t>11. melléklet a 7/2021. (V.28.) önkormányzati rendelethez</t>
  </si>
  <si>
    <t>10. melléklet a 7/2021.(V.28.)  önkormányzati rendelethez</t>
  </si>
  <si>
    <t>2020. évi eredeti előirányzat BEVÉTELEK</t>
  </si>
  <si>
    <t>9.sz. melléklet a 7/2021. (V.28.) önkormányzati rendelethez</t>
  </si>
  <si>
    <t>2020. év</t>
  </si>
  <si>
    <t>8.1. melléklet a 7/2021. (V.28.) önkormányzati rendelethez</t>
  </si>
  <si>
    <t>2020. évi</t>
  </si>
  <si>
    <t>1. melléklet a 7/2021.(V.28.) önkormányzati rendelethez</t>
  </si>
  <si>
    <t xml:space="preserve"> </t>
  </si>
  <si>
    <t>Önkormányzati tulajdonú út ZP</t>
  </si>
  <si>
    <t>Kátyúzás</t>
  </si>
  <si>
    <t>Egyéb tárgyi eszközök beszerzése (kazán az óvodába)</t>
  </si>
  <si>
    <t>Egyéb tárgyi eszközök beszerzése (sörpad garnitúra)</t>
  </si>
  <si>
    <t>Egyéb tárgyi eszözök beszerzése (motoros kasza)</t>
  </si>
  <si>
    <t>Egyéb tárgyi eszközök beszerzése (kisértékű)</t>
  </si>
  <si>
    <t>Egyéb tárgyi eszközök beszerzése ( Satelit Bt)</t>
  </si>
  <si>
    <t>Egyéb tárgyi eszközök (Orvosi eszköz pályázat)</t>
  </si>
  <si>
    <t>Tárgyi eszköz-jármű Renault MF pályázat</t>
  </si>
  <si>
    <t>2020. évi eredeti előirányzat</t>
  </si>
  <si>
    <t>2020. évi módosított előirányzat</t>
  </si>
  <si>
    <t>2020.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</si>
</sst>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0" formatCode="_-* #,##0.00\ _F_t_-;\-* #,##0.00\ _F_t_-;_-* \-??\ _F_t_-;_-@_-"/>
    <numFmt numFmtId="171" formatCode="#,###"/>
    <numFmt numFmtId="172" formatCode="mmm\ d/"/>
    <numFmt numFmtId="173" formatCode="00"/>
    <numFmt numFmtId="174" formatCode="#,###__;\-#,###__"/>
    <numFmt numFmtId="175" formatCode="#,###\ _F_t;\-#,###\ _F_t"/>
    <numFmt numFmtId="176" formatCode="#,###__"/>
    <numFmt numFmtId="177" formatCode="_-* #,##0\ _F_t_-;\-* #,##0\ _F_t_-;_-* \-??\ _F_t_-;_-@_-"/>
  </numFmts>
  <fonts count="63" x14ac:knownFonts="1"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color indexed="17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color indexed="17"/>
      <name val="Times New Roman CE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u/>
      <sz val="10"/>
      <name val="Arial CE"/>
      <family val="2"/>
      <charset val="238"/>
    </font>
    <font>
      <b/>
      <u/>
      <sz val="9"/>
      <name val="Times New Roman"/>
      <family val="1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6"/>
      <name val="Times New Roman CE"/>
      <family val="1"/>
      <charset val="238"/>
    </font>
    <font>
      <b/>
      <i/>
      <sz val="4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i/>
      <sz val="9"/>
      <name val="Times New Roman CE"/>
      <charset val="238"/>
    </font>
    <font>
      <sz val="8"/>
      <name val="Verdana"/>
      <family val="2"/>
      <charset val="238"/>
    </font>
    <font>
      <sz val="8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3" fillId="14" borderId="1" applyNumberFormat="0" applyAlignment="0" applyProtection="0"/>
    <xf numFmtId="170" fontId="59" fillId="0" borderId="0" applyFill="0" applyBorder="0" applyAlignment="0" applyProtection="0"/>
    <xf numFmtId="170" fontId="59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9" fillId="0" borderId="0"/>
    <xf numFmtId="0" fontId="7" fillId="0" borderId="0"/>
    <xf numFmtId="9" fontId="59" fillId="0" borderId="0" applyFill="0" applyBorder="0" applyAlignment="0" applyProtection="0"/>
  </cellStyleXfs>
  <cellXfs count="582">
    <xf numFmtId="0" fontId="0" fillId="0" borderId="0" xfId="0"/>
    <xf numFmtId="0" fontId="0" fillId="0" borderId="0" xfId="0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Fill="1" applyProtection="1"/>
    <xf numFmtId="3" fontId="10" fillId="0" borderId="0" xfId="0" applyNumberFormat="1" applyFont="1" applyFill="1" applyAlignment="1" applyProtection="1">
      <alignment horizontal="right" indent="1"/>
    </xf>
    <xf numFmtId="0" fontId="10" fillId="0" borderId="0" xfId="0" applyFont="1" applyFill="1" applyAlignment="1" applyProtection="1">
      <alignment horizontal="right" indent="1"/>
    </xf>
    <xf numFmtId="0" fontId="11" fillId="0" borderId="0" xfId="0" applyFont="1" applyFill="1" applyProtection="1"/>
    <xf numFmtId="3" fontId="12" fillId="0" borderId="0" xfId="0" applyNumberFormat="1" applyFont="1" applyFill="1" applyAlignment="1" applyProtection="1">
      <alignment horizontal="right" indent="1"/>
    </xf>
    <xf numFmtId="0" fontId="13" fillId="0" borderId="0" xfId="0" applyFont="1" applyFill="1" applyProtection="1"/>
    <xf numFmtId="0" fontId="14" fillId="0" borderId="0" xfId="0" applyFont="1" applyFill="1" applyProtection="1"/>
    <xf numFmtId="0" fontId="0" fillId="0" borderId="0" xfId="0" applyFill="1" applyProtection="1"/>
    <xf numFmtId="0" fontId="11" fillId="0" borderId="0" xfId="0" applyFont="1" applyProtection="1"/>
    <xf numFmtId="0" fontId="0" fillId="0" borderId="0" xfId="0" applyFont="1" applyProtection="1"/>
    <xf numFmtId="0" fontId="15" fillId="0" borderId="0" xfId="0" applyFont="1" applyProtection="1"/>
    <xf numFmtId="0" fontId="14" fillId="0" borderId="0" xfId="0" applyFont="1" applyProtection="1"/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49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71" fontId="6" fillId="0" borderId="0" xfId="0" applyNumberFormat="1" applyFont="1" applyFill="1" applyAlignment="1" applyProtection="1">
      <alignment horizontal="left" vertical="center" wrapText="1"/>
    </xf>
    <xf numFmtId="171" fontId="10" fillId="0" borderId="0" xfId="0" applyNumberFormat="1" applyFont="1" applyFill="1" applyAlignment="1" applyProtection="1">
      <alignment vertical="center" wrapText="1"/>
    </xf>
    <xf numFmtId="0" fontId="16" fillId="0" borderId="0" xfId="0" applyFont="1" applyAlignment="1" applyProtection="1">
      <alignment horizontal="right" vertical="top"/>
    </xf>
    <xf numFmtId="0" fontId="16" fillId="0" borderId="0" xfId="0" applyFont="1" applyAlignment="1" applyProtection="1">
      <alignment horizontal="right" vertical="top"/>
      <protection locked="0"/>
    </xf>
    <xf numFmtId="49" fontId="6" fillId="0" borderId="0" xfId="0" applyNumberFormat="1" applyFont="1" applyFill="1" applyAlignment="1" applyProtection="1">
      <alignment vertical="center" wrapText="1"/>
    </xf>
    <xf numFmtId="171" fontId="6" fillId="0" borderId="0" xfId="0" applyNumberFormat="1" applyFont="1" applyFill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right" vertical="center" indent="1"/>
    </xf>
    <xf numFmtId="49" fontId="11" fillId="0" borderId="0" xfId="0" applyNumberFormat="1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4" xfId="0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right" vertical="center" indent="1"/>
    </xf>
    <xf numFmtId="0" fontId="12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right"/>
    </xf>
    <xf numFmtId="49" fontId="18" fillId="0" borderId="0" xfId="0" applyNumberFormat="1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9" fillId="0" borderId="10" xfId="30" applyFont="1" applyFill="1" applyBorder="1" applyAlignment="1" applyProtection="1">
      <alignment horizontal="center" vertical="center" wrapText="1"/>
    </xf>
    <xf numFmtId="0" fontId="19" fillId="0" borderId="11" xfId="30" applyFont="1" applyFill="1" applyBorder="1" applyAlignment="1" applyProtection="1">
      <alignment horizontal="left" vertical="center" wrapText="1" indent="1"/>
    </xf>
    <xf numFmtId="171" fontId="19" fillId="0" borderId="11" xfId="30" applyNumberFormat="1" applyFont="1" applyFill="1" applyBorder="1" applyAlignment="1" applyProtection="1">
      <alignment horizontal="right" vertical="center" wrapText="1" indent="1"/>
    </xf>
    <xf numFmtId="49" fontId="20" fillId="0" borderId="14" xfId="30" applyNumberFormat="1" applyFont="1" applyFill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left" wrapText="1" indent="1"/>
    </xf>
    <xf numFmtId="171" fontId="20" fillId="0" borderId="15" xfId="3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16" xfId="3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49" fontId="20" fillId="0" borderId="17" xfId="3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left" wrapText="1" indent="1"/>
    </xf>
    <xf numFmtId="171" fontId="20" fillId="0" borderId="18" xfId="3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19" xfId="3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49" fontId="20" fillId="0" borderId="20" xfId="30" applyNumberFormat="1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left" vertical="center" wrapText="1" indent="1"/>
    </xf>
    <xf numFmtId="171" fontId="20" fillId="0" borderId="21" xfId="3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22" xfId="3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0" applyFont="1" applyBorder="1" applyAlignment="1" applyProtection="1">
      <alignment horizontal="left" vertical="center" wrapText="1" indent="1"/>
    </xf>
    <xf numFmtId="171" fontId="19" fillId="0" borderId="13" xfId="30" applyNumberFormat="1" applyFont="1" applyFill="1" applyBorder="1" applyAlignment="1" applyProtection="1">
      <alignment horizontal="right" vertical="center" wrapText="1" indent="1"/>
    </xf>
    <xf numFmtId="0" fontId="21" fillId="0" borderId="21" xfId="0" applyFont="1" applyBorder="1" applyAlignment="1" applyProtection="1">
      <alignment horizontal="left" wrapText="1" indent="1"/>
    </xf>
    <xf numFmtId="171" fontId="20" fillId="0" borderId="15" xfId="3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wrapText="1"/>
    </xf>
    <xf numFmtId="0" fontId="21" fillId="0" borderId="21" xfId="0" applyFont="1" applyBorder="1" applyAlignment="1" applyProtection="1">
      <alignment wrapText="1"/>
    </xf>
    <xf numFmtId="171" fontId="19" fillId="0" borderId="23" xfId="3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Border="1" applyAlignment="1" applyProtection="1">
      <alignment horizontal="center" wrapText="1"/>
    </xf>
    <xf numFmtId="0" fontId="21" fillId="0" borderId="17" xfId="0" applyFont="1" applyBorder="1" applyAlignment="1" applyProtection="1">
      <alignment horizontal="center" wrapText="1"/>
    </xf>
    <xf numFmtId="0" fontId="21" fillId="0" borderId="20" xfId="0" applyFont="1" applyBorder="1" applyAlignment="1" applyProtection="1">
      <alignment horizontal="center" wrapText="1"/>
    </xf>
    <xf numFmtId="171" fontId="19" fillId="0" borderId="11" xfId="30" applyNumberFormat="1" applyFont="1" applyFill="1" applyBorder="1" applyAlignment="1" applyProtection="1">
      <alignment horizontal="right" vertical="center" wrapText="1" indent="1"/>
      <protection locked="0"/>
    </xf>
    <xf numFmtId="171" fontId="19" fillId="0" borderId="13" xfId="3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0" applyFont="1" applyBorder="1" applyAlignment="1" applyProtection="1">
      <alignment wrapText="1"/>
    </xf>
    <xf numFmtId="0" fontId="24" fillId="0" borderId="24" xfId="0" applyFont="1" applyBorder="1" applyAlignment="1" applyProtection="1">
      <alignment horizontal="center" wrapText="1"/>
    </xf>
    <xf numFmtId="0" fontId="24" fillId="0" borderId="25" xfId="0" applyFont="1" applyBorder="1" applyAlignment="1" applyProtection="1">
      <alignment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 indent="1"/>
    </xf>
    <xf numFmtId="171" fontId="19" fillId="0" borderId="0" xfId="0" applyNumberFormat="1" applyFont="1" applyFill="1" applyBorder="1" applyAlignment="1" applyProtection="1">
      <alignment horizontal="right" vertical="center" wrapText="1" indent="1"/>
    </xf>
    <xf numFmtId="49" fontId="23" fillId="0" borderId="0" xfId="0" applyNumberFormat="1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9" fillId="0" borderId="26" xfId="30" applyFont="1" applyFill="1" applyBorder="1" applyAlignment="1" applyProtection="1">
      <alignment horizontal="center" vertical="center" wrapText="1"/>
    </xf>
    <xf numFmtId="0" fontId="19" fillId="0" borderId="7" xfId="30" applyFont="1" applyFill="1" applyBorder="1" applyAlignment="1" applyProtection="1">
      <alignment vertical="center" wrapText="1"/>
    </xf>
    <xf numFmtId="171" fontId="19" fillId="0" borderId="7" xfId="30" applyNumberFormat="1" applyFont="1" applyFill="1" applyBorder="1" applyAlignment="1" applyProtection="1">
      <alignment horizontal="right" vertical="center" wrapText="1" indent="1"/>
    </xf>
    <xf numFmtId="171" fontId="19" fillId="0" borderId="27" xfId="30" applyNumberFormat="1" applyFont="1" applyFill="1" applyBorder="1" applyAlignment="1" applyProtection="1">
      <alignment horizontal="right" vertical="center" wrapText="1" indent="1"/>
    </xf>
    <xf numFmtId="49" fontId="25" fillId="0" borderId="0" xfId="0" applyNumberFormat="1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20" fillId="0" borderId="28" xfId="30" applyNumberFormat="1" applyFont="1" applyFill="1" applyBorder="1" applyAlignment="1" applyProtection="1">
      <alignment horizontal="center" vertical="center" wrapText="1"/>
    </xf>
    <xf numFmtId="0" fontId="20" fillId="0" borderId="29" xfId="30" applyFont="1" applyFill="1" applyBorder="1" applyAlignment="1" applyProtection="1">
      <alignment horizontal="left" vertical="center" wrapText="1" indent="1"/>
    </xf>
    <xf numFmtId="171" fontId="20" fillId="0" borderId="29" xfId="3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30" xfId="3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8" xfId="30" applyFont="1" applyFill="1" applyBorder="1" applyAlignment="1" applyProtection="1">
      <alignment horizontal="left" vertical="center" wrapText="1" indent="1"/>
    </xf>
    <xf numFmtId="0" fontId="20" fillId="0" borderId="31" xfId="30" applyFont="1" applyFill="1" applyBorder="1" applyAlignment="1" applyProtection="1">
      <alignment horizontal="left" vertical="center" wrapText="1" indent="1"/>
    </xf>
    <xf numFmtId="0" fontId="20" fillId="0" borderId="0" xfId="30" applyFont="1" applyFill="1" applyBorder="1" applyAlignment="1" applyProtection="1">
      <alignment horizontal="left" vertical="center" wrapText="1" indent="1"/>
    </xf>
    <xf numFmtId="0" fontId="20" fillId="0" borderId="18" xfId="30" applyFont="1" applyFill="1" applyBorder="1" applyAlignment="1" applyProtection="1">
      <alignment horizontal="left" indent="6"/>
    </xf>
    <xf numFmtId="0" fontId="20" fillId="0" borderId="18" xfId="30" applyFont="1" applyFill="1" applyBorder="1" applyAlignment="1" applyProtection="1">
      <alignment horizontal="left" vertical="center" wrapText="1" indent="6"/>
    </xf>
    <xf numFmtId="49" fontId="20" fillId="0" borderId="32" xfId="30" applyNumberFormat="1" applyFont="1" applyFill="1" applyBorder="1" applyAlignment="1" applyProtection="1">
      <alignment horizontal="center" vertical="center" wrapText="1"/>
    </xf>
    <xf numFmtId="0" fontId="20" fillId="0" borderId="21" xfId="30" applyFont="1" applyFill="1" applyBorder="1" applyAlignment="1" applyProtection="1">
      <alignment horizontal="left" vertical="center" wrapText="1" indent="6"/>
    </xf>
    <xf numFmtId="49" fontId="20" fillId="0" borderId="33" xfId="30" applyNumberFormat="1" applyFont="1" applyFill="1" applyBorder="1" applyAlignment="1" applyProtection="1">
      <alignment horizontal="center" vertical="center" wrapText="1"/>
    </xf>
    <xf numFmtId="0" fontId="20" fillId="0" borderId="34" xfId="30" applyFont="1" applyFill="1" applyBorder="1" applyAlignment="1" applyProtection="1">
      <alignment horizontal="left" vertical="center" wrapText="1" indent="6"/>
    </xf>
    <xf numFmtId="171" fontId="20" fillId="0" borderId="34" xfId="3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35" xfId="3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30" applyFont="1" applyFill="1" applyBorder="1" applyAlignment="1" applyProtection="1">
      <alignment vertical="center" wrapText="1"/>
    </xf>
    <xf numFmtId="0" fontId="20" fillId="0" borderId="21" xfId="30" applyFont="1" applyFill="1" applyBorder="1" applyAlignment="1" applyProtection="1">
      <alignment horizontal="lef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20" fillId="0" borderId="15" xfId="30" applyFont="1" applyFill="1" applyBorder="1" applyAlignment="1" applyProtection="1">
      <alignment horizontal="left" vertical="center" wrapText="1" indent="6"/>
    </xf>
    <xf numFmtId="0" fontId="20" fillId="0" borderId="15" xfId="30" applyFont="1" applyFill="1" applyBorder="1" applyAlignment="1" applyProtection="1">
      <alignment horizontal="left" vertical="center" wrapText="1" indent="1"/>
    </xf>
    <xf numFmtId="0" fontId="20" fillId="0" borderId="36" xfId="30" applyFont="1" applyFill="1" applyBorder="1" applyAlignment="1" applyProtection="1">
      <alignment horizontal="left" vertical="center" wrapText="1" indent="1"/>
    </xf>
    <xf numFmtId="172" fontId="0" fillId="0" borderId="0" xfId="0" applyNumberFormat="1" applyFill="1" applyAlignment="1" applyProtection="1">
      <alignment vertical="center" wrapText="1"/>
    </xf>
    <xf numFmtId="171" fontId="24" fillId="0" borderId="11" xfId="0" applyNumberFormat="1" applyFont="1" applyBorder="1" applyAlignment="1" applyProtection="1">
      <alignment horizontal="right" vertical="center" wrapText="1" indent="1"/>
    </xf>
    <xf numFmtId="171" fontId="24" fillId="0" borderId="13" xfId="0" applyNumberFormat="1" applyFont="1" applyBorder="1" applyAlignment="1" applyProtection="1">
      <alignment horizontal="right" vertical="center" wrapText="1" indent="1"/>
    </xf>
    <xf numFmtId="171" fontId="26" fillId="0" borderId="11" xfId="0" applyNumberFormat="1" applyFont="1" applyBorder="1" applyAlignment="1" applyProtection="1">
      <alignment horizontal="right" vertical="center" wrapText="1" indent="1"/>
    </xf>
    <xf numFmtId="0" fontId="24" fillId="0" borderId="24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left" vertical="center" wrapText="1" indent="1"/>
    </xf>
    <xf numFmtId="0" fontId="6" fillId="0" borderId="0" xfId="30" applyFont="1" applyFill="1" applyProtection="1"/>
    <xf numFmtId="0" fontId="6" fillId="0" borderId="0" xfId="30" applyFont="1" applyFill="1" applyAlignment="1" applyProtection="1">
      <alignment horizontal="right" vertical="center" indent="1"/>
    </xf>
    <xf numFmtId="0" fontId="6" fillId="0" borderId="0" xfId="30" applyFill="1" applyProtection="1"/>
    <xf numFmtId="171" fontId="27" fillId="0" borderId="37" xfId="30" applyNumberFormat="1" applyFont="1" applyFill="1" applyBorder="1" applyAlignment="1" applyProtection="1">
      <alignment vertical="center"/>
    </xf>
    <xf numFmtId="0" fontId="17" fillId="0" borderId="37" xfId="0" applyFont="1" applyFill="1" applyBorder="1" applyAlignment="1" applyProtection="1">
      <alignment horizontal="right" vertical="center"/>
    </xf>
    <xf numFmtId="49" fontId="6" fillId="0" borderId="0" xfId="30" applyNumberFormat="1" applyFill="1" applyProtection="1"/>
    <xf numFmtId="0" fontId="12" fillId="0" borderId="34" xfId="30" applyFont="1" applyFill="1" applyBorder="1" applyAlignment="1" applyProtection="1">
      <alignment horizontal="center" vertical="center" wrapText="1"/>
    </xf>
    <xf numFmtId="0" fontId="12" fillId="0" borderId="38" xfId="30" applyFont="1" applyFill="1" applyBorder="1" applyAlignment="1" applyProtection="1">
      <alignment horizontal="center" vertical="center" wrapText="1"/>
    </xf>
    <xf numFmtId="0" fontId="19" fillId="0" borderId="11" xfId="30" applyFont="1" applyFill="1" applyBorder="1" applyAlignment="1" applyProtection="1">
      <alignment horizontal="center" vertical="center" wrapText="1"/>
    </xf>
    <xf numFmtId="0" fontId="19" fillId="0" borderId="13" xfId="30" applyFont="1" applyFill="1" applyBorder="1" applyAlignment="1" applyProtection="1">
      <alignment horizontal="center" vertical="center" wrapText="1"/>
    </xf>
    <xf numFmtId="49" fontId="20" fillId="0" borderId="0" xfId="30" applyNumberFormat="1" applyFont="1" applyFill="1" applyProtection="1"/>
    <xf numFmtId="0" fontId="20" fillId="0" borderId="0" xfId="30" applyFont="1" applyFill="1" applyProtection="1"/>
    <xf numFmtId="0" fontId="19" fillId="0" borderId="10" xfId="30" applyFont="1" applyFill="1" applyBorder="1" applyAlignment="1" applyProtection="1">
      <alignment horizontal="left" vertical="center" wrapText="1" indent="1"/>
    </xf>
    <xf numFmtId="49" fontId="0" fillId="0" borderId="0" xfId="30" applyNumberFormat="1" applyFont="1" applyFill="1" applyProtection="1"/>
    <xf numFmtId="0" fontId="0" fillId="0" borderId="0" xfId="30" applyFont="1" applyFill="1" applyProtection="1"/>
    <xf numFmtId="49" fontId="20" fillId="0" borderId="14" xfId="30" applyNumberFormat="1" applyFont="1" applyFill="1" applyBorder="1" applyAlignment="1" applyProtection="1">
      <alignment horizontal="left" vertical="center" wrapText="1" indent="1"/>
    </xf>
    <xf numFmtId="49" fontId="20" fillId="0" borderId="17" xfId="30" applyNumberFormat="1" applyFont="1" applyFill="1" applyBorder="1" applyAlignment="1" applyProtection="1">
      <alignment horizontal="left" vertical="center" wrapText="1" indent="1"/>
    </xf>
    <xf numFmtId="49" fontId="20" fillId="0" borderId="20" xfId="30" applyNumberFormat="1" applyFont="1" applyFill="1" applyBorder="1" applyAlignment="1" applyProtection="1">
      <alignment horizontal="left" vertical="center" wrapText="1" indent="1"/>
    </xf>
    <xf numFmtId="0" fontId="24" fillId="0" borderId="10" xfId="0" applyFont="1" applyBorder="1" applyAlignment="1" applyProtection="1">
      <alignment vertical="center" wrapText="1"/>
    </xf>
    <xf numFmtId="0" fontId="21" fillId="0" borderId="21" xfId="0" applyFont="1" applyBorder="1" applyAlignment="1" applyProtection="1">
      <alignment vertical="center" wrapText="1"/>
    </xf>
    <xf numFmtId="0" fontId="21" fillId="0" borderId="14" xfId="0" applyFont="1" applyBorder="1" applyAlignment="1" applyProtection="1">
      <alignment wrapText="1"/>
    </xf>
    <xf numFmtId="0" fontId="21" fillId="0" borderId="17" xfId="0" applyFont="1" applyBorder="1" applyAlignment="1" applyProtection="1">
      <alignment wrapText="1"/>
    </xf>
    <xf numFmtId="0" fontId="21" fillId="0" borderId="20" xfId="0" applyFont="1" applyBorder="1" applyAlignment="1" applyProtection="1">
      <alignment vertical="center" wrapText="1"/>
    </xf>
    <xf numFmtId="0" fontId="24" fillId="0" borderId="11" xfId="0" applyFont="1" applyBorder="1" applyAlignment="1" applyProtection="1">
      <alignment vertical="center" wrapText="1"/>
    </xf>
    <xf numFmtId="0" fontId="24" fillId="0" borderId="24" xfId="0" applyFont="1" applyBorder="1" applyAlignment="1" applyProtection="1">
      <alignment vertical="center" wrapText="1"/>
    </xf>
    <xf numFmtId="0" fontId="24" fillId="0" borderId="25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 indent="1"/>
    </xf>
    <xf numFmtId="171" fontId="12" fillId="0" borderId="0" xfId="30" applyNumberFormat="1" applyFont="1" applyFill="1" applyBorder="1" applyAlignment="1" applyProtection="1">
      <alignment horizontal="right" vertical="center" wrapText="1" indent="1"/>
    </xf>
    <xf numFmtId="171" fontId="27" fillId="0" borderId="37" xfId="30" applyNumberFormat="1" applyFont="1" applyFill="1" applyBorder="1" applyAlignment="1" applyProtection="1"/>
    <xf numFmtId="0" fontId="17" fillId="0" borderId="37" xfId="0" applyFont="1" applyFill="1" applyBorder="1" applyAlignment="1" applyProtection="1">
      <alignment horizontal="right"/>
    </xf>
    <xf numFmtId="49" fontId="6" fillId="0" borderId="0" xfId="30" applyNumberFormat="1" applyFill="1" applyAlignment="1" applyProtection="1"/>
    <xf numFmtId="0" fontId="6" fillId="0" borderId="0" xfId="30" applyFill="1" applyAlignment="1" applyProtection="1"/>
    <xf numFmtId="0" fontId="19" fillId="0" borderId="39" xfId="30" applyFont="1" applyFill="1" applyBorder="1" applyAlignment="1" applyProtection="1">
      <alignment horizontal="center" vertical="center" wrapText="1"/>
    </xf>
    <xf numFmtId="0" fontId="19" fillId="0" borderId="26" xfId="30" applyFont="1" applyFill="1" applyBorder="1" applyAlignment="1" applyProtection="1">
      <alignment horizontal="left" vertical="center" wrapText="1" indent="1"/>
    </xf>
    <xf numFmtId="49" fontId="20" fillId="0" borderId="28" xfId="30" applyNumberFormat="1" applyFont="1" applyFill="1" applyBorder="1" applyAlignment="1" applyProtection="1">
      <alignment horizontal="left" vertical="center" wrapText="1" indent="1"/>
    </xf>
    <xf numFmtId="171" fontId="6" fillId="0" borderId="0" xfId="30" applyNumberFormat="1" applyFill="1" applyProtection="1"/>
    <xf numFmtId="49" fontId="20" fillId="0" borderId="21" xfId="30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22" xfId="30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32" xfId="30" applyNumberFormat="1" applyFont="1" applyFill="1" applyBorder="1" applyAlignment="1" applyProtection="1">
      <alignment horizontal="left" vertical="center" wrapText="1" indent="1"/>
    </xf>
    <xf numFmtId="49" fontId="20" fillId="0" borderId="33" xfId="30" applyNumberFormat="1" applyFont="1" applyFill="1" applyBorder="1" applyAlignment="1" applyProtection="1">
      <alignment horizontal="left" vertical="center" wrapText="1" indent="1"/>
    </xf>
    <xf numFmtId="0" fontId="6" fillId="0" borderId="0" xfId="30" applyFill="1" applyAlignment="1" applyProtection="1">
      <alignment horizontal="left" vertical="center" indent="1"/>
    </xf>
    <xf numFmtId="0" fontId="11" fillId="0" borderId="0" xfId="30" applyFont="1" applyFill="1" applyProtection="1"/>
    <xf numFmtId="0" fontId="24" fillId="0" borderId="24" xfId="0" applyFont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Alignment="1" applyProtection="1">
      <alignment horizontal="right" vertical="top"/>
      <protection locked="0"/>
    </xf>
    <xf numFmtId="49" fontId="12" fillId="0" borderId="3" xfId="0" applyNumberFormat="1" applyFont="1" applyFill="1" applyBorder="1" applyAlignment="1" applyProtection="1">
      <alignment horizontal="right" vertical="center"/>
    </xf>
    <xf numFmtId="49" fontId="12" fillId="0" borderId="5" xfId="0" applyNumberFormat="1" applyFont="1" applyFill="1" applyBorder="1" applyAlignment="1" applyProtection="1">
      <alignment horizontal="right" vertical="center"/>
    </xf>
    <xf numFmtId="0" fontId="19" fillId="0" borderId="11" xfId="0" applyFont="1" applyFill="1" applyBorder="1" applyAlignment="1" applyProtection="1">
      <alignment horizontal="left" vertical="center" wrapText="1" indent="1"/>
    </xf>
    <xf numFmtId="171" fontId="19" fillId="0" borderId="11" xfId="0" applyNumberFormat="1" applyFont="1" applyFill="1" applyBorder="1" applyAlignment="1" applyProtection="1">
      <alignment horizontal="right" vertical="center" wrapText="1" indent="1"/>
    </xf>
    <xf numFmtId="171" fontId="19" fillId="0" borderId="12" xfId="0" applyNumberFormat="1" applyFont="1" applyFill="1" applyBorder="1" applyAlignment="1" applyProtection="1">
      <alignment horizontal="right" vertical="center" wrapText="1" indent="1"/>
    </xf>
    <xf numFmtId="171" fontId="19" fillId="0" borderId="13" xfId="0" applyNumberFormat="1" applyFont="1" applyFill="1" applyBorder="1" applyAlignment="1" applyProtection="1">
      <alignment horizontal="right" vertical="center" wrapText="1" indent="1"/>
    </xf>
    <xf numFmtId="49" fontId="20" fillId="0" borderId="28" xfId="0" applyNumberFormat="1" applyFont="1" applyFill="1" applyBorder="1" applyAlignment="1" applyProtection="1">
      <alignment horizontal="center" vertical="center" wrapText="1"/>
    </xf>
    <xf numFmtId="171" fontId="2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7" xfId="0" applyNumberFormat="1" applyFont="1" applyFill="1" applyBorder="1" applyAlignment="1" applyProtection="1">
      <alignment horizontal="center" vertical="center" wrapText="1"/>
    </xf>
    <xf numFmtId="171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1" fontId="1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71" fontId="1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71" fontId="1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4" xfId="0" applyNumberFormat="1" applyFont="1" applyFill="1" applyBorder="1" applyAlignment="1" applyProtection="1">
      <alignment horizontal="center" vertical="center" wrapText="1"/>
    </xf>
    <xf numFmtId="171" fontId="2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5" xfId="30" applyFont="1" applyFill="1" applyBorder="1" applyAlignment="1" applyProtection="1">
      <alignment horizontal="left" vertical="center" wrapText="1" indent="1"/>
    </xf>
    <xf numFmtId="171" fontId="2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0" xfId="0" applyFont="1" applyBorder="1" applyAlignment="1" applyProtection="1">
      <alignment horizontal="center" vertical="center" wrapText="1"/>
    </xf>
    <xf numFmtId="0" fontId="29" fillId="0" borderId="12" xfId="0" applyFont="1" applyBorder="1" applyAlignment="1" applyProtection="1">
      <alignment horizontal="left" wrapText="1" indent="1"/>
    </xf>
    <xf numFmtId="0" fontId="12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71" fontId="0" fillId="0" borderId="0" xfId="0" applyNumberFormat="1" applyFill="1" applyAlignment="1">
      <alignment horizontal="center" vertical="center" wrapText="1"/>
    </xf>
    <xf numFmtId="171" fontId="0" fillId="0" borderId="0" xfId="0" applyNumberFormat="1" applyFill="1" applyAlignment="1">
      <alignment vertical="center" wrapText="1"/>
    </xf>
    <xf numFmtId="171" fontId="0" fillId="0" borderId="0" xfId="0" applyNumberFormat="1" applyFill="1" applyAlignment="1" applyProtection="1">
      <alignment horizontal="left" vertical="center" wrapText="1"/>
    </xf>
    <xf numFmtId="171" fontId="0" fillId="0" borderId="0" xfId="0" applyNumberFormat="1" applyFill="1" applyAlignment="1" applyProtection="1">
      <alignment vertical="center" wrapText="1"/>
    </xf>
    <xf numFmtId="171" fontId="12" fillId="0" borderId="10" xfId="0" applyNumberFormat="1" applyFont="1" applyFill="1" applyBorder="1" applyAlignment="1" applyProtection="1">
      <alignment horizontal="center" vertical="center" wrapText="1"/>
    </xf>
    <xf numFmtId="171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1" fontId="12" fillId="0" borderId="13" xfId="0" applyNumberFormat="1" applyFont="1" applyFill="1" applyBorder="1" applyAlignment="1" applyProtection="1">
      <alignment horizontal="center" vertical="center" wrapText="1"/>
    </xf>
    <xf numFmtId="171" fontId="18" fillId="0" borderId="0" xfId="0" applyNumberFormat="1" applyFont="1" applyFill="1" applyAlignment="1">
      <alignment horizontal="center" vertical="center" wrapText="1"/>
    </xf>
    <xf numFmtId="171" fontId="19" fillId="0" borderId="24" xfId="0" applyNumberFormat="1" applyFont="1" applyFill="1" applyBorder="1" applyAlignment="1" applyProtection="1">
      <alignment horizontal="center" vertical="center" wrapText="1"/>
    </xf>
    <xf numFmtId="171" fontId="19" fillId="0" borderId="25" xfId="0" applyNumberFormat="1" applyFont="1" applyFill="1" applyBorder="1" applyAlignment="1" applyProtection="1">
      <alignment horizontal="center" vertical="center" wrapText="1"/>
    </xf>
    <xf numFmtId="171" fontId="19" fillId="0" borderId="46" xfId="0" applyNumberFormat="1" applyFont="1" applyFill="1" applyBorder="1" applyAlignment="1" applyProtection="1">
      <alignment horizontal="center" vertical="center" wrapText="1"/>
    </xf>
    <xf numFmtId="171" fontId="19" fillId="0" borderId="47" xfId="0" applyNumberFormat="1" applyFont="1" applyFill="1" applyBorder="1" applyAlignment="1" applyProtection="1">
      <alignment horizontal="center" vertical="center" wrapText="1"/>
    </xf>
    <xf numFmtId="171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71" fontId="20" fillId="0" borderId="18" xfId="0" applyNumberFormat="1" applyFont="1" applyFill="1" applyBorder="1" applyAlignment="1" applyProtection="1">
      <alignment vertical="center" wrapText="1"/>
      <protection locked="0"/>
    </xf>
    <xf numFmtId="1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171" fontId="20" fillId="0" borderId="48" xfId="0" applyNumberFormat="1" applyFont="1" applyFill="1" applyBorder="1" applyAlignment="1" applyProtection="1">
      <alignment vertical="center" wrapText="1"/>
      <protection locked="0"/>
    </xf>
    <xf numFmtId="171" fontId="19" fillId="0" borderId="49" xfId="0" applyNumberFormat="1" applyFont="1" applyFill="1" applyBorder="1" applyAlignment="1" applyProtection="1">
      <alignment vertical="center" wrapText="1"/>
    </xf>
    <xf numFmtId="171" fontId="10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1" fontId="20" fillId="0" borderId="21" xfId="0" applyNumberFormat="1" applyFont="1" applyFill="1" applyBorder="1" applyAlignment="1" applyProtection="1">
      <alignment vertical="center" wrapText="1"/>
      <protection locked="0"/>
    </xf>
    <xf numFmtId="1" fontId="20" fillId="0" borderId="21" xfId="0" applyNumberFormat="1" applyFont="1" applyFill="1" applyBorder="1" applyAlignment="1" applyProtection="1">
      <alignment horizontal="center" vertical="center" wrapText="1"/>
      <protection locked="0"/>
    </xf>
    <xf numFmtId="171" fontId="20" fillId="0" borderId="50" xfId="0" applyNumberFormat="1" applyFont="1" applyFill="1" applyBorder="1" applyAlignment="1" applyProtection="1">
      <alignment vertical="center" wrapText="1"/>
      <protection locked="0"/>
    </xf>
    <xf numFmtId="171" fontId="12" fillId="0" borderId="10" xfId="0" applyNumberFormat="1" applyFont="1" applyFill="1" applyBorder="1" applyAlignment="1" applyProtection="1">
      <alignment horizontal="left" vertical="center" wrapText="1"/>
    </xf>
    <xf numFmtId="171" fontId="19" fillId="0" borderId="11" xfId="0" applyNumberFormat="1" applyFont="1" applyFill="1" applyBorder="1" applyAlignment="1" applyProtection="1">
      <alignment vertical="center" wrapText="1"/>
    </xf>
    <xf numFmtId="171" fontId="19" fillId="15" borderId="11" xfId="0" applyNumberFormat="1" applyFont="1" applyFill="1" applyBorder="1" applyAlignment="1" applyProtection="1">
      <alignment vertical="center" wrapText="1"/>
    </xf>
    <xf numFmtId="171" fontId="19" fillId="0" borderId="39" xfId="0" applyNumberFormat="1" applyFont="1" applyFill="1" applyBorder="1" applyAlignment="1" applyProtection="1">
      <alignment vertical="center" wrapText="1"/>
    </xf>
    <xf numFmtId="171" fontId="18" fillId="0" borderId="0" xfId="0" applyNumberFormat="1" applyFont="1" applyFill="1" applyAlignment="1">
      <alignment vertical="center" wrapText="1"/>
    </xf>
    <xf numFmtId="171" fontId="2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" fontId="20" fillId="0" borderId="18" xfId="0" applyNumberFormat="1" applyFont="1" applyFill="1" applyBorder="1" applyAlignment="1" applyProtection="1">
      <alignment vertical="center" wrapText="1"/>
      <protection locked="0"/>
    </xf>
    <xf numFmtId="171" fontId="20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" fontId="20" fillId="0" borderId="21" xfId="0" applyNumberFormat="1" applyFont="1" applyFill="1" applyBorder="1" applyAlignment="1" applyProtection="1">
      <alignment vertical="center" wrapText="1"/>
      <protection locked="0"/>
    </xf>
    <xf numFmtId="0" fontId="25" fillId="0" borderId="0" xfId="0" applyNumberFormat="1" applyFont="1" applyFill="1" applyAlignment="1" applyProtection="1">
      <alignment textRotation="180" wrapText="1"/>
      <protection locked="0"/>
    </xf>
    <xf numFmtId="171" fontId="0" fillId="0" borderId="0" xfId="0" applyNumberFormat="1" applyFill="1" applyAlignment="1" applyProtection="1">
      <alignment horizontal="center" vertical="center" wrapText="1"/>
    </xf>
    <xf numFmtId="171" fontId="17" fillId="0" borderId="0" xfId="0" applyNumberFormat="1" applyFont="1" applyFill="1" applyAlignment="1" applyProtection="1">
      <alignment horizontal="right" vertical="center"/>
    </xf>
    <xf numFmtId="171" fontId="12" fillId="0" borderId="12" xfId="0" applyNumberFormat="1" applyFont="1" applyFill="1" applyBorder="1" applyAlignment="1" applyProtection="1">
      <alignment horizontal="center" vertical="center" wrapText="1"/>
    </xf>
    <xf numFmtId="171" fontId="12" fillId="0" borderId="39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Alignment="1" applyProtection="1">
      <alignment horizontal="center" vertical="center" wrapText="1"/>
    </xf>
    <xf numFmtId="171" fontId="18" fillId="0" borderId="0" xfId="0" applyNumberFormat="1" applyFont="1" applyFill="1" applyAlignment="1" applyProtection="1">
      <alignment horizontal="center" vertical="center" wrapText="1"/>
    </xf>
    <xf numFmtId="171" fontId="19" fillId="0" borderId="23" xfId="0" applyNumberFormat="1" applyFont="1" applyFill="1" applyBorder="1" applyAlignment="1" applyProtection="1">
      <alignment horizontal="center" vertical="center" wrapText="1"/>
    </xf>
    <xf numFmtId="171" fontId="19" fillId="0" borderId="10" xfId="0" applyNumberFormat="1" applyFont="1" applyFill="1" applyBorder="1" applyAlignment="1" applyProtection="1">
      <alignment horizontal="center" vertical="center" wrapText="1"/>
    </xf>
    <xf numFmtId="171" fontId="19" fillId="0" borderId="11" xfId="0" applyNumberFormat="1" applyFont="1" applyFill="1" applyBorder="1" applyAlignment="1" applyProtection="1">
      <alignment horizontal="center" vertical="center" wrapText="1"/>
    </xf>
    <xf numFmtId="171" fontId="19" fillId="0" borderId="39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171" fontId="19" fillId="0" borderId="0" xfId="0" applyNumberFormat="1" applyFont="1" applyFill="1" applyAlignment="1" applyProtection="1">
      <alignment horizontal="center" vertical="center" wrapText="1"/>
    </xf>
    <xf numFmtId="171" fontId="0" fillId="0" borderId="51" xfId="0" applyNumberFormat="1" applyFont="1" applyFill="1" applyBorder="1" applyAlignment="1" applyProtection="1">
      <alignment horizontal="left" vertical="center" wrapText="1" indent="1"/>
    </xf>
    <xf numFmtId="171" fontId="20" fillId="0" borderId="14" xfId="0" applyNumberFormat="1" applyFont="1" applyFill="1" applyBorder="1" applyAlignment="1" applyProtection="1">
      <alignment horizontal="left" vertical="center" wrapText="1" indent="1"/>
    </xf>
    <xf numFmtId="171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71" fontId="0" fillId="0" borderId="53" xfId="0" applyNumberFormat="1" applyFont="1" applyFill="1" applyBorder="1" applyAlignment="1" applyProtection="1">
      <alignment horizontal="left" vertical="center" wrapText="1" indent="1"/>
    </xf>
    <xf numFmtId="171" fontId="20" fillId="0" borderId="17" xfId="0" applyNumberFormat="1" applyFont="1" applyFill="1" applyBorder="1" applyAlignment="1" applyProtection="1">
      <alignment horizontal="left" vertical="center" wrapText="1" indent="1"/>
    </xf>
    <xf numFmtId="171" fontId="2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54" xfId="0" applyNumberFormat="1" applyFont="1" applyFill="1" applyBorder="1" applyAlignment="1" applyProtection="1">
      <alignment horizontal="left" vertical="center" wrapText="1" indent="1"/>
    </xf>
    <xf numFmtId="171" fontId="2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71" fontId="2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1" fontId="2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71" fontId="18" fillId="0" borderId="23" xfId="0" applyNumberFormat="1" applyFont="1" applyFill="1" applyBorder="1" applyAlignment="1" applyProtection="1">
      <alignment horizontal="left" vertical="center" wrapText="1" indent="1"/>
    </xf>
    <xf numFmtId="171" fontId="19" fillId="0" borderId="10" xfId="0" applyNumberFormat="1" applyFont="1" applyFill="1" applyBorder="1" applyAlignment="1" applyProtection="1">
      <alignment horizontal="left" vertical="center" wrapText="1" indent="1"/>
    </xf>
    <xf numFmtId="171" fontId="0" fillId="0" borderId="56" xfId="0" applyNumberFormat="1" applyFont="1" applyFill="1" applyBorder="1" applyAlignment="1" applyProtection="1">
      <alignment horizontal="left" vertical="center" wrapText="1" indent="1"/>
    </xf>
    <xf numFmtId="171" fontId="20" fillId="0" borderId="32" xfId="0" applyNumberFormat="1" applyFont="1" applyFill="1" applyBorder="1" applyAlignment="1" applyProtection="1">
      <alignment horizontal="left" vertical="center" wrapText="1" indent="1"/>
    </xf>
    <xf numFmtId="171" fontId="30" fillId="0" borderId="36" xfId="0" applyNumberFormat="1" applyFont="1" applyFill="1" applyBorder="1" applyAlignment="1" applyProtection="1">
      <alignment horizontal="right" vertical="center" wrapText="1" indent="1"/>
    </xf>
    <xf numFmtId="171" fontId="30" fillId="0" borderId="18" xfId="0" applyNumberFormat="1" applyFont="1" applyFill="1" applyBorder="1" applyAlignment="1" applyProtection="1">
      <alignment horizontal="right" vertical="center" wrapText="1" indent="1"/>
    </xf>
    <xf numFmtId="171" fontId="20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71" fontId="18" fillId="0" borderId="10" xfId="0" applyNumberFormat="1" applyFont="1" applyFill="1" applyBorder="1" applyAlignment="1" applyProtection="1">
      <alignment horizontal="left" vertical="center" wrapText="1" indent="1"/>
    </xf>
    <xf numFmtId="171" fontId="18" fillId="0" borderId="11" xfId="0" applyNumberFormat="1" applyFont="1" applyFill="1" applyBorder="1" applyAlignment="1" applyProtection="1">
      <alignment horizontal="right" vertical="center" wrapText="1" indent="1"/>
    </xf>
    <xf numFmtId="171" fontId="18" fillId="0" borderId="13" xfId="0" applyNumberFormat="1" applyFont="1" applyFill="1" applyBorder="1" applyAlignment="1" applyProtection="1">
      <alignment horizontal="right" vertical="center" wrapText="1" indent="1"/>
    </xf>
    <xf numFmtId="171" fontId="20" fillId="0" borderId="17" xfId="0" applyNumberFormat="1" applyFont="1" applyFill="1" applyBorder="1" applyAlignment="1" applyProtection="1">
      <alignment horizontal="left" vertical="center" wrapText="1" indent="6"/>
      <protection locked="0"/>
    </xf>
    <xf numFmtId="171" fontId="20" fillId="0" borderId="17" xfId="0" applyNumberFormat="1" applyFont="1" applyFill="1" applyBorder="1" applyAlignment="1" applyProtection="1">
      <alignment horizontal="left" vertical="center" wrapText="1" indent="3"/>
      <protection locked="0"/>
    </xf>
    <xf numFmtId="171" fontId="2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71" fontId="19" fillId="0" borderId="39" xfId="0" applyNumberFormat="1" applyFont="1" applyFill="1" applyBorder="1" applyAlignment="1" applyProtection="1">
      <alignment horizontal="right" vertical="center" wrapText="1" indent="1"/>
    </xf>
    <xf numFmtId="171" fontId="30" fillId="0" borderId="32" xfId="0" applyNumberFormat="1" applyFont="1" applyFill="1" applyBorder="1" applyAlignment="1" applyProtection="1">
      <alignment horizontal="left" vertical="center" wrapText="1" indent="1"/>
    </xf>
    <xf numFmtId="171" fontId="30" fillId="0" borderId="15" xfId="0" applyNumberFormat="1" applyFont="1" applyFill="1" applyBorder="1" applyAlignment="1" applyProtection="1">
      <alignment horizontal="right" vertical="center" wrapText="1" indent="1"/>
    </xf>
    <xf numFmtId="171" fontId="20" fillId="0" borderId="17" xfId="0" applyNumberFormat="1" applyFont="1" applyFill="1" applyBorder="1" applyAlignment="1" applyProtection="1">
      <alignment horizontal="left" vertical="center" wrapText="1" indent="2"/>
    </xf>
    <xf numFmtId="171" fontId="20" fillId="0" borderId="18" xfId="0" applyNumberFormat="1" applyFont="1" applyFill="1" applyBorder="1" applyAlignment="1" applyProtection="1">
      <alignment horizontal="left" vertical="center" wrapText="1" indent="2"/>
    </xf>
    <xf numFmtId="171" fontId="30" fillId="0" borderId="18" xfId="0" applyNumberFormat="1" applyFont="1" applyFill="1" applyBorder="1" applyAlignment="1" applyProtection="1">
      <alignment horizontal="left" vertical="center" wrapText="1" indent="1"/>
    </xf>
    <xf numFmtId="171" fontId="20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71" fontId="20" fillId="0" borderId="14" xfId="0" applyNumberFormat="1" applyFont="1" applyFill="1" applyBorder="1" applyAlignment="1" applyProtection="1">
      <alignment horizontal="left" vertical="center" wrapText="1" indent="2"/>
    </xf>
    <xf numFmtId="171" fontId="20" fillId="0" borderId="20" xfId="0" applyNumberFormat="1" applyFont="1" applyFill="1" applyBorder="1" applyAlignment="1" applyProtection="1">
      <alignment horizontal="left" vertical="center" wrapText="1" indent="2"/>
    </xf>
    <xf numFmtId="171" fontId="18" fillId="0" borderId="39" xfId="0" applyNumberFormat="1" applyFont="1" applyFill="1" applyBorder="1" applyAlignment="1" applyProtection="1">
      <alignment horizontal="right" vertical="center" wrapText="1" indent="1"/>
    </xf>
    <xf numFmtId="0" fontId="7" fillId="0" borderId="0" xfId="32" applyFill="1" applyProtection="1"/>
    <xf numFmtId="0" fontId="31" fillId="0" borderId="0" xfId="32" applyFont="1" applyFill="1" applyProtection="1"/>
    <xf numFmtId="0" fontId="7" fillId="0" borderId="0" xfId="32" applyFill="1" applyAlignment="1" applyProtection="1">
      <alignment horizontal="center"/>
    </xf>
    <xf numFmtId="0" fontId="35" fillId="0" borderId="33" xfId="32" applyFont="1" applyFill="1" applyBorder="1" applyAlignment="1" applyProtection="1">
      <alignment horizontal="center" vertical="center" wrapText="1"/>
    </xf>
    <xf numFmtId="0" fontId="35" fillId="0" borderId="34" xfId="32" applyFont="1" applyFill="1" applyBorder="1" applyAlignment="1" applyProtection="1">
      <alignment horizontal="center" vertical="center" wrapText="1"/>
    </xf>
    <xf numFmtId="0" fontId="35" fillId="0" borderId="38" xfId="32" applyFont="1" applyFill="1" applyBorder="1" applyAlignment="1" applyProtection="1">
      <alignment horizontal="center" vertical="center" wrapText="1"/>
    </xf>
    <xf numFmtId="0" fontId="7" fillId="0" borderId="0" xfId="32" applyFill="1" applyAlignment="1" applyProtection="1">
      <alignment horizontal="center" vertical="center"/>
    </xf>
    <xf numFmtId="0" fontId="24" fillId="0" borderId="28" xfId="32" applyFont="1" applyFill="1" applyBorder="1" applyAlignment="1" applyProtection="1">
      <alignment vertical="center" wrapText="1"/>
    </xf>
    <xf numFmtId="173" fontId="20" fillId="0" borderId="29" xfId="31" applyNumberFormat="1" applyFont="1" applyFill="1" applyBorder="1" applyAlignment="1" applyProtection="1">
      <alignment horizontal="center" vertical="center"/>
    </xf>
    <xf numFmtId="174" fontId="24" fillId="0" borderId="29" xfId="32" applyNumberFormat="1" applyFont="1" applyFill="1" applyBorder="1" applyAlignment="1" applyProtection="1">
      <alignment horizontal="right" vertical="center" wrapText="1"/>
      <protection locked="0"/>
    </xf>
    <xf numFmtId="174" fontId="24" fillId="0" borderId="3" xfId="32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32" applyFill="1" applyAlignment="1" applyProtection="1">
      <alignment vertical="center"/>
    </xf>
    <xf numFmtId="0" fontId="24" fillId="0" borderId="17" xfId="32" applyFont="1" applyFill="1" applyBorder="1" applyAlignment="1" applyProtection="1">
      <alignment vertical="center" wrapText="1"/>
    </xf>
    <xf numFmtId="173" fontId="20" fillId="0" borderId="18" xfId="31" applyNumberFormat="1" applyFont="1" applyFill="1" applyBorder="1" applyAlignment="1" applyProtection="1">
      <alignment horizontal="center" vertical="center"/>
    </xf>
    <xf numFmtId="174" fontId="24" fillId="0" borderId="18" xfId="32" applyNumberFormat="1" applyFont="1" applyFill="1" applyBorder="1" applyAlignment="1" applyProtection="1">
      <alignment horizontal="right" vertical="center" wrapText="1"/>
    </xf>
    <xf numFmtId="174" fontId="24" fillId="0" borderId="49" xfId="32" applyNumberFormat="1" applyFont="1" applyFill="1" applyBorder="1" applyAlignment="1" applyProtection="1">
      <alignment horizontal="right" vertical="center" wrapText="1"/>
    </xf>
    <xf numFmtId="0" fontId="36" fillId="0" borderId="17" xfId="32" applyFont="1" applyFill="1" applyBorder="1" applyAlignment="1" applyProtection="1">
      <alignment horizontal="left" vertical="center" wrapText="1" indent="1"/>
    </xf>
    <xf numFmtId="174" fontId="35" fillId="0" borderId="18" xfId="32" applyNumberFormat="1" applyFont="1" applyFill="1" applyBorder="1" applyAlignment="1" applyProtection="1">
      <alignment horizontal="right" vertical="center" wrapText="1"/>
      <protection locked="0"/>
    </xf>
    <xf numFmtId="174" fontId="36" fillId="0" borderId="49" xfId="32" applyNumberFormat="1" applyFont="1" applyFill="1" applyBorder="1" applyAlignment="1" applyProtection="1">
      <alignment horizontal="right" vertical="center" wrapText="1"/>
      <protection locked="0"/>
    </xf>
    <xf numFmtId="174" fontId="21" fillId="0" borderId="18" xfId="32" applyNumberFormat="1" applyFont="1" applyFill="1" applyBorder="1" applyAlignment="1" applyProtection="1">
      <alignment horizontal="right" vertical="center" wrapText="1"/>
      <protection locked="0"/>
    </xf>
    <xf numFmtId="174" fontId="21" fillId="0" borderId="49" xfId="32" applyNumberFormat="1" applyFont="1" applyFill="1" applyBorder="1" applyAlignment="1" applyProtection="1">
      <alignment horizontal="right" vertical="center" wrapText="1"/>
      <protection locked="0"/>
    </xf>
    <xf numFmtId="174" fontId="21" fillId="0" borderId="18" xfId="32" applyNumberFormat="1" applyFont="1" applyFill="1" applyBorder="1" applyAlignment="1" applyProtection="1">
      <alignment horizontal="right" vertical="center" wrapText="1"/>
    </xf>
    <xf numFmtId="174" fontId="21" fillId="0" borderId="49" xfId="32" applyNumberFormat="1" applyFont="1" applyFill="1" applyBorder="1" applyAlignment="1" applyProtection="1">
      <alignment horizontal="right" vertical="center" wrapText="1"/>
    </xf>
    <xf numFmtId="0" fontId="24" fillId="0" borderId="33" xfId="32" applyFont="1" applyFill="1" applyBorder="1" applyAlignment="1" applyProtection="1">
      <alignment vertical="center" wrapText="1"/>
    </xf>
    <xf numFmtId="173" fontId="20" fillId="0" borderId="34" xfId="31" applyNumberFormat="1" applyFont="1" applyFill="1" applyBorder="1" applyAlignment="1" applyProtection="1">
      <alignment horizontal="center" vertical="center"/>
    </xf>
    <xf numFmtId="174" fontId="24" fillId="0" borderId="34" xfId="32" applyNumberFormat="1" applyFont="1" applyFill="1" applyBorder="1" applyAlignment="1" applyProtection="1">
      <alignment horizontal="right" vertical="center" wrapText="1"/>
    </xf>
    <xf numFmtId="174" fontId="24" fillId="0" borderId="38" xfId="32" applyNumberFormat="1" applyFont="1" applyFill="1" applyBorder="1" applyAlignment="1" applyProtection="1">
      <alignment horizontal="right" vertical="center" wrapText="1"/>
    </xf>
    <xf numFmtId="0" fontId="21" fillId="0" borderId="0" xfId="32" applyFont="1" applyFill="1" applyProtection="1"/>
    <xf numFmtId="3" fontId="7" fillId="0" borderId="0" xfId="32" applyNumberFormat="1" applyFont="1" applyFill="1" applyProtection="1"/>
    <xf numFmtId="3" fontId="7" fillId="0" borderId="0" xfId="32" applyNumberFormat="1" applyFont="1" applyFill="1" applyAlignment="1" applyProtection="1">
      <alignment horizontal="center"/>
    </xf>
    <xf numFmtId="0" fontId="7" fillId="0" borderId="0" xfId="32" applyFont="1" applyFill="1" applyProtection="1"/>
    <xf numFmtId="0" fontId="59" fillId="0" borderId="0" xfId="31" applyFill="1" applyAlignment="1" applyProtection="1">
      <alignment vertical="center" wrapText="1"/>
    </xf>
    <xf numFmtId="0" fontId="10" fillId="0" borderId="0" xfId="31" applyFont="1" applyFill="1" applyAlignment="1" applyProtection="1">
      <alignment horizontal="center" vertical="center"/>
    </xf>
    <xf numFmtId="0" fontId="59" fillId="0" borderId="0" xfId="31" applyFill="1" applyAlignment="1" applyProtection="1">
      <alignment vertical="center"/>
    </xf>
    <xf numFmtId="0" fontId="0" fillId="0" borderId="0" xfId="31" applyFont="1" applyFill="1" applyAlignment="1" applyProtection="1">
      <alignment vertical="center" wrapText="1"/>
    </xf>
    <xf numFmtId="0" fontId="59" fillId="0" borderId="0" xfId="31" applyFill="1" applyAlignment="1" applyProtection="1">
      <alignment horizontal="center" vertical="center"/>
    </xf>
    <xf numFmtId="49" fontId="19" fillId="0" borderId="33" xfId="31" applyNumberFormat="1" applyFont="1" applyFill="1" applyBorder="1" applyAlignment="1" applyProtection="1">
      <alignment horizontal="center" vertical="center" wrapText="1"/>
    </xf>
    <xf numFmtId="49" fontId="19" fillId="0" borderId="34" xfId="31" applyNumberFormat="1" applyFont="1" applyFill="1" applyBorder="1" applyAlignment="1" applyProtection="1">
      <alignment horizontal="center" vertical="center"/>
    </xf>
    <xf numFmtId="49" fontId="19" fillId="0" borderId="38" xfId="31" applyNumberFormat="1" applyFont="1" applyFill="1" applyBorder="1" applyAlignment="1" applyProtection="1">
      <alignment horizontal="center" vertical="center"/>
    </xf>
    <xf numFmtId="49" fontId="0" fillId="0" borderId="0" xfId="31" applyNumberFormat="1" applyFont="1" applyFill="1" applyAlignment="1" applyProtection="1">
      <alignment horizontal="center" vertical="center"/>
    </xf>
    <xf numFmtId="173" fontId="20" fillId="0" borderId="15" xfId="31" applyNumberFormat="1" applyFont="1" applyFill="1" applyBorder="1" applyAlignment="1" applyProtection="1">
      <alignment horizontal="center" vertical="center"/>
    </xf>
    <xf numFmtId="175" fontId="20" fillId="0" borderId="52" xfId="31" applyNumberFormat="1" applyFont="1" applyFill="1" applyBorder="1" applyAlignment="1" applyProtection="1">
      <alignment vertical="center"/>
      <protection locked="0"/>
    </xf>
    <xf numFmtId="175" fontId="20" fillId="0" borderId="49" xfId="31" applyNumberFormat="1" applyFont="1" applyFill="1" applyBorder="1" applyAlignment="1" applyProtection="1">
      <alignment vertical="center"/>
      <protection locked="0"/>
    </xf>
    <xf numFmtId="175" fontId="19" fillId="0" borderId="49" xfId="31" applyNumberFormat="1" applyFont="1" applyFill="1" applyBorder="1" applyAlignment="1" applyProtection="1">
      <alignment vertical="center"/>
    </xf>
    <xf numFmtId="175" fontId="19" fillId="0" borderId="49" xfId="31" applyNumberFormat="1" applyFont="1" applyFill="1" applyBorder="1" applyAlignment="1" applyProtection="1">
      <alignment vertical="center"/>
      <protection locked="0"/>
    </xf>
    <xf numFmtId="0" fontId="0" fillId="0" borderId="0" xfId="31" applyFont="1" applyFill="1" applyAlignment="1" applyProtection="1">
      <alignment vertical="center"/>
    </xf>
    <xf numFmtId="0" fontId="19" fillId="0" borderId="33" xfId="31" applyFont="1" applyFill="1" applyBorder="1" applyAlignment="1" applyProtection="1">
      <alignment horizontal="left" vertical="center" wrapText="1"/>
    </xf>
    <xf numFmtId="175" fontId="19" fillId="0" borderId="38" xfId="31" applyNumberFormat="1" applyFont="1" applyFill="1" applyBorder="1" applyAlignment="1" applyProtection="1">
      <alignment vertical="center"/>
    </xf>
    <xf numFmtId="0" fontId="7" fillId="0" borderId="0" xfId="32" applyFont="1" applyFill="1" applyAlignment="1" applyProtection="1"/>
    <xf numFmtId="0" fontId="0" fillId="0" borderId="0" xfId="0" applyFill="1"/>
    <xf numFmtId="0" fontId="12" fillId="0" borderId="2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right" vertical="center" indent="1"/>
    </xf>
    <xf numFmtId="0" fontId="20" fillId="0" borderId="29" xfId="0" applyFont="1" applyFill="1" applyBorder="1" applyAlignment="1" applyProtection="1">
      <alignment horizontal="left" vertical="center" indent="1"/>
      <protection locked="0"/>
    </xf>
    <xf numFmtId="3" fontId="20" fillId="0" borderId="58" xfId="0" applyNumberFormat="1" applyFont="1" applyFill="1" applyBorder="1" applyAlignment="1" applyProtection="1">
      <alignment horizontal="right" vertical="center"/>
      <protection locked="0"/>
    </xf>
    <xf numFmtId="0" fontId="20" fillId="0" borderId="17" xfId="0" applyFont="1" applyFill="1" applyBorder="1" applyAlignment="1">
      <alignment horizontal="right" vertical="center" indent="1"/>
    </xf>
    <xf numFmtId="0" fontId="20" fillId="0" borderId="18" xfId="0" applyFont="1" applyFill="1" applyBorder="1" applyAlignment="1" applyProtection="1">
      <alignment horizontal="left" vertical="center" indent="1"/>
      <protection locked="0"/>
    </xf>
    <xf numFmtId="3" fontId="20" fillId="0" borderId="48" xfId="0" applyNumberFormat="1" applyFont="1" applyFill="1" applyBorder="1" applyAlignment="1" applyProtection="1">
      <alignment horizontal="right" vertical="center"/>
      <protection locked="0"/>
    </xf>
    <xf numFmtId="3" fontId="20" fillId="0" borderId="49" xfId="0" applyNumberFormat="1" applyFont="1" applyFill="1" applyBorder="1" applyAlignment="1" applyProtection="1">
      <alignment horizontal="right" vertical="center"/>
      <protection locked="0"/>
    </xf>
    <xf numFmtId="0" fontId="20" fillId="16" borderId="18" xfId="0" applyFont="1" applyFill="1" applyBorder="1" applyAlignment="1" applyProtection="1">
      <alignment horizontal="left" vertical="center" indent="1"/>
      <protection locked="0"/>
    </xf>
    <xf numFmtId="0" fontId="20" fillId="0" borderId="20" xfId="0" applyFont="1" applyFill="1" applyBorder="1" applyAlignment="1">
      <alignment horizontal="right" vertical="center" indent="1"/>
    </xf>
    <xf numFmtId="0" fontId="20" fillId="0" borderId="21" xfId="0" applyFont="1" applyFill="1" applyBorder="1" applyAlignment="1" applyProtection="1">
      <alignment horizontal="left" vertical="center" indent="1"/>
      <protection locked="0"/>
    </xf>
    <xf numFmtId="3" fontId="20" fillId="0" borderId="50" xfId="0" applyNumberFormat="1" applyFont="1" applyFill="1" applyBorder="1" applyAlignment="1" applyProtection="1">
      <alignment horizontal="right" vertical="center"/>
      <protection locked="0"/>
    </xf>
    <xf numFmtId="3" fontId="20" fillId="0" borderId="55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vertical="center"/>
    </xf>
    <xf numFmtId="171" fontId="19" fillId="0" borderId="11" xfId="0" applyNumberFormat="1" applyFont="1" applyFill="1" applyBorder="1" applyAlignment="1">
      <alignment vertical="center" wrapText="1"/>
    </xf>
    <xf numFmtId="171" fontId="19" fillId="0" borderId="39" xfId="0" applyNumberFormat="1" applyFont="1" applyFill="1" applyBorder="1" applyAlignment="1">
      <alignment vertical="center" wrapText="1"/>
    </xf>
    <xf numFmtId="0" fontId="37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38" fillId="0" borderId="0" xfId="0" applyFont="1" applyFill="1" applyAlignment="1">
      <alignment horizontal="right"/>
    </xf>
    <xf numFmtId="0" fontId="18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left" vertical="center" wrapText="1" indent="1"/>
      <protection locked="0"/>
    </xf>
    <xf numFmtId="176" fontId="12" fillId="0" borderId="52" xfId="0" applyNumberFormat="1" applyFont="1" applyFill="1" applyBorder="1" applyAlignment="1" applyProtection="1">
      <alignment horizontal="right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indent="5"/>
    </xf>
    <xf numFmtId="176" fontId="10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Fill="1" applyBorder="1" applyAlignment="1">
      <alignment horizontal="left" vertical="center" inden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 indent="1"/>
    </xf>
    <xf numFmtId="176" fontId="10" fillId="0" borderId="55" xfId="0" applyNumberFormat="1" applyFont="1" applyFill="1" applyBorder="1" applyAlignment="1" applyProtection="1">
      <alignment horizontal="right" vertical="center"/>
      <protection locked="0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 applyProtection="1">
      <alignment horizontal="left" vertical="center" wrapText="1" indent="1"/>
      <protection locked="0"/>
    </xf>
    <xf numFmtId="176" fontId="12" fillId="0" borderId="3" xfId="0" applyNumberFormat="1" applyFont="1" applyFill="1" applyBorder="1" applyAlignment="1" applyProtection="1">
      <alignment horizontal="right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left" vertical="center" indent="5"/>
    </xf>
    <xf numFmtId="176" fontId="10" fillId="0" borderId="38" xfId="0" applyNumberFormat="1" applyFont="1" applyFill="1" applyBorder="1" applyAlignment="1" applyProtection="1">
      <alignment horizontal="right" vertical="center"/>
      <protection locked="0"/>
    </xf>
    <xf numFmtId="0" fontId="6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16" borderId="0" xfId="0" applyFill="1"/>
    <xf numFmtId="0" fontId="16" fillId="16" borderId="0" xfId="0" applyFont="1" applyFill="1" applyAlignment="1">
      <alignment horizontal="right"/>
    </xf>
    <xf numFmtId="0" fontId="39" fillId="16" borderId="0" xfId="0" applyFont="1" applyFill="1"/>
    <xf numFmtId="0" fontId="41" fillId="16" borderId="0" xfId="0" applyFont="1" applyFill="1"/>
    <xf numFmtId="0" fontId="42" fillId="16" borderId="0" xfId="0" applyFont="1" applyFill="1" applyAlignment="1">
      <alignment horizontal="right"/>
    </xf>
    <xf numFmtId="0" fontId="43" fillId="10" borderId="10" xfId="0" applyFont="1" applyFill="1" applyBorder="1" applyAlignment="1">
      <alignment horizontal="center" vertical="center" wrapText="1"/>
    </xf>
    <xf numFmtId="0" fontId="43" fillId="10" borderId="11" xfId="0" applyFont="1" applyFill="1" applyBorder="1" applyAlignment="1">
      <alignment horizontal="center" vertical="center" wrapText="1"/>
    </xf>
    <xf numFmtId="0" fontId="43" fillId="10" borderId="39" xfId="0" applyFont="1" applyFill="1" applyBorder="1" applyAlignment="1">
      <alignment vertical="center" wrapText="1"/>
    </xf>
    <xf numFmtId="0" fontId="44" fillId="0" borderId="14" xfId="0" applyFont="1" applyBorder="1"/>
    <xf numFmtId="0" fontId="45" fillId="0" borderId="15" xfId="0" applyFont="1" applyBorder="1"/>
    <xf numFmtId="0" fontId="44" fillId="0" borderId="52" xfId="0" applyFont="1" applyBorder="1"/>
    <xf numFmtId="0" fontId="0" fillId="0" borderId="17" xfId="0" applyFont="1" applyBorder="1"/>
    <xf numFmtId="3" fontId="45" fillId="0" borderId="18" xfId="0" applyNumberFormat="1" applyFont="1" applyBorder="1"/>
    <xf numFmtId="3" fontId="43" fillId="0" borderId="49" xfId="0" applyNumberFormat="1" applyFont="1" applyBorder="1"/>
    <xf numFmtId="0" fontId="0" fillId="0" borderId="17" xfId="0" applyFont="1" applyBorder="1" applyAlignment="1">
      <alignment wrapText="1"/>
    </xf>
    <xf numFmtId="0" fontId="0" fillId="0" borderId="17" xfId="0" applyFont="1" applyBorder="1" applyAlignment="1">
      <alignment vertical="center" wrapText="1"/>
    </xf>
    <xf numFmtId="0" fontId="44" fillId="0" borderId="17" xfId="0" applyFont="1" applyBorder="1"/>
    <xf numFmtId="3" fontId="43" fillId="0" borderId="18" xfId="0" applyNumberFormat="1" applyFont="1" applyBorder="1"/>
    <xf numFmtId="0" fontId="45" fillId="0" borderId="17" xfId="0" applyFont="1" applyBorder="1" applyAlignment="1">
      <alignment wrapText="1"/>
    </xf>
    <xf numFmtId="0" fontId="43" fillId="0" borderId="17" xfId="0" applyFont="1" applyBorder="1"/>
    <xf numFmtId="0" fontId="43" fillId="0" borderId="33" xfId="0" applyFont="1" applyBorder="1"/>
    <xf numFmtId="3" fontId="43" fillId="16" borderId="34" xfId="0" applyNumberFormat="1" applyFont="1" applyFill="1" applyBorder="1"/>
    <xf numFmtId="3" fontId="44" fillId="16" borderId="38" xfId="0" applyNumberFormat="1" applyFont="1" applyFill="1" applyBorder="1"/>
    <xf numFmtId="0" fontId="46" fillId="16" borderId="0" xfId="0" applyFont="1" applyFill="1"/>
    <xf numFmtId="0" fontId="47" fillId="16" borderId="0" xfId="0" applyFont="1" applyFill="1" applyBorder="1"/>
    <xf numFmtId="3" fontId="45" fillId="16" borderId="0" xfId="0" applyNumberFormat="1" applyFont="1" applyFill="1"/>
    <xf numFmtId="3" fontId="46" fillId="16" borderId="0" xfId="0" applyNumberFormat="1" applyFont="1" applyFill="1" applyAlignment="1">
      <alignment horizontal="right"/>
    </xf>
    <xf numFmtId="0" fontId="33" fillId="14" borderId="6" xfId="0" applyFont="1" applyFill="1" applyBorder="1" applyAlignment="1">
      <alignment horizontal="center" vertical="center"/>
    </xf>
    <xf numFmtId="0" fontId="33" fillId="14" borderId="10" xfId="0" applyFont="1" applyFill="1" applyBorder="1" applyAlignment="1">
      <alignment horizontal="center" vertical="center" wrapText="1"/>
    </xf>
    <xf numFmtId="0" fontId="35" fillId="14" borderId="11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26" fillId="0" borderId="15" xfId="0" applyFont="1" applyBorder="1"/>
    <xf numFmtId="0" fontId="35" fillId="16" borderId="44" xfId="0" applyFont="1" applyFill="1" applyBorder="1" applyAlignment="1">
      <alignment horizontal="center" vertical="center" wrapText="1"/>
    </xf>
    <xf numFmtId="3" fontId="35" fillId="0" borderId="15" xfId="0" applyNumberFormat="1" applyFont="1" applyBorder="1" applyAlignment="1">
      <alignment vertical="center"/>
    </xf>
    <xf numFmtId="0" fontId="26" fillId="0" borderId="18" xfId="0" applyFont="1" applyBorder="1"/>
    <xf numFmtId="0" fontId="35" fillId="0" borderId="31" xfId="0" applyFont="1" applyBorder="1"/>
    <xf numFmtId="3" fontId="49" fillId="0" borderId="18" xfId="0" applyNumberFormat="1" applyFont="1" applyBorder="1" applyAlignment="1"/>
    <xf numFmtId="0" fontId="16" fillId="0" borderId="18" xfId="0" applyFont="1" applyBorder="1"/>
    <xf numFmtId="0" fontId="21" fillId="0" borderId="31" xfId="0" applyFont="1" applyBorder="1"/>
    <xf numFmtId="3" fontId="50" fillId="0" borderId="18" xfId="0" applyNumberFormat="1" applyFont="1" applyBorder="1" applyAlignment="1">
      <alignment horizontal="right"/>
    </xf>
    <xf numFmtId="3" fontId="50" fillId="0" borderId="18" xfId="0" applyNumberFormat="1" applyFont="1" applyBorder="1" applyAlignment="1"/>
    <xf numFmtId="3" fontId="51" fillId="0" borderId="18" xfId="0" applyNumberFormat="1" applyFont="1" applyBorder="1"/>
    <xf numFmtId="3" fontId="51" fillId="0" borderId="18" xfId="0" applyNumberFormat="1" applyFont="1" applyBorder="1" applyAlignment="1">
      <alignment horizontal="right"/>
    </xf>
    <xf numFmtId="3" fontId="49" fillId="0" borderId="18" xfId="0" applyNumberFormat="1" applyFont="1" applyBorder="1" applyAlignment="1">
      <alignment horizontal="right"/>
    </xf>
    <xf numFmtId="0" fontId="21" fillId="0" borderId="31" xfId="0" applyFont="1" applyBorder="1" applyAlignment="1">
      <alignment wrapText="1"/>
    </xf>
    <xf numFmtId="3" fontId="51" fillId="0" borderId="18" xfId="0" applyNumberFormat="1" applyFont="1" applyBorder="1" applyAlignment="1">
      <alignment horizontal="center"/>
    </xf>
    <xf numFmtId="3" fontId="51" fillId="0" borderId="18" xfId="0" applyNumberFormat="1" applyFont="1" applyFill="1" applyBorder="1" applyAlignment="1">
      <alignment horizontal="right" vertical="center" wrapText="1"/>
    </xf>
    <xf numFmtId="0" fontId="51" fillId="0" borderId="18" xfId="0" applyFont="1" applyBorder="1"/>
    <xf numFmtId="0" fontId="21" fillId="0" borderId="18" xfId="0" applyFont="1" applyBorder="1" applyAlignment="1">
      <alignment wrapText="1"/>
    </xf>
    <xf numFmtId="0" fontId="16" fillId="0" borderId="15" xfId="0" applyFont="1" applyBorder="1"/>
    <xf numFmtId="0" fontId="16" fillId="0" borderId="21" xfId="0" applyFont="1" applyBorder="1"/>
    <xf numFmtId="0" fontId="21" fillId="0" borderId="21" xfId="0" applyFont="1" applyBorder="1" applyAlignment="1">
      <alignment wrapText="1"/>
    </xf>
    <xf numFmtId="3" fontId="35" fillId="0" borderId="21" xfId="0" applyNumberFormat="1" applyFont="1" applyBorder="1" applyAlignment="1">
      <alignment horizontal="right"/>
    </xf>
    <xf numFmtId="0" fontId="26" fillId="0" borderId="18" xfId="0" applyFont="1" applyBorder="1" applyAlignment="1">
      <alignment wrapText="1"/>
    </xf>
    <xf numFmtId="3" fontId="35" fillId="0" borderId="18" xfId="0" applyNumberFormat="1" applyFont="1" applyBorder="1" applyAlignment="1">
      <alignment horizontal="right"/>
    </xf>
    <xf numFmtId="0" fontId="35" fillId="0" borderId="18" xfId="0" applyFont="1" applyBorder="1"/>
    <xf numFmtId="0" fontId="21" fillId="0" borderId="31" xfId="0" applyFont="1" applyFill="1" applyBorder="1" applyAlignment="1">
      <alignment horizontal="left" vertical="center" wrapText="1"/>
    </xf>
    <xf numFmtId="3" fontId="50" fillId="0" borderId="18" xfId="0" applyNumberFormat="1" applyFont="1" applyFill="1" applyBorder="1" applyAlignment="1">
      <alignment horizontal="right"/>
    </xf>
    <xf numFmtId="3" fontId="51" fillId="0" borderId="18" xfId="0" applyNumberFormat="1" applyFont="1" applyFill="1" applyBorder="1" applyAlignment="1">
      <alignment horizontal="right"/>
    </xf>
    <xf numFmtId="0" fontId="21" fillId="0" borderId="43" xfId="0" applyFont="1" applyBorder="1"/>
    <xf numFmtId="3" fontId="51" fillId="0" borderId="21" xfId="0" applyNumberFormat="1" applyFont="1" applyBorder="1" applyAlignment="1">
      <alignment horizontal="right"/>
    </xf>
    <xf numFmtId="0" fontId="16" fillId="0" borderId="48" xfId="0" applyFont="1" applyBorder="1"/>
    <xf numFmtId="0" fontId="35" fillId="14" borderId="10" xfId="0" applyFont="1" applyFill="1" applyBorder="1" applyAlignment="1">
      <alignment horizontal="center" vertical="center" wrapText="1"/>
    </xf>
    <xf numFmtId="3" fontId="49" fillId="14" borderId="39" xfId="0" applyNumberFormat="1" applyFont="1" applyFill="1" applyBorder="1" applyAlignment="1">
      <alignment horizontal="right"/>
    </xf>
    <xf numFmtId="0" fontId="35" fillId="0" borderId="44" xfId="0" applyFont="1" applyBorder="1" applyAlignment="1">
      <alignment horizontal="center" vertical="center"/>
    </xf>
    <xf numFmtId="3" fontId="49" fillId="0" borderId="15" xfId="0" applyNumberFormat="1" applyFont="1" applyBorder="1"/>
    <xf numFmtId="0" fontId="35" fillId="0" borderId="31" xfId="0" applyFont="1" applyFill="1" applyBorder="1"/>
    <xf numFmtId="0" fontId="24" fillId="0" borderId="31" xfId="0" applyFont="1" applyBorder="1"/>
    <xf numFmtId="0" fontId="36" fillId="0" borderId="31" xfId="0" applyFont="1" applyBorder="1"/>
    <xf numFmtId="0" fontId="26" fillId="0" borderId="48" xfId="0" applyFont="1" applyBorder="1"/>
    <xf numFmtId="0" fontId="35" fillId="16" borderId="21" xfId="0" applyFont="1" applyFill="1" applyBorder="1" applyAlignment="1">
      <alignment horizontal="center" vertical="center" wrapText="1"/>
    </xf>
    <xf numFmtId="3" fontId="49" fillId="0" borderId="21" xfId="0" applyNumberFormat="1" applyFont="1" applyBorder="1" applyAlignment="1">
      <alignment horizontal="right"/>
    </xf>
    <xf numFmtId="3" fontId="49" fillId="14" borderId="11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Border="1"/>
    <xf numFmtId="171" fontId="22" fillId="0" borderId="0" xfId="0" applyNumberFormat="1" applyFont="1" applyFill="1" applyBorder="1" applyAlignment="1">
      <alignment horizontal="center" vertical="center" wrapText="1"/>
    </xf>
    <xf numFmtId="171" fontId="22" fillId="0" borderId="0" xfId="0" applyNumberFormat="1" applyFont="1" applyFill="1" applyBorder="1" applyAlignment="1">
      <alignment vertical="center" wrapText="1"/>
    </xf>
    <xf numFmtId="171" fontId="17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 applyProtection="1">
      <alignment horizontal="right" vertical="center" wrapText="1" indent="1"/>
    </xf>
    <xf numFmtId="0" fontId="21" fillId="0" borderId="44" xfId="0" applyFont="1" applyFill="1" applyBorder="1" applyAlignment="1" applyProtection="1">
      <alignment horizontal="left" vertical="center" wrapText="1" indent="1"/>
      <protection locked="0"/>
    </xf>
    <xf numFmtId="0" fontId="21" fillId="0" borderId="44" xfId="0" applyFont="1" applyFill="1" applyBorder="1" applyAlignment="1" applyProtection="1">
      <alignment horizontal="right" vertical="center" wrapText="1" indent="1"/>
      <protection locked="0"/>
    </xf>
    <xf numFmtId="0" fontId="20" fillId="0" borderId="17" xfId="0" applyFont="1" applyFill="1" applyBorder="1" applyAlignment="1" applyProtection="1">
      <alignment horizontal="right" vertical="center" wrapText="1" indent="1"/>
    </xf>
    <xf numFmtId="0" fontId="21" fillId="0" borderId="31" xfId="0" applyFont="1" applyFill="1" applyBorder="1" applyAlignment="1" applyProtection="1">
      <alignment horizontal="left" vertical="center" wrapText="1" indent="1"/>
      <protection locked="0"/>
    </xf>
    <xf numFmtId="0" fontId="21" fillId="0" borderId="31" xfId="0" applyFont="1" applyFill="1" applyBorder="1" applyAlignment="1" applyProtection="1">
      <alignment horizontal="right" vertical="center" wrapText="1" indent="1"/>
      <protection locked="0"/>
    </xf>
    <xf numFmtId="0" fontId="20" fillId="0" borderId="17" xfId="0" applyFont="1" applyFill="1" applyBorder="1" applyAlignment="1">
      <alignment horizontal="right" vertical="center" wrapText="1" indent="1"/>
    </xf>
    <xf numFmtId="0" fontId="21" fillId="0" borderId="31" xfId="0" applyFont="1" applyFill="1" applyBorder="1" applyAlignment="1" applyProtection="1">
      <alignment horizontal="left" vertical="center" wrapText="1" indent="8"/>
      <protection locked="0"/>
    </xf>
    <xf numFmtId="0" fontId="20" fillId="0" borderId="18" xfId="0" applyFont="1" applyFill="1" applyBorder="1" applyAlignment="1" applyProtection="1">
      <alignment vertical="center" wrapText="1"/>
      <protection locked="0"/>
    </xf>
    <xf numFmtId="0" fontId="20" fillId="0" borderId="33" xfId="0" applyFont="1" applyFill="1" applyBorder="1" applyAlignment="1">
      <alignment horizontal="right" vertical="center" wrapText="1" indent="1"/>
    </xf>
    <xf numFmtId="0" fontId="20" fillId="0" borderId="34" xfId="0" applyFont="1" applyFill="1" applyBorder="1" applyAlignment="1" applyProtection="1">
      <alignment vertical="center" wrapText="1"/>
      <protection locked="0"/>
    </xf>
    <xf numFmtId="171" fontId="20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171" fontId="20" fillId="0" borderId="38" xfId="0" applyNumberFormat="1" applyFont="1" applyFill="1" applyBorder="1" applyAlignment="1" applyProtection="1">
      <alignment horizontal="right" vertical="center" wrapText="1" indent="2"/>
      <protection locked="0"/>
    </xf>
    <xf numFmtId="0" fontId="19" fillId="0" borderId="10" xfId="0" applyFont="1" applyFill="1" applyBorder="1" applyAlignment="1">
      <alignment horizontal="right" vertical="center" wrapText="1" indent="1"/>
    </xf>
    <xf numFmtId="0" fontId="19" fillId="0" borderId="11" xfId="0" applyFont="1" applyFill="1" applyBorder="1" applyAlignment="1">
      <alignment vertical="center" wrapText="1"/>
    </xf>
    <xf numFmtId="171" fontId="19" fillId="0" borderId="11" xfId="0" applyNumberFormat="1" applyFont="1" applyFill="1" applyBorder="1" applyAlignment="1">
      <alignment horizontal="right" vertical="center" wrapText="1" indent="2"/>
    </xf>
    <xf numFmtId="171" fontId="19" fillId="0" borderId="39" xfId="0" applyNumberFormat="1" applyFont="1" applyFill="1" applyBorder="1" applyAlignment="1">
      <alignment horizontal="right" vertical="center" wrapText="1" indent="2"/>
    </xf>
    <xf numFmtId="0" fontId="0" fillId="0" borderId="0" xfId="0" applyFont="1" applyFill="1" applyBorder="1" applyAlignment="1">
      <alignment horizontal="right" vertical="center" wrapText="1"/>
    </xf>
    <xf numFmtId="0" fontId="53" fillId="0" borderId="0" xfId="0" applyFont="1" applyFill="1" applyBorder="1" applyAlignment="1" applyProtection="1">
      <alignment horizontal="right"/>
    </xf>
    <xf numFmtId="0" fontId="54" fillId="0" borderId="0" xfId="0" applyFont="1" applyFill="1" applyBorder="1" applyProtection="1"/>
    <xf numFmtId="0" fontId="54" fillId="0" borderId="0" xfId="0" applyFont="1" applyFill="1" applyBorder="1" applyAlignment="1" applyProtection="1">
      <alignment horizontal="right"/>
    </xf>
    <xf numFmtId="0" fontId="56" fillId="0" borderId="0" xfId="0" applyFont="1" applyFill="1" applyBorder="1" applyAlignment="1" applyProtection="1">
      <alignment horizontal="center"/>
    </xf>
    <xf numFmtId="0" fontId="57" fillId="0" borderId="10" xfId="0" applyFont="1" applyFill="1" applyBorder="1" applyAlignment="1" applyProtection="1">
      <alignment horizontal="center" vertical="center" wrapText="1"/>
    </xf>
    <xf numFmtId="0" fontId="56" fillId="0" borderId="11" xfId="0" applyFont="1" applyFill="1" applyBorder="1" applyAlignment="1" applyProtection="1">
      <alignment horizontal="center" vertical="center" wrapText="1"/>
    </xf>
    <xf numFmtId="0" fontId="56" fillId="0" borderId="39" xfId="0" applyFont="1" applyFill="1" applyBorder="1" applyAlignment="1" applyProtection="1">
      <alignment horizontal="center" vertical="center" wrapText="1"/>
    </xf>
    <xf numFmtId="0" fontId="56" fillId="0" borderId="14" xfId="0" applyFont="1" applyFill="1" applyBorder="1" applyAlignment="1" applyProtection="1">
      <alignment horizontal="center" vertical="top" wrapText="1"/>
    </xf>
    <xf numFmtId="0" fontId="58" fillId="16" borderId="15" xfId="0" applyFont="1" applyFill="1" applyBorder="1" applyAlignment="1" applyProtection="1">
      <alignment horizontal="left" vertical="top" wrapText="1"/>
      <protection locked="0"/>
    </xf>
    <xf numFmtId="9" fontId="58" fillId="0" borderId="15" xfId="33" applyFont="1" applyFill="1" applyBorder="1" applyAlignment="1" applyProtection="1">
      <alignment horizontal="center" vertical="center" wrapText="1"/>
      <protection locked="0"/>
    </xf>
    <xf numFmtId="177" fontId="58" fillId="0" borderId="15" xfId="26" applyNumberFormat="1" applyFont="1" applyFill="1" applyBorder="1" applyAlignment="1" applyProtection="1">
      <alignment horizontal="center" vertical="center" wrapText="1"/>
      <protection locked="0"/>
    </xf>
    <xf numFmtId="177" fontId="58" fillId="0" borderId="52" xfId="26" applyNumberFormat="1" applyFont="1" applyFill="1" applyBorder="1" applyAlignment="1" applyProtection="1">
      <alignment horizontal="center" vertical="top" wrapText="1"/>
      <protection locked="0"/>
    </xf>
    <xf numFmtId="0" fontId="56" fillId="0" borderId="17" xfId="0" applyFont="1" applyFill="1" applyBorder="1" applyAlignment="1" applyProtection="1">
      <alignment horizontal="center" vertical="top" wrapText="1"/>
    </xf>
    <xf numFmtId="0" fontId="58" fillId="0" borderId="18" xfId="0" applyFont="1" applyFill="1" applyBorder="1" applyAlignment="1" applyProtection="1">
      <alignment horizontal="left" vertical="top" wrapText="1"/>
      <protection locked="0"/>
    </xf>
    <xf numFmtId="9" fontId="58" fillId="0" borderId="18" xfId="33" applyFont="1" applyFill="1" applyBorder="1" applyAlignment="1" applyProtection="1">
      <alignment horizontal="center" vertical="center" wrapText="1"/>
      <protection locked="0"/>
    </xf>
    <xf numFmtId="177" fontId="58" fillId="0" borderId="18" xfId="26" applyNumberFormat="1" applyFont="1" applyFill="1" applyBorder="1" applyAlignment="1" applyProtection="1">
      <alignment horizontal="center" vertical="center" wrapText="1"/>
      <protection locked="0"/>
    </xf>
    <xf numFmtId="177" fontId="58" fillId="0" borderId="49" xfId="26" applyNumberFormat="1" applyFont="1" applyFill="1" applyBorder="1" applyAlignment="1" applyProtection="1">
      <alignment horizontal="center" vertical="top" wrapText="1"/>
      <protection locked="0"/>
    </xf>
    <xf numFmtId="0" fontId="56" fillId="17" borderId="11" xfId="0" applyFont="1" applyFill="1" applyBorder="1" applyAlignment="1" applyProtection="1">
      <alignment horizontal="center" vertical="top" wrapText="1"/>
    </xf>
    <xf numFmtId="177" fontId="58" fillId="0" borderId="11" xfId="26" applyNumberFormat="1" applyFont="1" applyFill="1" applyBorder="1" applyAlignment="1" applyProtection="1">
      <alignment horizontal="center" vertical="center" wrapText="1"/>
    </xf>
    <xf numFmtId="177" fontId="58" fillId="0" borderId="39" xfId="26" applyNumberFormat="1" applyFont="1" applyFill="1" applyBorder="1" applyAlignment="1" applyProtection="1">
      <alignment horizontal="center" vertical="top" wrapText="1"/>
    </xf>
    <xf numFmtId="0" fontId="12" fillId="0" borderId="5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 applyProtection="1">
      <alignment vertical="center" wrapText="1"/>
    </xf>
    <xf numFmtId="171" fontId="20" fillId="0" borderId="18" xfId="0" applyNumberFormat="1" applyFont="1" applyFill="1" applyBorder="1" applyAlignment="1" applyProtection="1">
      <alignment vertical="center"/>
      <protection locked="0"/>
    </xf>
    <xf numFmtId="171" fontId="20" fillId="0" borderId="48" xfId="0" applyNumberFormat="1" applyFont="1" applyFill="1" applyBorder="1" applyAlignment="1" applyProtection="1">
      <alignment vertical="center"/>
      <protection locked="0"/>
    </xf>
    <xf numFmtId="171" fontId="19" fillId="0" borderId="48" xfId="0" applyNumberFormat="1" applyFont="1" applyFill="1" applyBorder="1" applyAlignment="1" applyProtection="1">
      <alignment vertical="center"/>
    </xf>
    <xf numFmtId="171" fontId="19" fillId="0" borderId="49" xfId="0" applyNumberFormat="1" applyFont="1" applyFill="1" applyBorder="1" applyAlignment="1" applyProtection="1">
      <alignment vertical="center"/>
    </xf>
    <xf numFmtId="0" fontId="20" fillId="0" borderId="2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vertical="center" wrapText="1"/>
    </xf>
    <xf numFmtId="171" fontId="20" fillId="0" borderId="21" xfId="0" applyNumberFormat="1" applyFont="1" applyFill="1" applyBorder="1" applyAlignment="1" applyProtection="1">
      <alignment vertical="center"/>
      <protection locked="0"/>
    </xf>
    <xf numFmtId="171" fontId="20" fillId="0" borderId="50" xfId="0" applyNumberFormat="1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vertical="center" wrapText="1"/>
    </xf>
    <xf numFmtId="171" fontId="20" fillId="0" borderId="34" xfId="0" applyNumberFormat="1" applyFont="1" applyFill="1" applyBorder="1" applyAlignment="1" applyProtection="1">
      <alignment vertical="center"/>
      <protection locked="0"/>
    </xf>
    <xf numFmtId="171" fontId="20" fillId="0" borderId="60" xfId="0" applyNumberFormat="1" applyFont="1" applyFill="1" applyBorder="1" applyAlignment="1" applyProtection="1">
      <alignment vertical="center"/>
      <protection locked="0"/>
    </xf>
    <xf numFmtId="171" fontId="19" fillId="0" borderId="59" xfId="0" applyNumberFormat="1" applyFont="1" applyFill="1" applyBorder="1" applyAlignment="1" applyProtection="1">
      <alignment vertical="center"/>
    </xf>
    <xf numFmtId="171" fontId="19" fillId="0" borderId="39" xfId="0" applyNumberFormat="1" applyFont="1" applyFill="1" applyBorder="1" applyAlignment="1" applyProtection="1">
      <alignment vertical="center"/>
    </xf>
    <xf numFmtId="171" fontId="19" fillId="0" borderId="38" xfId="0" applyNumberFormat="1" applyFont="1" applyFill="1" applyBorder="1" applyAlignment="1" applyProtection="1">
      <alignment vertical="center"/>
    </xf>
    <xf numFmtId="171" fontId="19" fillId="0" borderId="11" xfId="0" applyNumberFormat="1" applyFont="1" applyFill="1" applyBorder="1" applyAlignment="1" applyProtection="1">
      <alignment vertical="center"/>
    </xf>
    <xf numFmtId="171" fontId="12" fillId="0" borderId="11" xfId="0" applyNumberFormat="1" applyFont="1" applyFill="1" applyBorder="1" applyAlignment="1" applyProtection="1">
      <alignment vertical="center"/>
    </xf>
    <xf numFmtId="0" fontId="11" fillId="0" borderId="0" xfId="31" applyFont="1" applyFill="1" applyBorder="1" applyAlignment="1" applyProtection="1">
      <alignment horizontal="center" vertical="center" wrapText="1"/>
    </xf>
    <xf numFmtId="3" fontId="0" fillId="0" borderId="0" xfId="0" applyNumberFormat="1" applyFill="1"/>
    <xf numFmtId="171" fontId="62" fillId="0" borderId="49" xfId="0" applyNumberFormat="1" applyFont="1" applyFill="1" applyBorder="1" applyAlignment="1" applyProtection="1">
      <alignment vertical="center" wrapText="1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10" xfId="30" applyFont="1" applyFill="1" applyBorder="1" applyAlignment="1" applyProtection="1">
      <alignment horizontal="center" vertical="center" wrapText="1"/>
    </xf>
    <xf numFmtId="0" fontId="12" fillId="0" borderId="11" xfId="30" applyFont="1" applyFill="1" applyBorder="1" applyAlignment="1" applyProtection="1">
      <alignment horizontal="center" vertical="center" wrapText="1"/>
    </xf>
    <xf numFmtId="171" fontId="12" fillId="0" borderId="3" xfId="30" applyNumberFormat="1" applyFont="1" applyFill="1" applyBorder="1" applyAlignment="1" applyProtection="1">
      <alignment horizontal="center" vertical="center"/>
    </xf>
    <xf numFmtId="0" fontId="60" fillId="0" borderId="0" xfId="30" applyFont="1" applyFill="1" applyAlignment="1" applyProtection="1">
      <alignment horizontal="center" vertical="center"/>
    </xf>
    <xf numFmtId="171" fontId="11" fillId="0" borderId="0" xfId="30" applyNumberFormat="1" applyFont="1" applyFill="1" applyBorder="1" applyAlignment="1" applyProtection="1">
      <alignment horizontal="center" vertical="center"/>
    </xf>
    <xf numFmtId="0" fontId="61" fillId="0" borderId="0" xfId="30" applyFont="1" applyFill="1" applyAlignment="1" applyProtection="1">
      <alignment horizontal="left"/>
    </xf>
    <xf numFmtId="171" fontId="11" fillId="0" borderId="0" xfId="0" applyNumberFormat="1" applyFont="1" applyFill="1" applyBorder="1" applyAlignment="1">
      <alignment horizontal="center" vertical="center" wrapText="1"/>
    </xf>
    <xf numFmtId="171" fontId="25" fillId="0" borderId="0" xfId="0" applyNumberFormat="1" applyFont="1" applyFill="1" applyBorder="1" applyAlignment="1">
      <alignment horizontal="center" textRotation="180" wrapText="1"/>
    </xf>
    <xf numFmtId="171" fontId="17" fillId="0" borderId="37" xfId="0" applyNumberFormat="1" applyFont="1" applyFill="1" applyBorder="1" applyAlignment="1" applyProtection="1">
      <alignment horizontal="right" wrapText="1"/>
    </xf>
    <xf numFmtId="0" fontId="25" fillId="0" borderId="0" xfId="0" applyNumberFormat="1" applyFont="1" applyFill="1" applyBorder="1" applyAlignment="1" applyProtection="1">
      <alignment horizontal="center" textRotation="180" wrapText="1"/>
      <protection locked="0"/>
    </xf>
    <xf numFmtId="171" fontId="11" fillId="0" borderId="0" xfId="0" applyNumberFormat="1" applyFont="1" applyFill="1" applyBorder="1" applyAlignment="1" applyProtection="1">
      <alignment horizontal="center" vertical="center" wrapText="1"/>
    </xf>
    <xf numFmtId="171" fontId="25" fillId="0" borderId="0" xfId="0" applyNumberFormat="1" applyFont="1" applyFill="1" applyBorder="1" applyAlignment="1" applyProtection="1">
      <alignment horizontal="center" textRotation="180" wrapText="1"/>
    </xf>
    <xf numFmtId="171" fontId="12" fillId="0" borderId="23" xfId="0" applyNumberFormat="1" applyFont="1" applyFill="1" applyBorder="1" applyAlignment="1" applyProtection="1">
      <alignment horizontal="center" vertical="center" wrapText="1"/>
    </xf>
    <xf numFmtId="171" fontId="12" fillId="0" borderId="10" xfId="0" applyNumberFormat="1" applyFont="1" applyFill="1" applyBorder="1" applyAlignment="1" applyProtection="1">
      <alignment horizontal="center" vertical="center" wrapText="1"/>
    </xf>
    <xf numFmtId="171" fontId="25" fillId="0" borderId="0" xfId="0" applyNumberFormat="1" applyFont="1" applyFill="1" applyBorder="1" applyAlignment="1" applyProtection="1">
      <alignment horizontal="center" textRotation="180" wrapText="1"/>
      <protection locked="0"/>
    </xf>
    <xf numFmtId="0" fontId="7" fillId="0" borderId="0" xfId="32" applyFont="1" applyFill="1" applyBorder="1" applyAlignment="1" applyProtection="1">
      <alignment horizontal="left"/>
    </xf>
    <xf numFmtId="0" fontId="32" fillId="0" borderId="0" xfId="32" applyFont="1" applyFill="1" applyBorder="1" applyAlignment="1" applyProtection="1">
      <alignment horizontal="center" vertical="center" wrapText="1"/>
    </xf>
    <xf numFmtId="0" fontId="33" fillId="0" borderId="0" xfId="32" applyFont="1" applyFill="1" applyBorder="1" applyAlignment="1" applyProtection="1">
      <alignment horizontal="right"/>
    </xf>
    <xf numFmtId="0" fontId="34" fillId="0" borderId="28" xfId="32" applyFont="1" applyFill="1" applyBorder="1" applyAlignment="1" applyProtection="1">
      <alignment horizontal="center" vertical="center" wrapText="1"/>
    </xf>
    <xf numFmtId="0" fontId="27" fillId="0" borderId="29" xfId="31" applyFont="1" applyFill="1" applyBorder="1" applyAlignment="1" applyProtection="1">
      <alignment horizontal="center" vertical="center" textRotation="90"/>
    </xf>
    <xf numFmtId="0" fontId="33" fillId="0" borderId="29" xfId="32" applyFont="1" applyFill="1" applyBorder="1" applyAlignment="1" applyProtection="1">
      <alignment horizontal="center" vertical="center" wrapText="1"/>
    </xf>
    <xf numFmtId="0" fontId="33" fillId="0" borderId="3" xfId="32" applyFont="1" applyFill="1" applyBorder="1" applyAlignment="1" applyProtection="1">
      <alignment horizontal="center" vertical="center" wrapText="1"/>
    </xf>
    <xf numFmtId="0" fontId="33" fillId="0" borderId="49" xfId="32" applyFont="1" applyFill="1" applyBorder="1" applyAlignment="1" applyProtection="1">
      <alignment horizontal="center" wrapText="1"/>
    </xf>
    <xf numFmtId="0" fontId="7" fillId="0" borderId="0" xfId="32" applyFont="1" applyFill="1" applyBorder="1" applyAlignment="1" applyProtection="1">
      <alignment horizontal="center"/>
    </xf>
    <xf numFmtId="0" fontId="18" fillId="0" borderId="0" xfId="31" applyFont="1" applyFill="1" applyBorder="1" applyAlignment="1" applyProtection="1">
      <alignment horizontal="center" vertical="center" wrapText="1"/>
    </xf>
    <xf numFmtId="0" fontId="11" fillId="0" borderId="0" xfId="31" applyFont="1" applyFill="1" applyBorder="1" applyAlignment="1" applyProtection="1">
      <alignment horizontal="center" vertical="center" wrapText="1"/>
    </xf>
    <xf numFmtId="0" fontId="27" fillId="0" borderId="0" xfId="31" applyFont="1" applyFill="1" applyBorder="1" applyAlignment="1" applyProtection="1">
      <alignment horizontal="right" vertical="center"/>
    </xf>
    <xf numFmtId="0" fontId="11" fillId="0" borderId="28" xfId="31" applyFont="1" applyFill="1" applyBorder="1" applyAlignment="1" applyProtection="1">
      <alignment horizontal="center" vertical="center" wrapText="1"/>
    </xf>
    <xf numFmtId="0" fontId="17" fillId="0" borderId="3" xfId="31" applyFont="1" applyFill="1" applyBorder="1" applyAlignment="1" applyProtection="1">
      <alignment horizontal="center" vertical="center" wrapText="1"/>
    </xf>
    <xf numFmtId="0" fontId="59" fillId="0" borderId="0" xfId="31" applyFill="1" applyAlignment="1" applyProtection="1">
      <alignment horizontal="right" vertical="top" wrapText="1"/>
    </xf>
    <xf numFmtId="0" fontId="12" fillId="0" borderId="10" xfId="0" applyFont="1" applyFill="1" applyBorder="1" applyAlignment="1">
      <alignment horizontal="left" vertical="center" indent="2"/>
    </xf>
    <xf numFmtId="0" fontId="0" fillId="0" borderId="37" xfId="0" applyFill="1" applyBorder="1" applyAlignment="1">
      <alignment horizontal="right" vertical="top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48" xfId="0" applyFont="1" applyBorder="1" applyAlignment="1">
      <alignment horizontal="right" vertical="top"/>
    </xf>
    <xf numFmtId="0" fontId="0" fillId="0" borderId="61" xfId="0" applyFont="1" applyBorder="1" applyAlignment="1">
      <alignment horizontal="right" vertical="top"/>
    </xf>
    <xf numFmtId="0" fontId="0" fillId="0" borderId="31" xfId="0" applyFont="1" applyBorder="1" applyAlignment="1">
      <alignment horizontal="right" vertical="top"/>
    </xf>
    <xf numFmtId="0" fontId="8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48" fillId="16" borderId="0" xfId="0" applyFont="1" applyFill="1" applyBorder="1" applyAlignment="1">
      <alignment horizontal="center"/>
    </xf>
    <xf numFmtId="0" fontId="20" fillId="0" borderId="62" xfId="0" applyFont="1" applyFill="1" applyBorder="1" applyAlignment="1">
      <alignment horizontal="justify" vertical="center" wrapText="1"/>
    </xf>
    <xf numFmtId="0" fontId="55" fillId="0" borderId="0" xfId="0" applyFont="1" applyFill="1" applyBorder="1" applyAlignment="1" applyProtection="1">
      <alignment horizontal="center" vertical="center" wrapText="1"/>
      <protection locked="0"/>
    </xf>
    <xf numFmtId="0" fontId="56" fillId="0" borderId="10" xfId="0" applyFont="1" applyFill="1" applyBorder="1" applyAlignment="1" applyProtection="1">
      <alignment wrapText="1"/>
    </xf>
    <xf numFmtId="0" fontId="12" fillId="0" borderId="59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 applyProtection="1">
      <alignment horizontal="left" vertical="center"/>
    </xf>
    <xf numFmtId="0" fontId="12" fillId="0" borderId="63" xfId="0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</cellXfs>
  <cellStyles count="34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Ellenőrzőcella�" xfId="25"/>
    <cellStyle name="Ezres 2" xfId="26"/>
    <cellStyle name="Ezres 3" xfId="27"/>
    <cellStyle name="Hiperhivatkozás" xfId="28"/>
    <cellStyle name="Már látott hiperhivatkozás" xfId="29"/>
    <cellStyle name="Normál" xfId="0" builtinId="0"/>
    <cellStyle name="Normál_KVRENMUNKA" xfId="30"/>
    <cellStyle name="Normál_VAGYONK" xfId="31"/>
    <cellStyle name="Normál_VAGYONKIM" xfId="32"/>
    <cellStyle name="Százalék" xfId="33" builtinId="5"/>
  </cellStyles>
  <dxfs count="3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C6C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BFBFB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38"/>
  <sheetViews>
    <sheetView tabSelected="1" zoomScaleSheetLayoutView="115" workbookViewId="0">
      <selection activeCell="H38" sqref="H38"/>
    </sheetView>
  </sheetViews>
  <sheetFormatPr defaultRowHeight="12.75" x14ac:dyDescent="0.2"/>
  <cols>
    <col min="1" max="1" width="46.33203125" style="1" customWidth="1"/>
    <col min="2" max="2" width="13.83203125" style="1" customWidth="1"/>
    <col min="3" max="3" width="66.1640625" style="1" customWidth="1"/>
    <col min="4" max="5" width="13.83203125" style="1" customWidth="1"/>
    <col min="6" max="16384" width="9.33203125" style="1"/>
  </cols>
  <sheetData>
    <row r="1" spans="1:5" ht="18.75" x14ac:dyDescent="0.3">
      <c r="A1" s="2" t="s">
        <v>0</v>
      </c>
      <c r="E1" s="3" t="s">
        <v>1</v>
      </c>
    </row>
    <row r="3" spans="1:5" x14ac:dyDescent="0.2">
      <c r="A3" s="4"/>
      <c r="B3" s="5"/>
      <c r="C3" s="4"/>
      <c r="D3" s="6"/>
      <c r="E3" s="5"/>
    </row>
    <row r="4" spans="1:5" ht="15.75" x14ac:dyDescent="0.25">
      <c r="A4" s="7" t="str">
        <f>+ÖSSZEFÜGGÉSEK!A4</f>
        <v>2020. évi eredeti előirányzat BEVÉTELEK</v>
      </c>
      <c r="B4" s="8"/>
      <c r="C4" s="9"/>
      <c r="D4" s="6"/>
      <c r="E4" s="5"/>
    </row>
    <row r="5" spans="1:5" x14ac:dyDescent="0.2">
      <c r="A5" s="4"/>
      <c r="B5" s="5"/>
      <c r="C5" s="4"/>
      <c r="D5" s="6"/>
      <c r="E5" s="5"/>
    </row>
    <row r="6" spans="1:5" x14ac:dyDescent="0.2">
      <c r="A6" s="4" t="s">
        <v>2</v>
      </c>
      <c r="B6" s="5">
        <f>+Önk.össz.1.sz.melléklet!C62</f>
        <v>61930025</v>
      </c>
      <c r="C6" s="4" t="s">
        <v>3</v>
      </c>
      <c r="D6" s="6">
        <f>+'6.sz. melléklet'!C18+'7.sz. melléklet'!C17</f>
        <v>61930025</v>
      </c>
      <c r="E6" s="5">
        <f>+B6-D6</f>
        <v>0</v>
      </c>
    </row>
    <row r="7" spans="1:5" x14ac:dyDescent="0.2">
      <c r="A7" s="4" t="s">
        <v>4</v>
      </c>
      <c r="B7" s="5">
        <f>+Önk.össz.1.sz.melléklet!C85</f>
        <v>109987675</v>
      </c>
      <c r="C7" s="4" t="s">
        <v>5</v>
      </c>
      <c r="D7" s="6">
        <f>+'6.sz. melléklet'!C28+'7.sz. melléklet'!C30</f>
        <v>109987675</v>
      </c>
      <c r="E7" s="5">
        <f>+B7-D7</f>
        <v>0</v>
      </c>
    </row>
    <row r="8" spans="1:5" x14ac:dyDescent="0.2">
      <c r="A8" s="4" t="s">
        <v>6</v>
      </c>
      <c r="B8" s="5">
        <f>+Önk.össz.1.sz.melléklet!C86</f>
        <v>171917700</v>
      </c>
      <c r="C8" s="4" t="s">
        <v>7</v>
      </c>
      <c r="D8" s="6">
        <f>+'6.sz. melléklet'!C29+'7.sz. melléklet'!C31</f>
        <v>171917700</v>
      </c>
      <c r="E8" s="5">
        <f>+B8-D8</f>
        <v>0</v>
      </c>
    </row>
    <row r="9" spans="1:5" x14ac:dyDescent="0.2">
      <c r="A9" s="4"/>
      <c r="B9" s="5"/>
      <c r="C9" s="4"/>
      <c r="D9" s="6"/>
      <c r="E9" s="5"/>
    </row>
    <row r="10" spans="1:5" ht="15.75" x14ac:dyDescent="0.25">
      <c r="A10" s="7" t="str">
        <f>+ÖSSZEFÜGGÉSEK!A10</f>
        <v>2020. évi módosított előirányzat BEVÉTELEK</v>
      </c>
      <c r="B10" s="8"/>
      <c r="C10" s="9"/>
      <c r="D10" s="6"/>
      <c r="E10" s="5"/>
    </row>
    <row r="11" spans="1:5" x14ac:dyDescent="0.2">
      <c r="A11" s="4"/>
      <c r="B11" s="5"/>
      <c r="C11" s="4"/>
      <c r="D11" s="6"/>
      <c r="E11" s="5"/>
    </row>
    <row r="12" spans="1:5" x14ac:dyDescent="0.2">
      <c r="A12" s="4" t="s">
        <v>8</v>
      </c>
      <c r="B12" s="5">
        <f>+Önk.össz.1.sz.melléklet!D62</f>
        <v>116728203</v>
      </c>
      <c r="C12" s="4" t="s">
        <v>9</v>
      </c>
      <c r="D12" s="6">
        <f>+'6.sz. melléklet'!D18+'7.sz. melléklet'!D17</f>
        <v>116728203</v>
      </c>
      <c r="E12" s="5">
        <f>+B12-D12</f>
        <v>0</v>
      </c>
    </row>
    <row r="13" spans="1:5" x14ac:dyDescent="0.2">
      <c r="A13" s="4" t="s">
        <v>10</v>
      </c>
      <c r="B13" s="5">
        <f>+Önk.össz.1.sz.melléklet!D85</f>
        <v>112481895</v>
      </c>
      <c r="C13" s="4" t="s">
        <v>11</v>
      </c>
      <c r="D13" s="6">
        <f>+'6.sz. melléklet'!D28+'7.sz. melléklet'!D30</f>
        <v>112481895</v>
      </c>
      <c r="E13" s="5">
        <f>+B13-D13</f>
        <v>0</v>
      </c>
    </row>
    <row r="14" spans="1:5" x14ac:dyDescent="0.2">
      <c r="A14" s="4" t="s">
        <v>12</v>
      </c>
      <c r="B14" s="5">
        <f>+Önk.össz.1.sz.melléklet!D86</f>
        <v>229210098</v>
      </c>
      <c r="C14" s="4" t="s">
        <v>13</v>
      </c>
      <c r="D14" s="6">
        <f>+'6.sz. melléklet'!D29+'7.sz. melléklet'!D31</f>
        <v>229210098</v>
      </c>
      <c r="E14" s="5">
        <f>+B14-D14</f>
        <v>0</v>
      </c>
    </row>
    <row r="15" spans="1:5" x14ac:dyDescent="0.2">
      <c r="A15" s="4"/>
      <c r="B15" s="5"/>
      <c r="C15" s="4"/>
      <c r="D15" s="6"/>
      <c r="E15" s="5"/>
    </row>
    <row r="16" spans="1:5" ht="14.25" x14ac:dyDescent="0.2">
      <c r="A16" s="10" t="str">
        <f>+ÖSSZEFÜGGÉSEK!A16</f>
        <v>2020. évi teljesítés BEVÉTELEK</v>
      </c>
      <c r="B16" s="11"/>
      <c r="C16" s="9"/>
      <c r="D16" s="6"/>
      <c r="E16" s="5"/>
    </row>
    <row r="17" spans="1:5" x14ac:dyDescent="0.2">
      <c r="A17" s="4"/>
      <c r="B17" s="5"/>
      <c r="C17" s="4"/>
      <c r="D17" s="6"/>
      <c r="E17" s="5"/>
    </row>
    <row r="18" spans="1:5" x14ac:dyDescent="0.2">
      <c r="A18" s="4" t="s">
        <v>14</v>
      </c>
      <c r="B18" s="5">
        <f>+Önk.össz.1.sz.melléklet!E62</f>
        <v>118960745</v>
      </c>
      <c r="C18" s="4" t="s">
        <v>15</v>
      </c>
      <c r="D18" s="6">
        <f>+'6.sz. melléklet'!E18+'7.sz. melléklet'!E17</f>
        <v>118960745</v>
      </c>
      <c r="E18" s="5">
        <f>+B18-D18</f>
        <v>0</v>
      </c>
    </row>
    <row r="19" spans="1:5" x14ac:dyDescent="0.2">
      <c r="A19" s="4" t="s">
        <v>16</v>
      </c>
      <c r="B19" s="5">
        <f>+Önk.össz.1.sz.melléklet!E85</f>
        <v>112481895</v>
      </c>
      <c r="C19" s="4" t="s">
        <v>17</v>
      </c>
      <c r="D19" s="6">
        <f>+'6.sz. melléklet'!E28+'7.sz. melléklet'!E30</f>
        <v>112481895</v>
      </c>
      <c r="E19" s="5">
        <f>+B19-D19</f>
        <v>0</v>
      </c>
    </row>
    <row r="20" spans="1:5" x14ac:dyDescent="0.2">
      <c r="A20" s="4" t="s">
        <v>18</v>
      </c>
      <c r="B20" s="5">
        <f>+Önk.össz.1.sz.melléklet!E86</f>
        <v>231442640</v>
      </c>
      <c r="C20" s="4" t="s">
        <v>19</v>
      </c>
      <c r="D20" s="6">
        <f>+'6.sz. melléklet'!E29+'7.sz. melléklet'!E31</f>
        <v>231442640</v>
      </c>
      <c r="E20" s="5">
        <f>+B20-D20</f>
        <v>0</v>
      </c>
    </row>
    <row r="21" spans="1:5" x14ac:dyDescent="0.2">
      <c r="A21" s="4"/>
      <c r="B21" s="5"/>
      <c r="C21" s="4"/>
      <c r="D21" s="6"/>
      <c r="E21" s="5"/>
    </row>
    <row r="22" spans="1:5" ht="15.75" x14ac:dyDescent="0.25">
      <c r="A22" s="7" t="str">
        <f>+ÖSSZEFÜGGÉSEK!A22</f>
        <v>2020. évi eredeti előirányzat KIADÁSOK</v>
      </c>
      <c r="B22" s="8"/>
      <c r="C22" s="9"/>
      <c r="D22" s="6"/>
      <c r="E22" s="5"/>
    </row>
    <row r="23" spans="1:5" x14ac:dyDescent="0.2">
      <c r="A23" s="4"/>
      <c r="B23" s="5"/>
      <c r="C23" s="4"/>
      <c r="D23" s="6"/>
      <c r="E23" s="5"/>
    </row>
    <row r="24" spans="1:5" x14ac:dyDescent="0.2">
      <c r="A24" s="4" t="s">
        <v>20</v>
      </c>
      <c r="B24" s="5">
        <f>+Önk.össz.1.sz.melléklet!C126</f>
        <v>170170514</v>
      </c>
      <c r="C24" s="4" t="s">
        <v>21</v>
      </c>
      <c r="D24" s="6">
        <f>+'6.sz. melléklet'!G18+'7.sz. melléklet'!G17</f>
        <v>170170514</v>
      </c>
      <c r="E24" s="5">
        <f>+B24-D24</f>
        <v>0</v>
      </c>
    </row>
    <row r="25" spans="1:5" x14ac:dyDescent="0.2">
      <c r="A25" s="4" t="s">
        <v>22</v>
      </c>
      <c r="B25" s="5">
        <f>+Önk.össz.1.sz.melléklet!C147</f>
        <v>1747186</v>
      </c>
      <c r="C25" s="4" t="s">
        <v>23</v>
      </c>
      <c r="D25" s="6">
        <f>+'6.sz. melléklet'!G28+'7.sz. melléklet'!G30</f>
        <v>1747186</v>
      </c>
      <c r="E25" s="5">
        <f>+B25-D25</f>
        <v>0</v>
      </c>
    </row>
    <row r="26" spans="1:5" x14ac:dyDescent="0.2">
      <c r="A26" s="4" t="s">
        <v>24</v>
      </c>
      <c r="B26" s="5">
        <f>+Önk.össz.1.sz.melléklet!C148</f>
        <v>171917700</v>
      </c>
      <c r="C26" s="4" t="s">
        <v>25</v>
      </c>
      <c r="D26" s="6">
        <f>+'6.sz. melléklet'!G29+'7.sz. melléklet'!G31</f>
        <v>171917700</v>
      </c>
      <c r="E26" s="5">
        <f>+B26-D26</f>
        <v>0</v>
      </c>
    </row>
    <row r="27" spans="1:5" x14ac:dyDescent="0.2">
      <c r="A27" s="4"/>
      <c r="B27" s="5"/>
      <c r="C27" s="4"/>
      <c r="D27" s="6"/>
      <c r="E27" s="5"/>
    </row>
    <row r="28" spans="1:5" ht="15.75" x14ac:dyDescent="0.25">
      <c r="A28" s="7" t="str">
        <f>+ÖSSZEFÜGGÉSEK!A28</f>
        <v>2020. évi módosított előirányzat KIADÁSOK</v>
      </c>
      <c r="B28" s="8"/>
      <c r="C28" s="9"/>
      <c r="D28" s="6"/>
      <c r="E28" s="5"/>
    </row>
    <row r="29" spans="1:5" x14ac:dyDescent="0.2">
      <c r="A29" s="4"/>
      <c r="B29" s="5"/>
      <c r="C29" s="4"/>
      <c r="D29" s="6"/>
      <c r="E29" s="5"/>
    </row>
    <row r="30" spans="1:5" x14ac:dyDescent="0.2">
      <c r="A30" s="4" t="s">
        <v>26</v>
      </c>
      <c r="B30" s="5">
        <f>+Önk.össz.1.sz.melléklet!D126</f>
        <v>227462912</v>
      </c>
      <c r="C30" s="4" t="s">
        <v>27</v>
      </c>
      <c r="D30" s="6">
        <f>+'6.sz. melléklet'!H18+'7.sz. melléklet'!H17</f>
        <v>227462912</v>
      </c>
      <c r="E30" s="5">
        <f>+B30-D30</f>
        <v>0</v>
      </c>
    </row>
    <row r="31" spans="1:5" x14ac:dyDescent="0.2">
      <c r="A31" s="4" t="s">
        <v>28</v>
      </c>
      <c r="B31" s="5">
        <f>+Önk.össz.1.sz.melléklet!D147</f>
        <v>1747186</v>
      </c>
      <c r="C31" s="4" t="s">
        <v>29</v>
      </c>
      <c r="D31" s="6">
        <f>+'6.sz. melléklet'!H28+'7.sz. melléklet'!H30</f>
        <v>1747186</v>
      </c>
      <c r="E31" s="5">
        <f>+B31-D31</f>
        <v>0</v>
      </c>
    </row>
    <row r="32" spans="1:5" x14ac:dyDescent="0.2">
      <c r="A32" s="4" t="s">
        <v>30</v>
      </c>
      <c r="B32" s="5">
        <f>+Önk.össz.1.sz.melléklet!D148</f>
        <v>229210098</v>
      </c>
      <c r="C32" s="4" t="s">
        <v>31</v>
      </c>
      <c r="D32" s="6">
        <f>+'6.sz. melléklet'!H29+'7.sz. melléklet'!H31</f>
        <v>229210098</v>
      </c>
      <c r="E32" s="5">
        <f>+B32-D32</f>
        <v>0</v>
      </c>
    </row>
    <row r="33" spans="1:5" x14ac:dyDescent="0.2">
      <c r="A33" s="4"/>
      <c r="B33" s="5"/>
      <c r="C33" s="4"/>
      <c r="D33" s="6"/>
      <c r="E33" s="5"/>
    </row>
    <row r="34" spans="1:5" ht="15.75" x14ac:dyDescent="0.25">
      <c r="A34" s="12" t="str">
        <f>+ÖSSZEFÜGGÉSEK!A34</f>
        <v>2020. évi teljesítés KIADÁSOK</v>
      </c>
      <c r="B34" s="8"/>
      <c r="C34" s="9"/>
      <c r="D34" s="6"/>
      <c r="E34" s="5"/>
    </row>
    <row r="35" spans="1:5" x14ac:dyDescent="0.2">
      <c r="A35" s="4"/>
      <c r="B35" s="5"/>
      <c r="C35" s="4"/>
      <c r="D35" s="6"/>
      <c r="E35" s="5"/>
    </row>
    <row r="36" spans="1:5" x14ac:dyDescent="0.2">
      <c r="A36" s="4" t="s">
        <v>32</v>
      </c>
      <c r="B36" s="5">
        <f>+Önk.össz.1.sz.melléklet!E126</f>
        <v>198604126</v>
      </c>
      <c r="C36" s="4" t="s">
        <v>33</v>
      </c>
      <c r="D36" s="6">
        <f>+'6.sz. melléklet'!I18+'7.sz. melléklet'!I17</f>
        <v>198604126</v>
      </c>
      <c r="E36" s="5">
        <f>+B36-D36</f>
        <v>0</v>
      </c>
    </row>
    <row r="37" spans="1:5" x14ac:dyDescent="0.2">
      <c r="A37" s="4" t="s">
        <v>34</v>
      </c>
      <c r="B37" s="5">
        <f>+Önk.össz.1.sz.melléklet!E147</f>
        <v>1747186</v>
      </c>
      <c r="C37" s="4" t="s">
        <v>35</v>
      </c>
      <c r="D37" s="6">
        <f>+'6.sz. melléklet'!I28+'7.sz. melléklet'!I30</f>
        <v>1747186</v>
      </c>
      <c r="E37" s="5">
        <f>+B37-D37</f>
        <v>0</v>
      </c>
    </row>
    <row r="38" spans="1:5" x14ac:dyDescent="0.2">
      <c r="A38" s="4" t="s">
        <v>36</v>
      </c>
      <c r="B38" s="5">
        <f>+Önk.össz.1.sz.melléklet!E148</f>
        <v>200351312</v>
      </c>
      <c r="C38" s="4" t="s">
        <v>37</v>
      </c>
      <c r="D38" s="6">
        <f>+'6.sz. melléklet'!I29+'7.sz. melléklet'!I31</f>
        <v>200351312</v>
      </c>
      <c r="E38" s="5">
        <f>+B38-D38</f>
        <v>0</v>
      </c>
    </row>
  </sheetData>
  <sheetProtection sheet="1"/>
  <conditionalFormatting sqref="E3:E38">
    <cfRule type="cellIs" dxfId="2" priority="1" stopIfTrue="1" operator="notEqual">
      <formula>0</formula>
    </cfRule>
  </conditionalFormatting>
  <pageMargins left="0.79027777777777775" right="0.57013888888888886" top="0.87986111111111109" bottom="0.65972222222222221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73"/>
  <sheetViews>
    <sheetView topLeftCell="A49" zoomScaleSheetLayoutView="120" workbookViewId="0">
      <selection activeCell="E67" sqref="E67"/>
    </sheetView>
  </sheetViews>
  <sheetFormatPr defaultColWidth="12" defaultRowHeight="15.75" x14ac:dyDescent="0.25"/>
  <cols>
    <col min="1" max="1" width="67.1640625" style="276" customWidth="1"/>
    <col min="2" max="2" width="6.1640625" style="277" customWidth="1"/>
    <col min="3" max="4" width="12.1640625" style="276" customWidth="1"/>
    <col min="5" max="5" width="12.1640625" style="278" customWidth="1"/>
    <col min="6" max="16384" width="12" style="276"/>
  </cols>
  <sheetData>
    <row r="1" spans="1:5" ht="49.5" customHeight="1" x14ac:dyDescent="0.25">
      <c r="A1" s="539" t="str">
        <f>+CONCATENATE("VAGYONKIMUTATÁS",CHAR(10),"a könyvviteli mérlegben értékkel szereplő eszközökről",CHAR(10),LEFT(ÖSSZEFÜGGÉSEK!A4,4),".")</f>
        <v>VAGYONKIMUTATÁS
a könyvviteli mérlegben értékkel szereplő eszközökről
2020.</v>
      </c>
      <c r="B1" s="539"/>
      <c r="C1" s="539"/>
      <c r="D1" s="539"/>
      <c r="E1" s="539"/>
    </row>
    <row r="2" spans="1:5" x14ac:dyDescent="0.25">
      <c r="A2" s="276" t="s">
        <v>889</v>
      </c>
      <c r="C2" s="540" t="s">
        <v>370</v>
      </c>
      <c r="D2" s="540"/>
      <c r="E2" s="540"/>
    </row>
    <row r="3" spans="1:5" ht="15.75" customHeight="1" x14ac:dyDescent="0.25">
      <c r="A3" s="541" t="s">
        <v>520</v>
      </c>
      <c r="B3" s="542" t="s">
        <v>521</v>
      </c>
      <c r="C3" s="543" t="s">
        <v>522</v>
      </c>
      <c r="D3" s="543" t="s">
        <v>523</v>
      </c>
      <c r="E3" s="544" t="s">
        <v>524</v>
      </c>
    </row>
    <row r="4" spans="1:5" ht="11.25" customHeight="1" x14ac:dyDescent="0.25">
      <c r="A4" s="541"/>
      <c r="B4" s="542"/>
      <c r="C4" s="543"/>
      <c r="D4" s="543"/>
      <c r="E4" s="544"/>
    </row>
    <row r="5" spans="1:5" ht="12.75" customHeight="1" x14ac:dyDescent="0.25">
      <c r="A5" s="541"/>
      <c r="B5" s="542"/>
      <c r="C5" s="545" t="s">
        <v>525</v>
      </c>
      <c r="D5" s="545"/>
      <c r="E5" s="545"/>
    </row>
    <row r="6" spans="1:5" s="282" customFormat="1" x14ac:dyDescent="0.2">
      <c r="A6" s="279" t="s">
        <v>526</v>
      </c>
      <c r="B6" s="280" t="s">
        <v>49</v>
      </c>
      <c r="C6" s="280" t="s">
        <v>50</v>
      </c>
      <c r="D6" s="280" t="s">
        <v>51</v>
      </c>
      <c r="E6" s="281" t="s">
        <v>52</v>
      </c>
    </row>
    <row r="7" spans="1:5" s="287" customFormat="1" x14ac:dyDescent="0.2">
      <c r="A7" s="283" t="s">
        <v>527</v>
      </c>
      <c r="B7" s="284" t="s">
        <v>528</v>
      </c>
      <c r="C7" s="286">
        <v>38541</v>
      </c>
      <c r="D7" s="285">
        <v>0</v>
      </c>
      <c r="E7" s="286">
        <v>0</v>
      </c>
    </row>
    <row r="8" spans="1:5" s="287" customFormat="1" x14ac:dyDescent="0.2">
      <c r="A8" s="288" t="s">
        <v>529</v>
      </c>
      <c r="B8" s="289" t="s">
        <v>530</v>
      </c>
      <c r="C8" s="291">
        <v>405744420</v>
      </c>
      <c r="D8" s="290">
        <v>0</v>
      </c>
      <c r="E8" s="291">
        <v>393987983</v>
      </c>
    </row>
    <row r="9" spans="1:5" s="287" customFormat="1" x14ac:dyDescent="0.2">
      <c r="A9" s="288" t="s">
        <v>531</v>
      </c>
      <c r="B9" s="289" t="s">
        <v>532</v>
      </c>
      <c r="C9" s="291">
        <v>395255940</v>
      </c>
      <c r="D9" s="290">
        <v>0</v>
      </c>
      <c r="E9" s="291">
        <v>346781166</v>
      </c>
    </row>
    <row r="10" spans="1:5" s="287" customFormat="1" x14ac:dyDescent="0.2">
      <c r="A10" s="292" t="s">
        <v>533</v>
      </c>
      <c r="B10" s="289" t="s">
        <v>534</v>
      </c>
      <c r="C10" s="294">
        <v>395255940</v>
      </c>
      <c r="D10" s="293"/>
      <c r="E10" s="294">
        <v>346781166</v>
      </c>
    </row>
    <row r="11" spans="1:5" s="287" customFormat="1" ht="26.25" customHeight="1" x14ac:dyDescent="0.2">
      <c r="A11" s="292" t="s">
        <v>535</v>
      </c>
      <c r="B11" s="289" t="s">
        <v>536</v>
      </c>
      <c r="C11" s="296"/>
      <c r="D11" s="295"/>
      <c r="E11" s="296"/>
    </row>
    <row r="12" spans="1:5" s="287" customFormat="1" ht="22.5" x14ac:dyDescent="0.2">
      <c r="A12" s="292" t="s">
        <v>537</v>
      </c>
      <c r="B12" s="289" t="s">
        <v>538</v>
      </c>
      <c r="C12" s="296"/>
      <c r="D12" s="295"/>
      <c r="E12" s="296"/>
    </row>
    <row r="13" spans="1:5" s="287" customFormat="1" x14ac:dyDescent="0.2">
      <c r="A13" s="292" t="s">
        <v>539</v>
      </c>
      <c r="B13" s="289" t="s">
        <v>540</v>
      </c>
      <c r="C13" s="296"/>
      <c r="D13" s="295"/>
      <c r="E13" s="296"/>
    </row>
    <row r="14" spans="1:5" s="287" customFormat="1" x14ac:dyDescent="0.2">
      <c r="A14" s="288" t="s">
        <v>541</v>
      </c>
      <c r="B14" s="289" t="s">
        <v>542</v>
      </c>
      <c r="C14" s="298">
        <v>1047837</v>
      </c>
      <c r="D14" s="297">
        <v>0</v>
      </c>
      <c r="E14" s="298">
        <v>78926</v>
      </c>
    </row>
    <row r="15" spans="1:5" s="287" customFormat="1" x14ac:dyDescent="0.2">
      <c r="A15" s="292" t="s">
        <v>543</v>
      </c>
      <c r="B15" s="289" t="s">
        <v>544</v>
      </c>
      <c r="C15" s="296"/>
      <c r="D15" s="295"/>
      <c r="E15" s="296"/>
    </row>
    <row r="16" spans="1:5" s="287" customFormat="1" ht="22.5" x14ac:dyDescent="0.2">
      <c r="A16" s="292" t="s">
        <v>545</v>
      </c>
      <c r="B16" s="289" t="s">
        <v>366</v>
      </c>
      <c r="C16" s="296"/>
      <c r="D16" s="295"/>
      <c r="E16" s="296"/>
    </row>
    <row r="17" spans="1:5" s="287" customFormat="1" x14ac:dyDescent="0.2">
      <c r="A17" s="292" t="s">
        <v>546</v>
      </c>
      <c r="B17" s="289" t="s">
        <v>447</v>
      </c>
      <c r="C17" s="296">
        <v>1047837</v>
      </c>
      <c r="D17" s="295"/>
      <c r="E17" s="296">
        <v>78926</v>
      </c>
    </row>
    <row r="18" spans="1:5" s="287" customFormat="1" x14ac:dyDescent="0.2">
      <c r="A18" s="292" t="s">
        <v>547</v>
      </c>
      <c r="B18" s="289" t="s">
        <v>448</v>
      </c>
      <c r="C18" s="296"/>
      <c r="D18" s="295"/>
      <c r="E18" s="296"/>
    </row>
    <row r="19" spans="1:5" s="287" customFormat="1" x14ac:dyDescent="0.2">
      <c r="A19" s="288" t="s">
        <v>548</v>
      </c>
      <c r="B19" s="289" t="s">
        <v>449</v>
      </c>
      <c r="C19" s="298">
        <f>+C20+C21+C22+C23</f>
        <v>0</v>
      </c>
      <c r="D19" s="297">
        <f>+D20+D21+D22+D23</f>
        <v>0</v>
      </c>
      <c r="E19" s="298">
        <f>+E20+E21+E22+E23</f>
        <v>0</v>
      </c>
    </row>
    <row r="20" spans="1:5" s="287" customFormat="1" x14ac:dyDescent="0.2">
      <c r="A20" s="292" t="s">
        <v>549</v>
      </c>
      <c r="B20" s="289" t="s">
        <v>452</v>
      </c>
      <c r="C20" s="296"/>
      <c r="D20" s="295"/>
      <c r="E20" s="296"/>
    </row>
    <row r="21" spans="1:5" s="287" customFormat="1" x14ac:dyDescent="0.2">
      <c r="A21" s="292" t="s">
        <v>550</v>
      </c>
      <c r="B21" s="289" t="s">
        <v>455</v>
      </c>
      <c r="C21" s="296"/>
      <c r="D21" s="295"/>
      <c r="E21" s="296"/>
    </row>
    <row r="22" spans="1:5" s="287" customFormat="1" x14ac:dyDescent="0.2">
      <c r="A22" s="292" t="s">
        <v>551</v>
      </c>
      <c r="B22" s="289" t="s">
        <v>458</v>
      </c>
      <c r="C22" s="296"/>
      <c r="D22" s="295"/>
      <c r="E22" s="296"/>
    </row>
    <row r="23" spans="1:5" s="287" customFormat="1" x14ac:dyDescent="0.2">
      <c r="A23" s="292" t="s">
        <v>552</v>
      </c>
      <c r="B23" s="289" t="s">
        <v>461</v>
      </c>
      <c r="C23" s="296"/>
      <c r="D23" s="295"/>
      <c r="E23" s="296"/>
    </row>
    <row r="24" spans="1:5" s="287" customFormat="1" x14ac:dyDescent="0.2">
      <c r="A24" s="288" t="s">
        <v>553</v>
      </c>
      <c r="B24" s="289" t="s">
        <v>464</v>
      </c>
      <c r="C24" s="298">
        <v>9440643</v>
      </c>
      <c r="D24" s="297">
        <v>0</v>
      </c>
      <c r="E24" s="298">
        <v>47127891</v>
      </c>
    </row>
    <row r="25" spans="1:5" s="287" customFormat="1" x14ac:dyDescent="0.2">
      <c r="A25" s="292" t="s">
        <v>554</v>
      </c>
      <c r="B25" s="289" t="s">
        <v>467</v>
      </c>
      <c r="C25" s="296">
        <v>0</v>
      </c>
      <c r="D25" s="295"/>
      <c r="E25" s="296">
        <v>0</v>
      </c>
    </row>
    <row r="26" spans="1:5" s="287" customFormat="1" x14ac:dyDescent="0.2">
      <c r="A26" s="292" t="s">
        <v>555</v>
      </c>
      <c r="B26" s="289" t="s">
        <v>470</v>
      </c>
      <c r="C26" s="296"/>
      <c r="D26" s="295"/>
      <c r="E26" s="296"/>
    </row>
    <row r="27" spans="1:5" s="287" customFormat="1" x14ac:dyDescent="0.2">
      <c r="A27" s="292" t="s">
        <v>556</v>
      </c>
      <c r="B27" s="289" t="s">
        <v>473</v>
      </c>
      <c r="C27" s="296"/>
      <c r="D27" s="295"/>
      <c r="E27" s="296"/>
    </row>
    <row r="28" spans="1:5" s="287" customFormat="1" x14ac:dyDescent="0.2">
      <c r="A28" s="292" t="s">
        <v>557</v>
      </c>
      <c r="B28" s="289" t="s">
        <v>475</v>
      </c>
      <c r="C28" s="296"/>
      <c r="D28" s="295"/>
      <c r="E28" s="296"/>
    </row>
    <row r="29" spans="1:5" s="287" customFormat="1" x14ac:dyDescent="0.2">
      <c r="A29" s="288" t="s">
        <v>558</v>
      </c>
      <c r="B29" s="289" t="s">
        <v>477</v>
      </c>
      <c r="C29" s="298"/>
      <c r="D29" s="297"/>
      <c r="E29" s="298"/>
    </row>
    <row r="30" spans="1:5" s="287" customFormat="1" x14ac:dyDescent="0.2">
      <c r="A30" s="292" t="s">
        <v>559</v>
      </c>
      <c r="B30" s="289" t="s">
        <v>480</v>
      </c>
      <c r="C30" s="296"/>
      <c r="D30" s="295"/>
      <c r="E30" s="296"/>
    </row>
    <row r="31" spans="1:5" s="287" customFormat="1" ht="22.5" x14ac:dyDescent="0.2">
      <c r="A31" s="292" t="s">
        <v>560</v>
      </c>
      <c r="B31" s="289" t="s">
        <v>483</v>
      </c>
      <c r="C31" s="296"/>
      <c r="D31" s="295"/>
      <c r="E31" s="296"/>
    </row>
    <row r="32" spans="1:5" s="287" customFormat="1" x14ac:dyDescent="0.2">
      <c r="A32" s="292" t="s">
        <v>561</v>
      </c>
      <c r="B32" s="289" t="s">
        <v>486</v>
      </c>
      <c r="C32" s="296"/>
      <c r="D32" s="295"/>
      <c r="E32" s="296"/>
    </row>
    <row r="33" spans="1:5" s="287" customFormat="1" x14ac:dyDescent="0.2">
      <c r="A33" s="292" t="s">
        <v>562</v>
      </c>
      <c r="B33" s="289" t="s">
        <v>518</v>
      </c>
      <c r="C33" s="296"/>
      <c r="D33" s="295"/>
      <c r="E33" s="296"/>
    </row>
    <row r="34" spans="1:5" s="287" customFormat="1" x14ac:dyDescent="0.2">
      <c r="A34" s="288" t="s">
        <v>563</v>
      </c>
      <c r="B34" s="289" t="s">
        <v>519</v>
      </c>
      <c r="C34" s="298">
        <v>130000</v>
      </c>
      <c r="D34" s="297"/>
      <c r="E34" s="298">
        <v>130000</v>
      </c>
    </row>
    <row r="35" spans="1:5" s="287" customFormat="1" x14ac:dyDescent="0.2">
      <c r="A35" s="288" t="s">
        <v>564</v>
      </c>
      <c r="B35" s="289" t="s">
        <v>565</v>
      </c>
      <c r="C35" s="298"/>
      <c r="D35" s="297"/>
      <c r="E35" s="298"/>
    </row>
    <row r="36" spans="1:5" s="287" customFormat="1" x14ac:dyDescent="0.2">
      <c r="A36" s="292" t="s">
        <v>566</v>
      </c>
      <c r="B36" s="289" t="s">
        <v>567</v>
      </c>
      <c r="C36" s="296"/>
      <c r="D36" s="295"/>
      <c r="E36" s="296"/>
    </row>
    <row r="37" spans="1:5" s="287" customFormat="1" x14ac:dyDescent="0.2">
      <c r="A37" s="292" t="s">
        <v>568</v>
      </c>
      <c r="B37" s="289" t="s">
        <v>569</v>
      </c>
      <c r="C37" s="296"/>
      <c r="D37" s="295"/>
      <c r="E37" s="296"/>
    </row>
    <row r="38" spans="1:5" s="287" customFormat="1" x14ac:dyDescent="0.2">
      <c r="A38" s="292" t="s">
        <v>570</v>
      </c>
      <c r="B38" s="289" t="s">
        <v>571</v>
      </c>
      <c r="C38" s="296"/>
      <c r="D38" s="295">
        <v>0</v>
      </c>
      <c r="E38" s="296"/>
    </row>
    <row r="39" spans="1:5" s="287" customFormat="1" x14ac:dyDescent="0.2">
      <c r="A39" s="292" t="s">
        <v>572</v>
      </c>
      <c r="B39" s="289" t="s">
        <v>573</v>
      </c>
      <c r="C39" s="296"/>
      <c r="D39" s="295"/>
      <c r="E39" s="296"/>
    </row>
    <row r="40" spans="1:5" s="287" customFormat="1" x14ac:dyDescent="0.2">
      <c r="A40" s="288" t="s">
        <v>574</v>
      </c>
      <c r="B40" s="289" t="s">
        <v>575</v>
      </c>
      <c r="C40" s="298">
        <f>+C41+C42+C43+C44</f>
        <v>0</v>
      </c>
      <c r="D40" s="297">
        <f>+D41+D42+D43+D44</f>
        <v>0</v>
      </c>
      <c r="E40" s="298">
        <f>+E41+E42+E43+E44</f>
        <v>0</v>
      </c>
    </row>
    <row r="41" spans="1:5" s="287" customFormat="1" x14ac:dyDescent="0.2">
      <c r="A41" s="292" t="s">
        <v>576</v>
      </c>
      <c r="B41" s="289" t="s">
        <v>577</v>
      </c>
      <c r="C41" s="296"/>
      <c r="D41" s="295"/>
      <c r="E41" s="296"/>
    </row>
    <row r="42" spans="1:5" s="287" customFormat="1" ht="22.5" x14ac:dyDescent="0.2">
      <c r="A42" s="292" t="s">
        <v>578</v>
      </c>
      <c r="B42" s="289" t="s">
        <v>579</v>
      </c>
      <c r="C42" s="296"/>
      <c r="D42" s="295"/>
      <c r="E42" s="296"/>
    </row>
    <row r="43" spans="1:5" s="287" customFormat="1" x14ac:dyDescent="0.2">
      <c r="A43" s="292" t="s">
        <v>580</v>
      </c>
      <c r="B43" s="289" t="s">
        <v>581</v>
      </c>
      <c r="C43" s="296"/>
      <c r="D43" s="295"/>
      <c r="E43" s="296"/>
    </row>
    <row r="44" spans="1:5" s="287" customFormat="1" x14ac:dyDescent="0.2">
      <c r="A44" s="292" t="s">
        <v>582</v>
      </c>
      <c r="B44" s="289" t="s">
        <v>583</v>
      </c>
      <c r="C44" s="296"/>
      <c r="D44" s="295"/>
      <c r="E44" s="296"/>
    </row>
    <row r="45" spans="1:5" s="287" customFormat="1" x14ac:dyDescent="0.2">
      <c r="A45" s="288" t="s">
        <v>584</v>
      </c>
      <c r="B45" s="289" t="s">
        <v>585</v>
      </c>
      <c r="C45" s="298">
        <f>+C46+C47+C48+C49</f>
        <v>0</v>
      </c>
      <c r="D45" s="297">
        <f>+D46+D47+D48+D49</f>
        <v>0</v>
      </c>
      <c r="E45" s="298">
        <f>+E46+E47+E48+E49</f>
        <v>0</v>
      </c>
    </row>
    <row r="46" spans="1:5" s="287" customFormat="1" x14ac:dyDescent="0.2">
      <c r="A46" s="292" t="s">
        <v>586</v>
      </c>
      <c r="B46" s="289" t="s">
        <v>587</v>
      </c>
      <c r="C46" s="296"/>
      <c r="D46" s="295"/>
      <c r="E46" s="296"/>
    </row>
    <row r="47" spans="1:5" s="287" customFormat="1" ht="22.5" x14ac:dyDescent="0.2">
      <c r="A47" s="292" t="s">
        <v>588</v>
      </c>
      <c r="B47" s="289" t="s">
        <v>589</v>
      </c>
      <c r="C47" s="296"/>
      <c r="D47" s="295"/>
      <c r="E47" s="296"/>
    </row>
    <row r="48" spans="1:5" s="287" customFormat="1" x14ac:dyDescent="0.2">
      <c r="A48" s="292" t="s">
        <v>590</v>
      </c>
      <c r="B48" s="289" t="s">
        <v>591</v>
      </c>
      <c r="C48" s="296"/>
      <c r="D48" s="295"/>
      <c r="E48" s="296"/>
    </row>
    <row r="49" spans="1:5" s="287" customFormat="1" x14ac:dyDescent="0.2">
      <c r="A49" s="292" t="s">
        <v>592</v>
      </c>
      <c r="B49" s="289" t="s">
        <v>593</v>
      </c>
      <c r="C49" s="296"/>
      <c r="D49" s="295"/>
      <c r="E49" s="296"/>
    </row>
    <row r="50" spans="1:5" s="287" customFormat="1" x14ac:dyDescent="0.2">
      <c r="A50" s="288" t="s">
        <v>594</v>
      </c>
      <c r="B50" s="289" t="s">
        <v>595</v>
      </c>
      <c r="C50" s="296">
        <v>3890685</v>
      </c>
      <c r="D50" s="295">
        <v>0</v>
      </c>
      <c r="E50" s="296">
        <v>3890685</v>
      </c>
    </row>
    <row r="51" spans="1:5" s="287" customFormat="1" ht="21" x14ac:dyDescent="0.2">
      <c r="A51" s="288" t="s">
        <v>596</v>
      </c>
      <c r="B51" s="289" t="s">
        <v>597</v>
      </c>
      <c r="C51" s="298">
        <f>+C7+C8+C34+C50</f>
        <v>409803646</v>
      </c>
      <c r="D51" s="297"/>
      <c r="E51" s="298">
        <f>+E7+E8+E34+E50</f>
        <v>398008668</v>
      </c>
    </row>
    <row r="52" spans="1:5" s="287" customFormat="1" x14ac:dyDescent="0.2">
      <c r="A52" s="288" t="s">
        <v>598</v>
      </c>
      <c r="B52" s="289" t="s">
        <v>599</v>
      </c>
      <c r="C52" s="296"/>
      <c r="D52" s="295"/>
      <c r="E52" s="296"/>
    </row>
    <row r="53" spans="1:5" s="287" customFormat="1" x14ac:dyDescent="0.2">
      <c r="A53" s="288" t="s">
        <v>600</v>
      </c>
      <c r="B53" s="289" t="s">
        <v>601</v>
      </c>
      <c r="C53" s="296"/>
      <c r="D53" s="295"/>
      <c r="E53" s="296"/>
    </row>
    <row r="54" spans="1:5" s="287" customFormat="1" x14ac:dyDescent="0.2">
      <c r="A54" s="288" t="s">
        <v>602</v>
      </c>
      <c r="B54" s="289" t="s">
        <v>603</v>
      </c>
      <c r="C54" s="298"/>
      <c r="D54" s="297">
        <f>+D52+D53</f>
        <v>0</v>
      </c>
      <c r="E54" s="298"/>
    </row>
    <row r="55" spans="1:5" s="287" customFormat="1" x14ac:dyDescent="0.2">
      <c r="A55" s="288" t="s">
        <v>604</v>
      </c>
      <c r="B55" s="289" t="s">
        <v>605</v>
      </c>
      <c r="C55" s="296"/>
      <c r="D55" s="295"/>
      <c r="E55" s="296"/>
    </row>
    <row r="56" spans="1:5" s="287" customFormat="1" x14ac:dyDescent="0.2">
      <c r="A56" s="288" t="s">
        <v>606</v>
      </c>
      <c r="B56" s="289" t="s">
        <v>607</v>
      </c>
      <c r="C56" s="296"/>
      <c r="D56" s="295">
        <v>0</v>
      </c>
      <c r="E56" s="296"/>
    </row>
    <row r="57" spans="1:5" s="287" customFormat="1" x14ac:dyDescent="0.2">
      <c r="A57" s="288" t="s">
        <v>608</v>
      </c>
      <c r="B57" s="289" t="s">
        <v>609</v>
      </c>
      <c r="C57" s="296">
        <v>109987675</v>
      </c>
      <c r="D57" s="295">
        <v>0</v>
      </c>
      <c r="E57" s="296">
        <v>30832717</v>
      </c>
    </row>
    <row r="58" spans="1:5" s="287" customFormat="1" x14ac:dyDescent="0.2">
      <c r="A58" s="288" t="s">
        <v>610</v>
      </c>
      <c r="B58" s="289" t="s">
        <v>611</v>
      </c>
      <c r="C58" s="296"/>
      <c r="D58" s="295"/>
      <c r="E58" s="296"/>
    </row>
    <row r="59" spans="1:5" s="287" customFormat="1" x14ac:dyDescent="0.2">
      <c r="A59" s="288" t="s">
        <v>612</v>
      </c>
      <c r="B59" s="289" t="s">
        <v>613</v>
      </c>
      <c r="C59" s="298">
        <f>+C55+C56+C57+C58</f>
        <v>109987675</v>
      </c>
      <c r="D59" s="297">
        <f>+D55+D56+D57+D58</f>
        <v>0</v>
      </c>
      <c r="E59" s="298">
        <f>+E55+E56+E57+E58</f>
        <v>30832717</v>
      </c>
    </row>
    <row r="60" spans="1:5" s="287" customFormat="1" x14ac:dyDescent="0.2">
      <c r="A60" s="288" t="s">
        <v>614</v>
      </c>
      <c r="B60" s="289" t="s">
        <v>615</v>
      </c>
      <c r="C60" s="296">
        <v>0</v>
      </c>
      <c r="D60" s="295">
        <v>0</v>
      </c>
      <c r="E60" s="296">
        <v>22612</v>
      </c>
    </row>
    <row r="61" spans="1:5" s="287" customFormat="1" x14ac:dyDescent="0.2">
      <c r="A61" s="288" t="s">
        <v>616</v>
      </c>
      <c r="B61" s="289" t="s">
        <v>617</v>
      </c>
      <c r="C61" s="296"/>
      <c r="D61" s="295">
        <v>0</v>
      </c>
      <c r="E61" s="296"/>
    </row>
    <row r="62" spans="1:5" s="287" customFormat="1" x14ac:dyDescent="0.2">
      <c r="A62" s="288" t="s">
        <v>618</v>
      </c>
      <c r="B62" s="289" t="s">
        <v>619</v>
      </c>
      <c r="C62" s="296"/>
      <c r="D62" s="295"/>
      <c r="E62" s="296">
        <v>633008</v>
      </c>
    </row>
    <row r="63" spans="1:5" s="287" customFormat="1" x14ac:dyDescent="0.2">
      <c r="A63" s="288" t="s">
        <v>620</v>
      </c>
      <c r="B63" s="289" t="s">
        <v>621</v>
      </c>
      <c r="C63" s="298">
        <v>627950</v>
      </c>
      <c r="D63" s="297">
        <f>+D60+D61+D62</f>
        <v>0</v>
      </c>
      <c r="E63" s="298">
        <v>655620</v>
      </c>
    </row>
    <row r="64" spans="1:5" s="287" customFormat="1" x14ac:dyDescent="0.2">
      <c r="A64" s="288" t="s">
        <v>622</v>
      </c>
      <c r="B64" s="289" t="s">
        <v>623</v>
      </c>
      <c r="C64" s="296">
        <v>0</v>
      </c>
      <c r="D64" s="295">
        <v>0</v>
      </c>
      <c r="E64" s="296">
        <v>0</v>
      </c>
    </row>
    <row r="65" spans="1:5" s="287" customFormat="1" ht="21" x14ac:dyDescent="0.2">
      <c r="A65" s="288" t="s">
        <v>624</v>
      </c>
      <c r="B65" s="289" t="s">
        <v>625</v>
      </c>
      <c r="C65" s="296"/>
      <c r="D65" s="295">
        <v>0</v>
      </c>
      <c r="E65" s="296">
        <v>12252468</v>
      </c>
    </row>
    <row r="66" spans="1:5" s="287" customFormat="1" x14ac:dyDescent="0.2">
      <c r="A66" s="288" t="s">
        <v>626</v>
      </c>
      <c r="B66" s="289" t="s">
        <v>627</v>
      </c>
      <c r="C66" s="298">
        <v>0</v>
      </c>
      <c r="D66" s="297">
        <v>0</v>
      </c>
      <c r="E66" s="298">
        <v>12252468</v>
      </c>
    </row>
    <row r="67" spans="1:5" s="287" customFormat="1" x14ac:dyDescent="0.2">
      <c r="A67" s="288" t="s">
        <v>628</v>
      </c>
      <c r="B67" s="289" t="s">
        <v>629</v>
      </c>
      <c r="C67" s="296"/>
      <c r="D67" s="295"/>
      <c r="E67" s="296"/>
    </row>
    <row r="68" spans="1:5" s="287" customFormat="1" x14ac:dyDescent="0.2">
      <c r="A68" s="299" t="s">
        <v>630</v>
      </c>
      <c r="B68" s="300" t="s">
        <v>631</v>
      </c>
      <c r="C68" s="302">
        <f>+C51+C54+C59+C63+C66+C67</f>
        <v>520419271</v>
      </c>
      <c r="D68" s="301">
        <f>+D51+D54+D59+D63+D66+D67</f>
        <v>0</v>
      </c>
      <c r="E68" s="302">
        <f>+E51+E54+E59+E63+E66+E67</f>
        <v>441749473</v>
      </c>
    </row>
    <row r="69" spans="1:5" x14ac:dyDescent="0.25">
      <c r="A69" s="303"/>
      <c r="C69" s="304"/>
      <c r="D69" s="304"/>
      <c r="E69" s="305"/>
    </row>
    <row r="70" spans="1:5" x14ac:dyDescent="0.25">
      <c r="A70" s="303"/>
      <c r="C70" s="304"/>
      <c r="D70" s="304"/>
      <c r="E70" s="305"/>
    </row>
    <row r="71" spans="1:5" x14ac:dyDescent="0.25">
      <c r="A71" s="306"/>
      <c r="C71" s="304"/>
      <c r="D71" s="304"/>
      <c r="E71" s="305"/>
    </row>
    <row r="72" spans="1:5" x14ac:dyDescent="0.25">
      <c r="A72" s="538"/>
      <c r="B72" s="538"/>
      <c r="C72" s="538"/>
      <c r="D72" s="538"/>
      <c r="E72" s="538"/>
    </row>
    <row r="73" spans="1:5" x14ac:dyDescent="0.25">
      <c r="A73" s="538"/>
      <c r="B73" s="538"/>
      <c r="C73" s="538"/>
      <c r="D73" s="538"/>
      <c r="E73" s="538"/>
    </row>
  </sheetData>
  <sheetProtection selectLockedCells="1" selectUnlockedCell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9999999999998" right="0.82708333333333328" top="1.1020833333333333" bottom="0.98402777777777772" header="0.51180555555555551" footer="0.51180555555555551"/>
  <pageSetup paperSize="9" scale="53" firstPageNumber="0" orientation="portrait" r:id="rId1"/>
  <headerFooter alignWithMargins="0">
    <oddFooter>&amp;C&amp;P</oddFooter>
  </headerFooter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27"/>
  <sheetViews>
    <sheetView topLeftCell="A2" workbookViewId="0">
      <selection activeCell="C22" sqref="C22"/>
    </sheetView>
  </sheetViews>
  <sheetFormatPr defaultRowHeight="12.75" x14ac:dyDescent="0.2"/>
  <cols>
    <col min="1" max="1" width="71.1640625" style="307" customWidth="1"/>
    <col min="2" max="2" width="6.1640625" style="308" customWidth="1"/>
    <col min="3" max="3" width="18" style="309" customWidth="1"/>
    <col min="4" max="16384" width="9.33203125" style="309"/>
  </cols>
  <sheetData>
    <row r="1" spans="1:3" ht="32.25" customHeight="1" x14ac:dyDescent="0.2">
      <c r="A1" s="547" t="s">
        <v>632</v>
      </c>
      <c r="B1" s="547"/>
      <c r="C1" s="547"/>
    </row>
    <row r="2" spans="1:3" ht="12.75" customHeight="1" x14ac:dyDescent="0.2">
      <c r="A2" s="548" t="s">
        <v>916</v>
      </c>
      <c r="B2" s="548"/>
      <c r="C2" s="548"/>
    </row>
    <row r="3" spans="1:3" ht="12.75" customHeight="1" x14ac:dyDescent="0.2">
      <c r="A3" s="517"/>
      <c r="B3" s="517"/>
      <c r="C3" s="517"/>
    </row>
    <row r="4" spans="1:3" x14ac:dyDescent="0.2">
      <c r="A4" s="552" t="s">
        <v>917</v>
      </c>
      <c r="B4" s="552"/>
      <c r="C4" s="552"/>
    </row>
    <row r="5" spans="1:3" x14ac:dyDescent="0.2">
      <c r="A5" s="310"/>
      <c r="B5" s="549" t="s">
        <v>370</v>
      </c>
      <c r="C5" s="549"/>
    </row>
    <row r="6" spans="1:3" s="311" customFormat="1" ht="31.5" customHeight="1" x14ac:dyDescent="0.2">
      <c r="A6" s="550" t="s">
        <v>633</v>
      </c>
      <c r="B6" s="542" t="s">
        <v>521</v>
      </c>
      <c r="C6" s="551" t="s">
        <v>634</v>
      </c>
    </row>
    <row r="7" spans="1:3" s="311" customFormat="1" x14ac:dyDescent="0.2">
      <c r="A7" s="550"/>
      <c r="B7" s="542"/>
      <c r="C7" s="551"/>
    </row>
    <row r="8" spans="1:3" s="315" customFormat="1" x14ac:dyDescent="0.2">
      <c r="A8" s="312" t="s">
        <v>48</v>
      </c>
      <c r="B8" s="313" t="s">
        <v>49</v>
      </c>
      <c r="C8" s="314" t="s">
        <v>50</v>
      </c>
    </row>
    <row r="9" spans="1:3" ht="15.75" customHeight="1" x14ac:dyDescent="0.2">
      <c r="A9" s="288" t="s">
        <v>635</v>
      </c>
      <c r="B9" s="316" t="s">
        <v>528</v>
      </c>
      <c r="C9" s="317">
        <v>628814336</v>
      </c>
    </row>
    <row r="10" spans="1:3" ht="15.75" customHeight="1" x14ac:dyDescent="0.2">
      <c r="A10" s="288" t="s">
        <v>636</v>
      </c>
      <c r="B10" s="289" t="s">
        <v>530</v>
      </c>
      <c r="C10" s="317">
        <v>-24117000</v>
      </c>
    </row>
    <row r="11" spans="1:3" ht="15.75" customHeight="1" x14ac:dyDescent="0.2">
      <c r="A11" s="288" t="s">
        <v>637</v>
      </c>
      <c r="B11" s="289" t="s">
        <v>532</v>
      </c>
      <c r="C11" s="317">
        <v>3142000</v>
      </c>
    </row>
    <row r="12" spans="1:3" ht="15.75" customHeight="1" x14ac:dyDescent="0.2">
      <c r="A12" s="288" t="s">
        <v>638</v>
      </c>
      <c r="B12" s="289" t="s">
        <v>534</v>
      </c>
      <c r="C12" s="318">
        <v>-93739865</v>
      </c>
    </row>
    <row r="13" spans="1:3" ht="15.75" customHeight="1" x14ac:dyDescent="0.2">
      <c r="A13" s="288" t="s">
        <v>639</v>
      </c>
      <c r="B13" s="289" t="s">
        <v>536</v>
      </c>
      <c r="C13" s="318"/>
    </row>
    <row r="14" spans="1:3" ht="15.75" customHeight="1" x14ac:dyDescent="0.2">
      <c r="A14" s="288" t="s">
        <v>640</v>
      </c>
      <c r="B14" s="289" t="s">
        <v>538</v>
      </c>
      <c r="C14" s="318">
        <v>-77541888</v>
      </c>
    </row>
    <row r="15" spans="1:3" ht="15.75" customHeight="1" x14ac:dyDescent="0.2">
      <c r="A15" s="288" t="s">
        <v>641</v>
      </c>
      <c r="B15" s="289" t="s">
        <v>540</v>
      </c>
      <c r="C15" s="319">
        <f>+C9+C10+C11+C12+C13+C14</f>
        <v>436557583</v>
      </c>
    </row>
    <row r="16" spans="1:3" ht="15.75" customHeight="1" x14ac:dyDescent="0.2">
      <c r="A16" s="288" t="s">
        <v>642</v>
      </c>
      <c r="B16" s="289" t="s">
        <v>542</v>
      </c>
      <c r="C16" s="320">
        <v>96412</v>
      </c>
    </row>
    <row r="17" spans="1:5" ht="15.75" customHeight="1" x14ac:dyDescent="0.2">
      <c r="A17" s="288" t="s">
        <v>643</v>
      </c>
      <c r="B17" s="289" t="s">
        <v>544</v>
      </c>
      <c r="C17" s="318">
        <v>2058832</v>
      </c>
    </row>
    <row r="18" spans="1:5" ht="15.75" customHeight="1" x14ac:dyDescent="0.2">
      <c r="A18" s="288" t="s">
        <v>644</v>
      </c>
      <c r="B18" s="289" t="s">
        <v>366</v>
      </c>
      <c r="C18" s="318">
        <v>374397</v>
      </c>
    </row>
    <row r="19" spans="1:5" ht="15.75" customHeight="1" x14ac:dyDescent="0.2">
      <c r="A19" s="288" t="s">
        <v>645</v>
      </c>
      <c r="B19" s="289" t="s">
        <v>447</v>
      </c>
      <c r="C19" s="319">
        <f>+C16+C17+C18</f>
        <v>2529641</v>
      </c>
    </row>
    <row r="20" spans="1:5" s="321" customFormat="1" ht="15.75" customHeight="1" x14ac:dyDescent="0.2">
      <c r="A20" s="288" t="s">
        <v>646</v>
      </c>
      <c r="B20" s="289" t="s">
        <v>448</v>
      </c>
      <c r="C20" s="318"/>
    </row>
    <row r="21" spans="1:5" ht="15.75" customHeight="1" x14ac:dyDescent="0.2">
      <c r="A21" s="288" t="s">
        <v>647</v>
      </c>
      <c r="B21" s="289" t="s">
        <v>449</v>
      </c>
      <c r="C21" s="318">
        <v>2662249</v>
      </c>
    </row>
    <row r="22" spans="1:5" ht="15.75" customHeight="1" x14ac:dyDescent="0.2">
      <c r="A22" s="322" t="s">
        <v>648</v>
      </c>
      <c r="B22" s="300" t="s">
        <v>452</v>
      </c>
      <c r="C22" s="323">
        <f>+C15+C19+C20+C21</f>
        <v>441749473</v>
      </c>
    </row>
    <row r="23" spans="1:5" ht="15.75" x14ac:dyDescent="0.25">
      <c r="A23" s="303"/>
      <c r="B23" s="306"/>
      <c r="C23" s="304"/>
      <c r="D23" s="304"/>
      <c r="E23" s="304"/>
    </row>
    <row r="24" spans="1:5" ht="15.75" x14ac:dyDescent="0.25">
      <c r="A24" s="303"/>
      <c r="B24" s="306"/>
      <c r="C24" s="304"/>
      <c r="D24" s="304"/>
      <c r="E24" s="304"/>
    </row>
    <row r="25" spans="1:5" ht="15.75" x14ac:dyDescent="0.25">
      <c r="A25" s="306"/>
      <c r="B25" s="306"/>
      <c r="C25" s="304"/>
      <c r="D25" s="304"/>
      <c r="E25" s="304"/>
    </row>
    <row r="26" spans="1:5" ht="15.75" x14ac:dyDescent="0.25">
      <c r="A26" s="546"/>
      <c r="B26" s="546"/>
      <c r="C26" s="546"/>
      <c r="D26" s="324"/>
      <c r="E26" s="324"/>
    </row>
    <row r="27" spans="1:5" ht="15.75" x14ac:dyDescent="0.25">
      <c r="A27" s="546"/>
      <c r="B27" s="546"/>
      <c r="C27" s="546"/>
      <c r="D27" s="324"/>
      <c r="E27" s="324"/>
    </row>
  </sheetData>
  <sheetProtection selectLockedCells="1" selectUnlockedCells="1"/>
  <mergeCells count="9">
    <mergeCell ref="A26:C26"/>
    <mergeCell ref="A27:C27"/>
    <mergeCell ref="A1:C1"/>
    <mergeCell ref="A2:C2"/>
    <mergeCell ref="B5:C5"/>
    <mergeCell ref="A6:A7"/>
    <mergeCell ref="B6:B7"/>
    <mergeCell ref="C6:C7"/>
    <mergeCell ref="A4:C4"/>
  </mergeCells>
  <printOptions horizontalCentered="1"/>
  <pageMargins left="0.78749999999999998" right="0.78749999999999998" top="1.2597222222222222" bottom="0.98402777777777772" header="0.51180555555555551" footer="0.51180555555555551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F36"/>
  <sheetViews>
    <sheetView view="pageLayout" zoomScaleNormal="100" workbookViewId="0">
      <selection sqref="A1:E1"/>
    </sheetView>
  </sheetViews>
  <sheetFormatPr defaultRowHeight="12.75" x14ac:dyDescent="0.2"/>
  <cols>
    <col min="1" max="1" width="6.6640625" style="325" customWidth="1"/>
    <col min="2" max="2" width="45" style="325" customWidth="1"/>
    <col min="3" max="3" width="20.83203125" style="325" customWidth="1"/>
    <col min="4" max="4" width="12.83203125" style="325" customWidth="1"/>
    <col min="5" max="5" width="11.6640625" style="325" customWidth="1"/>
    <col min="6" max="16384" width="9.33203125" style="325"/>
  </cols>
  <sheetData>
    <row r="1" spans="1:6" ht="23.25" customHeight="1" thickBot="1" x14ac:dyDescent="0.25">
      <c r="A1" s="554" t="s">
        <v>915</v>
      </c>
      <c r="B1" s="554"/>
      <c r="C1" s="554"/>
      <c r="D1" s="554"/>
      <c r="E1" s="554"/>
    </row>
    <row r="2" spans="1:6" ht="42.75" customHeight="1" thickBot="1" x14ac:dyDescent="0.25">
      <c r="A2" s="326" t="s">
        <v>371</v>
      </c>
      <c r="B2" s="327" t="s">
        <v>649</v>
      </c>
      <c r="C2" s="327" t="s">
        <v>650</v>
      </c>
      <c r="D2" s="328" t="s">
        <v>651</v>
      </c>
      <c r="E2" s="329" t="s">
        <v>652</v>
      </c>
    </row>
    <row r="3" spans="1:6" ht="15.95" customHeight="1" x14ac:dyDescent="0.2">
      <c r="A3" s="330" t="s">
        <v>54</v>
      </c>
      <c r="B3" s="331" t="s">
        <v>653</v>
      </c>
      <c r="C3" s="331" t="s">
        <v>654</v>
      </c>
      <c r="D3" s="332">
        <v>684607</v>
      </c>
      <c r="E3" s="332">
        <v>684607</v>
      </c>
    </row>
    <row r="4" spans="1:6" ht="15.95" customHeight="1" x14ac:dyDescent="0.2">
      <c r="A4" s="333" t="s">
        <v>75</v>
      </c>
      <c r="B4" s="334" t="s">
        <v>655</v>
      </c>
      <c r="C4" s="331" t="s">
        <v>654</v>
      </c>
      <c r="D4" s="335">
        <v>88210</v>
      </c>
      <c r="E4" s="336">
        <v>88210</v>
      </c>
    </row>
    <row r="5" spans="1:6" ht="15.95" customHeight="1" x14ac:dyDescent="0.2">
      <c r="A5" s="333" t="s">
        <v>95</v>
      </c>
      <c r="B5" s="334" t="s">
        <v>656</v>
      </c>
      <c r="C5" s="331" t="s">
        <v>654</v>
      </c>
      <c r="D5" s="335">
        <v>5000</v>
      </c>
      <c r="E5" s="336">
        <v>5000</v>
      </c>
      <c r="F5" s="518"/>
    </row>
    <row r="6" spans="1:6" ht="15.95" customHeight="1" x14ac:dyDescent="0.2">
      <c r="A6" s="333" t="s">
        <v>341</v>
      </c>
      <c r="B6" s="334" t="s">
        <v>895</v>
      </c>
      <c r="C6" s="331" t="s">
        <v>654</v>
      </c>
      <c r="D6" s="335">
        <v>125000</v>
      </c>
      <c r="E6" s="336">
        <v>125000</v>
      </c>
    </row>
    <row r="7" spans="1:6" ht="15.95" customHeight="1" x14ac:dyDescent="0.2">
      <c r="A7" s="333" t="s">
        <v>136</v>
      </c>
      <c r="B7" s="334" t="s">
        <v>896</v>
      </c>
      <c r="C7" s="331" t="s">
        <v>654</v>
      </c>
      <c r="D7" s="335">
        <v>75000</v>
      </c>
      <c r="E7" s="336">
        <v>75000</v>
      </c>
    </row>
    <row r="8" spans="1:6" ht="15.95" customHeight="1" x14ac:dyDescent="0.2">
      <c r="A8" s="333" t="s">
        <v>169</v>
      </c>
      <c r="B8" s="334" t="s">
        <v>897</v>
      </c>
      <c r="C8" s="331" t="s">
        <v>654</v>
      </c>
      <c r="D8" s="335">
        <v>330000</v>
      </c>
      <c r="E8" s="336">
        <v>331000</v>
      </c>
      <c r="F8" s="518"/>
    </row>
    <row r="9" spans="1:6" ht="15.95" customHeight="1" x14ac:dyDescent="0.2">
      <c r="A9" s="333" t="s">
        <v>352</v>
      </c>
      <c r="B9" s="334" t="s">
        <v>898</v>
      </c>
      <c r="C9" s="331" t="s">
        <v>654</v>
      </c>
      <c r="D9" s="335">
        <v>501904</v>
      </c>
      <c r="E9" s="336">
        <v>501904</v>
      </c>
    </row>
    <row r="10" spans="1:6" ht="15.95" customHeight="1" x14ac:dyDescent="0.2">
      <c r="A10" s="333" t="s">
        <v>202</v>
      </c>
      <c r="B10" s="337" t="s">
        <v>657</v>
      </c>
      <c r="C10" s="331" t="s">
        <v>654</v>
      </c>
      <c r="D10" s="335">
        <v>362952</v>
      </c>
      <c r="E10" s="335">
        <v>362952</v>
      </c>
    </row>
    <row r="11" spans="1:6" ht="15.95" customHeight="1" x14ac:dyDescent="0.2">
      <c r="A11" s="333" t="s">
        <v>217</v>
      </c>
      <c r="B11" s="334" t="s">
        <v>658</v>
      </c>
      <c r="C11" s="331" t="s">
        <v>654</v>
      </c>
      <c r="D11" s="335">
        <v>1145773</v>
      </c>
      <c r="E11" s="335">
        <v>1145773</v>
      </c>
    </row>
    <row r="12" spans="1:6" ht="15.95" customHeight="1" x14ac:dyDescent="0.2">
      <c r="A12" s="333" t="s">
        <v>366</v>
      </c>
      <c r="B12" s="334" t="s">
        <v>659</v>
      </c>
      <c r="C12" s="334"/>
      <c r="D12" s="335">
        <v>2110400</v>
      </c>
      <c r="E12" s="335">
        <v>2110400</v>
      </c>
    </row>
    <row r="13" spans="1:6" ht="15.95" customHeight="1" x14ac:dyDescent="0.2">
      <c r="A13" s="333" t="s">
        <v>447</v>
      </c>
      <c r="B13" s="334" t="s">
        <v>899</v>
      </c>
      <c r="C13" s="334" t="s">
        <v>654</v>
      </c>
      <c r="D13" s="335">
        <v>100000</v>
      </c>
      <c r="E13" s="336">
        <v>100000</v>
      </c>
    </row>
    <row r="14" spans="1:6" ht="15.95" customHeight="1" x14ac:dyDescent="0.2">
      <c r="A14" s="333" t="s">
        <v>448</v>
      </c>
      <c r="B14" s="334" t="s">
        <v>900</v>
      </c>
      <c r="C14" s="334" t="s">
        <v>654</v>
      </c>
      <c r="D14" s="335">
        <v>200000</v>
      </c>
      <c r="E14" s="336">
        <v>200000</v>
      </c>
    </row>
    <row r="15" spans="1:6" ht="15.95" customHeight="1" x14ac:dyDescent="0.2">
      <c r="A15" s="333" t="s">
        <v>449</v>
      </c>
      <c r="B15" s="334" t="s">
        <v>901</v>
      </c>
      <c r="C15" s="334" t="s">
        <v>654</v>
      </c>
      <c r="D15" s="335">
        <v>200000</v>
      </c>
      <c r="E15" s="336">
        <v>200000</v>
      </c>
    </row>
    <row r="16" spans="1:6" ht="15.95" customHeight="1" x14ac:dyDescent="0.2">
      <c r="A16" s="333" t="s">
        <v>452</v>
      </c>
      <c r="B16" s="334" t="s">
        <v>902</v>
      </c>
      <c r="C16" s="334" t="s">
        <v>654</v>
      </c>
      <c r="D16" s="335">
        <v>10000</v>
      </c>
      <c r="E16" s="336">
        <v>10000</v>
      </c>
    </row>
    <row r="17" spans="1:5" ht="15.95" customHeight="1" x14ac:dyDescent="0.2">
      <c r="A17" s="333" t="s">
        <v>455</v>
      </c>
      <c r="B17" s="334" t="s">
        <v>903</v>
      </c>
      <c r="C17" s="334" t="s">
        <v>654</v>
      </c>
      <c r="D17" s="335">
        <v>20000</v>
      </c>
      <c r="E17" s="336">
        <v>20000</v>
      </c>
    </row>
    <row r="18" spans="1:5" ht="15.95" customHeight="1" x14ac:dyDescent="0.2">
      <c r="A18" s="333" t="s">
        <v>458</v>
      </c>
      <c r="B18" s="334"/>
      <c r="C18" s="334"/>
      <c r="D18" s="335"/>
      <c r="E18" s="336"/>
    </row>
    <row r="19" spans="1:5" ht="15.95" customHeight="1" x14ac:dyDescent="0.2">
      <c r="A19" s="333" t="s">
        <v>461</v>
      </c>
      <c r="B19" s="334"/>
      <c r="C19" s="334"/>
      <c r="D19" s="335"/>
      <c r="E19" s="336"/>
    </row>
    <row r="20" spans="1:5" ht="15.95" customHeight="1" x14ac:dyDescent="0.2">
      <c r="A20" s="333" t="s">
        <v>464</v>
      </c>
      <c r="B20" s="334"/>
      <c r="C20" s="334"/>
      <c r="D20" s="335"/>
      <c r="E20" s="336"/>
    </row>
    <row r="21" spans="1:5" ht="15.95" customHeight="1" x14ac:dyDescent="0.2">
      <c r="A21" s="333" t="s">
        <v>467</v>
      </c>
      <c r="B21" s="334"/>
      <c r="C21" s="334"/>
      <c r="D21" s="335"/>
      <c r="E21" s="336"/>
    </row>
    <row r="22" spans="1:5" ht="15.95" customHeight="1" x14ac:dyDescent="0.2">
      <c r="A22" s="333" t="s">
        <v>470</v>
      </c>
      <c r="B22" s="334"/>
      <c r="C22" s="334"/>
      <c r="D22" s="335"/>
      <c r="E22" s="336"/>
    </row>
    <row r="23" spans="1:5" ht="15.95" customHeight="1" x14ac:dyDescent="0.2">
      <c r="A23" s="333" t="s">
        <v>473</v>
      </c>
      <c r="B23" s="334"/>
      <c r="C23" s="334"/>
      <c r="D23" s="335"/>
      <c r="E23" s="336"/>
    </row>
    <row r="24" spans="1:5" ht="15.95" customHeight="1" x14ac:dyDescent="0.2">
      <c r="A24" s="333" t="s">
        <v>475</v>
      </c>
      <c r="B24" s="334"/>
      <c r="C24" s="334"/>
      <c r="D24" s="335"/>
      <c r="E24" s="336"/>
    </row>
    <row r="25" spans="1:5" ht="15.95" customHeight="1" x14ac:dyDescent="0.2">
      <c r="A25" s="333" t="s">
        <v>477</v>
      </c>
      <c r="B25" s="334"/>
      <c r="C25" s="334"/>
      <c r="D25" s="335"/>
      <c r="E25" s="336"/>
    </row>
    <row r="26" spans="1:5" ht="15.95" customHeight="1" x14ac:dyDescent="0.2">
      <c r="A26" s="333" t="s">
        <v>480</v>
      </c>
      <c r="B26" s="334"/>
      <c r="C26" s="334"/>
      <c r="D26" s="335"/>
      <c r="E26" s="336"/>
    </row>
    <row r="27" spans="1:5" ht="15.95" customHeight="1" x14ac:dyDescent="0.2">
      <c r="A27" s="333" t="s">
        <v>483</v>
      </c>
      <c r="B27" s="334"/>
      <c r="C27" s="334"/>
      <c r="D27" s="335"/>
      <c r="E27" s="336"/>
    </row>
    <row r="28" spans="1:5" ht="15.95" customHeight="1" x14ac:dyDescent="0.2">
      <c r="A28" s="333" t="s">
        <v>486</v>
      </c>
      <c r="B28" s="334"/>
      <c r="C28" s="334"/>
      <c r="D28" s="335"/>
      <c r="E28" s="336"/>
    </row>
    <row r="29" spans="1:5" ht="15.95" customHeight="1" x14ac:dyDescent="0.2">
      <c r="A29" s="333" t="s">
        <v>518</v>
      </c>
      <c r="B29" s="334"/>
      <c r="C29" s="334"/>
      <c r="D29" s="335"/>
      <c r="E29" s="336"/>
    </row>
    <row r="30" spans="1:5" ht="15.95" customHeight="1" x14ac:dyDescent="0.2">
      <c r="A30" s="333" t="s">
        <v>519</v>
      </c>
      <c r="B30" s="334"/>
      <c r="C30" s="334"/>
      <c r="D30" s="335"/>
      <c r="E30" s="336"/>
    </row>
    <row r="31" spans="1:5" ht="15.95" customHeight="1" x14ac:dyDescent="0.2">
      <c r="A31" s="333" t="s">
        <v>565</v>
      </c>
      <c r="B31" s="334"/>
      <c r="C31" s="334"/>
      <c r="D31" s="335"/>
      <c r="E31" s="336"/>
    </row>
    <row r="32" spans="1:5" ht="15.95" customHeight="1" x14ac:dyDescent="0.2">
      <c r="A32" s="333" t="s">
        <v>567</v>
      </c>
      <c r="B32" s="334"/>
      <c r="C32" s="334"/>
      <c r="D32" s="335"/>
      <c r="E32" s="336"/>
    </row>
    <row r="33" spans="1:5" ht="15.95" customHeight="1" x14ac:dyDescent="0.2">
      <c r="A33" s="333" t="s">
        <v>569</v>
      </c>
      <c r="B33" s="334"/>
      <c r="C33" s="334"/>
      <c r="D33" s="335"/>
      <c r="E33" s="336"/>
    </row>
    <row r="34" spans="1:5" ht="15.95" customHeight="1" x14ac:dyDescent="0.2">
      <c r="A34" s="333" t="s">
        <v>571</v>
      </c>
      <c r="B34" s="334"/>
      <c r="C34" s="334"/>
      <c r="D34" s="335"/>
      <c r="E34" s="336"/>
    </row>
    <row r="35" spans="1:5" ht="15.95" customHeight="1" x14ac:dyDescent="0.2">
      <c r="A35" s="338" t="s">
        <v>573</v>
      </c>
      <c r="B35" s="339"/>
      <c r="C35" s="339"/>
      <c r="D35" s="340"/>
      <c r="E35" s="341"/>
    </row>
    <row r="36" spans="1:5" ht="15.95" customHeight="1" x14ac:dyDescent="0.2">
      <c r="A36" s="553" t="s">
        <v>660</v>
      </c>
      <c r="B36" s="553"/>
      <c r="C36" s="342"/>
      <c r="D36" s="343">
        <f>SUM(D3:D35)</f>
        <v>5958846</v>
      </c>
      <c r="E36" s="344">
        <f>SUM(E3:E35)</f>
        <v>5959846</v>
      </c>
    </row>
  </sheetData>
  <sheetProtection selectLockedCells="1" selectUnlockedCells="1"/>
  <mergeCells count="2">
    <mergeCell ref="A36:B36"/>
    <mergeCell ref="A1:E1"/>
  </mergeCells>
  <printOptions horizontalCentered="1"/>
  <pageMargins left="0.78749999999999998" right="0.78749999999999998" top="1.5750000000000002" bottom="0.98402777777777772" header="0.51180555555555551" footer="0.51180555555555551"/>
  <pageSetup paperSize="9" scale="98" firstPageNumber="0" orientation="portrait" r:id="rId1"/>
  <headerFooter alignWithMargins="0">
    <oddHeader>&amp;C&amp;"Times New Roman CE,Félkövér"&amp;14KIMUTATÁS
a 2020. évi céljelleggel juttatott közvetlen támogatások felhasználásáról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24"/>
  <sheetViews>
    <sheetView workbookViewId="0">
      <selection activeCell="C11" sqref="C11"/>
    </sheetView>
  </sheetViews>
  <sheetFormatPr defaultRowHeight="12.75" x14ac:dyDescent="0.2"/>
  <cols>
    <col min="1" max="1" width="7.6640625" style="325" customWidth="1"/>
    <col min="2" max="2" width="60.83203125" style="325" customWidth="1"/>
    <col min="3" max="3" width="25.6640625" style="325" customWidth="1"/>
    <col min="4" max="16384" width="9.33203125" style="325"/>
  </cols>
  <sheetData>
    <row r="1" spans="1:3" ht="15" x14ac:dyDescent="0.25">
      <c r="C1" s="345" t="s">
        <v>913</v>
      </c>
    </row>
    <row r="2" spans="1:3" ht="14.25" x14ac:dyDescent="0.2">
      <c r="A2" s="346"/>
      <c r="B2" s="346"/>
      <c r="C2" s="346"/>
    </row>
    <row r="3" spans="1:3" ht="33.75" customHeight="1" x14ac:dyDescent="0.2">
      <c r="A3" s="555" t="s">
        <v>661</v>
      </c>
      <c r="B3" s="555"/>
      <c r="C3" s="555"/>
    </row>
    <row r="4" spans="1:3" x14ac:dyDescent="0.2">
      <c r="A4" s="325" t="s">
        <v>890</v>
      </c>
      <c r="C4" s="347"/>
    </row>
    <row r="5" spans="1:3" s="351" customFormat="1" ht="43.5" customHeight="1" x14ac:dyDescent="0.2">
      <c r="A5" s="348" t="s">
        <v>662</v>
      </c>
      <c r="B5" s="349" t="s">
        <v>38</v>
      </c>
      <c r="C5" s="350" t="s">
        <v>663</v>
      </c>
    </row>
    <row r="6" spans="1:3" ht="28.5" customHeight="1" x14ac:dyDescent="0.2">
      <c r="A6" s="352" t="s">
        <v>54</v>
      </c>
      <c r="B6" s="353" t="str">
        <f>+CONCATENATE("Pénzkészlet ",LEFT(ÖSSZEFÜGGÉSEK!A4,4),". január 1-jén",CHAR(10),"ebből:")</f>
        <v>Pénzkészlet 2020. január 1-jén
ebből:</v>
      </c>
      <c r="C6" s="354">
        <f>C7+C8</f>
        <v>109279362</v>
      </c>
    </row>
    <row r="7" spans="1:3" ht="18" customHeight="1" x14ac:dyDescent="0.2">
      <c r="A7" s="355" t="s">
        <v>75</v>
      </c>
      <c r="B7" s="356" t="s">
        <v>664</v>
      </c>
      <c r="C7" s="357">
        <v>109279362</v>
      </c>
    </row>
    <row r="8" spans="1:3" ht="18" customHeight="1" x14ac:dyDescent="0.2">
      <c r="A8" s="355" t="s">
        <v>95</v>
      </c>
      <c r="B8" s="356" t="s">
        <v>665</v>
      </c>
      <c r="C8" s="357">
        <v>0</v>
      </c>
    </row>
    <row r="9" spans="1:3" ht="18" customHeight="1" x14ac:dyDescent="0.2">
      <c r="A9" s="355" t="s">
        <v>341</v>
      </c>
      <c r="B9" s="358" t="s">
        <v>666</v>
      </c>
      <c r="C9" s="357">
        <v>118935833</v>
      </c>
    </row>
    <row r="10" spans="1:3" ht="18" customHeight="1" x14ac:dyDescent="0.2">
      <c r="A10" s="359" t="s">
        <v>136</v>
      </c>
      <c r="B10" s="360" t="s">
        <v>667</v>
      </c>
      <c r="C10" s="361">
        <v>199234289</v>
      </c>
    </row>
    <row r="11" spans="1:3" ht="25.5" customHeight="1" x14ac:dyDescent="0.2">
      <c r="A11" s="362" t="s">
        <v>169</v>
      </c>
      <c r="B11" s="363" t="str">
        <f>+CONCATENATE("Záró pénzkészlet ",LEFT(ÖSSZEFÜGGÉSEK!A4,4),". december 31-én",CHAR(10),"ebből:")</f>
        <v>Záró pénzkészlet 2020. december 31-én
ebből:</v>
      </c>
      <c r="C11" s="364">
        <f>C6+C9-C10</f>
        <v>28980906</v>
      </c>
    </row>
    <row r="12" spans="1:3" ht="18" customHeight="1" x14ac:dyDescent="0.2">
      <c r="A12" s="355" t="s">
        <v>352</v>
      </c>
      <c r="B12" s="356" t="s">
        <v>664</v>
      </c>
      <c r="C12" s="357">
        <v>28980906</v>
      </c>
    </row>
    <row r="13" spans="1:3" ht="18" customHeight="1" x14ac:dyDescent="0.2">
      <c r="A13" s="365" t="s">
        <v>202</v>
      </c>
      <c r="B13" s="366" t="s">
        <v>665</v>
      </c>
      <c r="C13" s="367">
        <v>0</v>
      </c>
    </row>
    <row r="15" spans="1:3" ht="13.5" thickBot="1" x14ac:dyDescent="0.25">
      <c r="A15" s="325" t="s">
        <v>393</v>
      </c>
      <c r="C15" s="347"/>
    </row>
    <row r="16" spans="1:3" ht="26.25" thickBot="1" x14ac:dyDescent="0.25">
      <c r="A16" s="348" t="s">
        <v>662</v>
      </c>
      <c r="B16" s="349" t="s">
        <v>38</v>
      </c>
      <c r="C16" s="350" t="s">
        <v>663</v>
      </c>
    </row>
    <row r="17" spans="1:3" ht="25.5" x14ac:dyDescent="0.2">
      <c r="A17" s="352" t="s">
        <v>54</v>
      </c>
      <c r="B17" s="353" t="str">
        <f>+CONCATENATE("Pénzkészlet ",LEFT(ÖSSZEFÜGGÉSEK!A15,4),". január 1-jén",CHAR(10),"ebből:")</f>
        <v>Pénzkészlet . január 1-jén
ebből:</v>
      </c>
      <c r="C17" s="354">
        <v>708323</v>
      </c>
    </row>
    <row r="18" spans="1:3" x14ac:dyDescent="0.2">
      <c r="A18" s="355" t="s">
        <v>75</v>
      </c>
      <c r="B18" s="356" t="s">
        <v>664</v>
      </c>
      <c r="C18" s="357">
        <v>708323</v>
      </c>
    </row>
    <row r="19" spans="1:3" x14ac:dyDescent="0.2">
      <c r="A19" s="355" t="s">
        <v>95</v>
      </c>
      <c r="B19" s="356" t="s">
        <v>665</v>
      </c>
      <c r="C19" s="357">
        <v>0</v>
      </c>
    </row>
    <row r="20" spans="1:3" x14ac:dyDescent="0.2">
      <c r="A20" s="355" t="s">
        <v>341</v>
      </c>
      <c r="B20" s="358" t="s">
        <v>666</v>
      </c>
      <c r="C20" s="357">
        <v>12941730</v>
      </c>
    </row>
    <row r="21" spans="1:3" ht="13.5" thickBot="1" x14ac:dyDescent="0.25">
      <c r="A21" s="359" t="s">
        <v>136</v>
      </c>
      <c r="B21" s="360" t="s">
        <v>667</v>
      </c>
      <c r="C21" s="361">
        <v>11798242</v>
      </c>
    </row>
    <row r="22" spans="1:3" ht="25.5" x14ac:dyDescent="0.2">
      <c r="A22" s="362" t="s">
        <v>169</v>
      </c>
      <c r="B22" s="363" t="str">
        <f>+CONCATENATE("Záró pénzkészlet ",LEFT(ÖSSZEFÜGGÉSEK!A15,4),". december 31-én",CHAR(10),"ebből:")</f>
        <v>Záró pénzkészlet . december 31-én
ebből:</v>
      </c>
      <c r="C22" s="364">
        <f>C17+C20-C21</f>
        <v>1851811</v>
      </c>
    </row>
    <row r="23" spans="1:3" x14ac:dyDescent="0.2">
      <c r="A23" s="355" t="s">
        <v>352</v>
      </c>
      <c r="B23" s="356" t="s">
        <v>664</v>
      </c>
      <c r="C23" s="357">
        <v>1851811</v>
      </c>
    </row>
    <row r="24" spans="1:3" ht="13.5" thickBot="1" x14ac:dyDescent="0.25">
      <c r="A24" s="365" t="s">
        <v>202</v>
      </c>
      <c r="B24" s="366" t="s">
        <v>665</v>
      </c>
      <c r="C24" s="367">
        <v>0</v>
      </c>
    </row>
  </sheetData>
  <sheetProtection selectLockedCells="1" selectUnlockedCells="1"/>
  <mergeCells count="1">
    <mergeCell ref="A3:C3"/>
  </mergeCells>
  <conditionalFormatting sqref="C11">
    <cfRule type="cellIs" dxfId="1" priority="2" stopIfTrue="1" operator="notEqual">
      <formula>SUM(C12:C13)</formula>
    </cfRule>
  </conditionalFormatting>
  <conditionalFormatting sqref="C22">
    <cfRule type="cellIs" dxfId="0" priority="1" stopIfTrue="1" operator="notEqual">
      <formula>SUM(C23:C24)</formula>
    </cfRule>
  </conditionalFormatting>
  <printOptions horizontalCentered="1"/>
  <pageMargins left="0.78749999999999998" right="0.78749999999999998" top="0.98402777777777772" bottom="0.98402777777777772" header="0.51180555555555551" footer="0.51180555555555551"/>
  <pageSetup paperSize="9" scale="95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M26"/>
  <sheetViews>
    <sheetView topLeftCell="A9" workbookViewId="0">
      <selection activeCell="W31" sqref="W31"/>
    </sheetView>
  </sheetViews>
  <sheetFormatPr defaultRowHeight="12.75" x14ac:dyDescent="0.2"/>
  <cols>
    <col min="1" max="1" width="14" customWidth="1"/>
    <col min="2" max="2" width="9.5" customWidth="1"/>
  </cols>
  <sheetData>
    <row r="1" spans="1:13" ht="26.25" customHeight="1" x14ac:dyDescent="0.2">
      <c r="A1" s="556" t="s">
        <v>912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8"/>
    </row>
    <row r="2" spans="1:13" x14ac:dyDescent="0.2">
      <c r="A2" s="562"/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4"/>
    </row>
    <row r="3" spans="1:13" x14ac:dyDescent="0.2">
      <c r="A3" s="562" t="s">
        <v>890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4"/>
    </row>
    <row r="4" spans="1:13" ht="27" customHeight="1" x14ac:dyDescent="0.2">
      <c r="A4" s="559" t="s">
        <v>668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</row>
    <row r="5" spans="1:13" ht="15.75" x14ac:dyDescent="0.25">
      <c r="A5" s="368" t="s">
        <v>54</v>
      </c>
      <c r="B5" s="560" t="s">
        <v>669</v>
      </c>
      <c r="C5" s="560"/>
      <c r="D5" s="560"/>
      <c r="E5" s="560"/>
      <c r="F5" s="560"/>
      <c r="G5" s="560"/>
      <c r="H5" s="560"/>
      <c r="I5" s="560"/>
      <c r="J5" s="560"/>
      <c r="K5" s="561">
        <v>118935833</v>
      </c>
      <c r="L5" s="561"/>
      <c r="M5" s="561"/>
    </row>
    <row r="6" spans="1:13" ht="15.75" x14ac:dyDescent="0.25">
      <c r="A6" s="368" t="s">
        <v>75</v>
      </c>
      <c r="B6" s="560" t="s">
        <v>670</v>
      </c>
      <c r="C6" s="560"/>
      <c r="D6" s="560"/>
      <c r="E6" s="560"/>
      <c r="F6" s="560"/>
      <c r="G6" s="560"/>
      <c r="H6" s="560"/>
      <c r="I6" s="560"/>
      <c r="J6" s="560"/>
      <c r="K6" s="561">
        <v>186805884</v>
      </c>
      <c r="L6" s="561"/>
      <c r="M6" s="561"/>
    </row>
    <row r="7" spans="1:13" ht="15.75" x14ac:dyDescent="0.25">
      <c r="A7" s="368" t="s">
        <v>95</v>
      </c>
      <c r="B7" s="566" t="s">
        <v>671</v>
      </c>
      <c r="C7" s="566"/>
      <c r="D7" s="566"/>
      <c r="E7" s="566"/>
      <c r="F7" s="566"/>
      <c r="G7" s="566"/>
      <c r="H7" s="566"/>
      <c r="I7" s="566"/>
      <c r="J7" s="566"/>
      <c r="K7" s="565">
        <v>-67870051</v>
      </c>
      <c r="L7" s="565"/>
      <c r="M7" s="565"/>
    </row>
    <row r="8" spans="1:13" ht="15.75" x14ac:dyDescent="0.25">
      <c r="A8" s="368" t="s">
        <v>341</v>
      </c>
      <c r="B8" s="560" t="s">
        <v>672</v>
      </c>
      <c r="C8" s="560"/>
      <c r="D8" s="560"/>
      <c r="E8" s="560"/>
      <c r="F8" s="560"/>
      <c r="G8" s="560"/>
      <c r="H8" s="560"/>
      <c r="I8" s="560"/>
      <c r="J8" s="560"/>
      <c r="K8" s="561">
        <v>111453624</v>
      </c>
      <c r="L8" s="561"/>
      <c r="M8" s="561"/>
    </row>
    <row r="9" spans="1:13" ht="15.75" x14ac:dyDescent="0.25">
      <c r="A9" s="368" t="s">
        <v>136</v>
      </c>
      <c r="B9" s="560" t="s">
        <v>673</v>
      </c>
      <c r="C9" s="560"/>
      <c r="D9" s="560"/>
      <c r="E9" s="560"/>
      <c r="F9" s="560"/>
      <c r="G9" s="560"/>
      <c r="H9" s="560"/>
      <c r="I9" s="560"/>
      <c r="J9" s="560"/>
      <c r="K9" s="561">
        <v>14664004</v>
      </c>
      <c r="L9" s="561"/>
      <c r="M9" s="561"/>
    </row>
    <row r="10" spans="1:13" ht="15.75" x14ac:dyDescent="0.25">
      <c r="A10" s="368" t="s">
        <v>169</v>
      </c>
      <c r="B10" s="566" t="s">
        <v>674</v>
      </c>
      <c r="C10" s="566"/>
      <c r="D10" s="566"/>
      <c r="E10" s="566"/>
      <c r="F10" s="566"/>
      <c r="G10" s="566"/>
      <c r="H10" s="566"/>
      <c r="I10" s="566"/>
      <c r="J10" s="566"/>
      <c r="K10" s="565">
        <v>96789620</v>
      </c>
      <c r="L10" s="565"/>
      <c r="M10" s="565"/>
    </row>
    <row r="11" spans="1:13" ht="15.75" x14ac:dyDescent="0.25">
      <c r="A11" s="368" t="s">
        <v>352</v>
      </c>
      <c r="B11" s="566" t="s">
        <v>675</v>
      </c>
      <c r="C11" s="566"/>
      <c r="D11" s="566"/>
      <c r="E11" s="566"/>
      <c r="F11" s="566"/>
      <c r="G11" s="566"/>
      <c r="H11" s="566"/>
      <c r="I11" s="566"/>
      <c r="J11" s="566"/>
      <c r="K11" s="565">
        <v>28919569</v>
      </c>
      <c r="L11" s="565"/>
      <c r="M11" s="565"/>
    </row>
    <row r="12" spans="1:13" ht="15.75" x14ac:dyDescent="0.25">
      <c r="A12" s="368" t="s">
        <v>202</v>
      </c>
      <c r="B12" s="566" t="s">
        <v>676</v>
      </c>
      <c r="C12" s="566"/>
      <c r="D12" s="566"/>
      <c r="E12" s="566"/>
      <c r="F12" s="566"/>
      <c r="G12" s="566"/>
      <c r="H12" s="566"/>
      <c r="I12" s="566"/>
      <c r="J12" s="566"/>
      <c r="K12" s="565">
        <v>28919569</v>
      </c>
      <c r="L12" s="565"/>
      <c r="M12" s="565"/>
    </row>
    <row r="13" spans="1:13" ht="15.75" x14ac:dyDescent="0.25">
      <c r="A13" s="368" t="s">
        <v>217</v>
      </c>
      <c r="B13" s="566" t="s">
        <v>677</v>
      </c>
      <c r="C13" s="566"/>
      <c r="D13" s="566"/>
      <c r="E13" s="566"/>
      <c r="F13" s="566"/>
      <c r="G13" s="566"/>
      <c r="H13" s="566"/>
      <c r="I13" s="566"/>
      <c r="J13" s="566"/>
      <c r="K13" s="565">
        <v>28919569</v>
      </c>
      <c r="L13" s="565"/>
      <c r="M13" s="565"/>
    </row>
    <row r="14" spans="1:13" x14ac:dyDescent="0.2">
      <c r="A14" s="369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3" x14ac:dyDescent="0.2">
      <c r="A15" s="369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3" x14ac:dyDescent="0.2">
      <c r="A16" s="562" t="s">
        <v>891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4"/>
    </row>
    <row r="17" spans="1:13" ht="18.75" x14ac:dyDescent="0.2">
      <c r="A17" s="559" t="s">
        <v>668</v>
      </c>
      <c r="B17" s="559"/>
      <c r="C17" s="559"/>
      <c r="D17" s="559"/>
      <c r="E17" s="559"/>
      <c r="F17" s="559"/>
      <c r="G17" s="559"/>
      <c r="H17" s="559"/>
      <c r="I17" s="559"/>
      <c r="J17" s="559"/>
      <c r="K17" s="559"/>
      <c r="L17" s="559"/>
      <c r="M17" s="559"/>
    </row>
    <row r="18" spans="1:13" ht="15.75" x14ac:dyDescent="0.25">
      <c r="A18" s="368" t="s">
        <v>54</v>
      </c>
      <c r="B18" s="560" t="s">
        <v>669</v>
      </c>
      <c r="C18" s="560"/>
      <c r="D18" s="560"/>
      <c r="E18" s="560"/>
      <c r="F18" s="560"/>
      <c r="G18" s="560"/>
      <c r="H18" s="560"/>
      <c r="I18" s="560"/>
      <c r="J18" s="560"/>
      <c r="K18" s="561">
        <v>24912</v>
      </c>
      <c r="L18" s="561"/>
      <c r="M18" s="561"/>
    </row>
    <row r="19" spans="1:13" ht="15.75" x14ac:dyDescent="0.25">
      <c r="A19" s="368" t="s">
        <v>75</v>
      </c>
      <c r="B19" s="560" t="s">
        <v>670</v>
      </c>
      <c r="C19" s="560"/>
      <c r="D19" s="560"/>
      <c r="E19" s="560"/>
      <c r="F19" s="560"/>
      <c r="G19" s="560"/>
      <c r="H19" s="560"/>
      <c r="I19" s="560"/>
      <c r="J19" s="560"/>
      <c r="K19" s="561">
        <v>11798242</v>
      </c>
      <c r="L19" s="561"/>
      <c r="M19" s="561"/>
    </row>
    <row r="20" spans="1:13" ht="15.75" x14ac:dyDescent="0.25">
      <c r="A20" s="368" t="s">
        <v>95</v>
      </c>
      <c r="B20" s="566" t="s">
        <v>671</v>
      </c>
      <c r="C20" s="566"/>
      <c r="D20" s="566"/>
      <c r="E20" s="566"/>
      <c r="F20" s="566"/>
      <c r="G20" s="566"/>
      <c r="H20" s="566"/>
      <c r="I20" s="566"/>
      <c r="J20" s="566"/>
      <c r="K20" s="565">
        <v>-11773330</v>
      </c>
      <c r="L20" s="565"/>
      <c r="M20" s="565"/>
    </row>
    <row r="21" spans="1:13" ht="15.75" x14ac:dyDescent="0.25">
      <c r="A21" s="368" t="s">
        <v>341</v>
      </c>
      <c r="B21" s="560" t="s">
        <v>672</v>
      </c>
      <c r="C21" s="560"/>
      <c r="D21" s="560"/>
      <c r="E21" s="560"/>
      <c r="F21" s="560"/>
      <c r="G21" s="560"/>
      <c r="H21" s="560"/>
      <c r="I21" s="560"/>
      <c r="J21" s="560"/>
      <c r="K21" s="561">
        <v>13945089</v>
      </c>
      <c r="L21" s="561"/>
      <c r="M21" s="561"/>
    </row>
    <row r="22" spans="1:13" ht="15.75" x14ac:dyDescent="0.25">
      <c r="A22" s="368" t="s">
        <v>136</v>
      </c>
      <c r="B22" s="560" t="s">
        <v>673</v>
      </c>
      <c r="C22" s="560"/>
      <c r="D22" s="560"/>
      <c r="E22" s="560"/>
      <c r="F22" s="560"/>
      <c r="G22" s="560"/>
      <c r="H22" s="560"/>
      <c r="I22" s="560"/>
      <c r="J22" s="560"/>
      <c r="K22" s="561">
        <v>0</v>
      </c>
      <c r="L22" s="561"/>
      <c r="M22" s="561"/>
    </row>
    <row r="23" spans="1:13" ht="15.75" x14ac:dyDescent="0.25">
      <c r="A23" s="368" t="s">
        <v>169</v>
      </c>
      <c r="B23" s="566" t="s">
        <v>674</v>
      </c>
      <c r="C23" s="566"/>
      <c r="D23" s="566"/>
      <c r="E23" s="566"/>
      <c r="F23" s="566"/>
      <c r="G23" s="566"/>
      <c r="H23" s="566"/>
      <c r="I23" s="566"/>
      <c r="J23" s="566"/>
      <c r="K23" s="565">
        <v>13945089</v>
      </c>
      <c r="L23" s="565"/>
      <c r="M23" s="565"/>
    </row>
    <row r="24" spans="1:13" ht="15.75" x14ac:dyDescent="0.25">
      <c r="A24" s="368" t="s">
        <v>352</v>
      </c>
      <c r="B24" s="566" t="s">
        <v>675</v>
      </c>
      <c r="C24" s="566"/>
      <c r="D24" s="566"/>
      <c r="E24" s="566"/>
      <c r="F24" s="566"/>
      <c r="G24" s="566"/>
      <c r="H24" s="566"/>
      <c r="I24" s="566"/>
      <c r="J24" s="566"/>
      <c r="K24" s="565">
        <v>2171759</v>
      </c>
      <c r="L24" s="565"/>
      <c r="M24" s="565"/>
    </row>
    <row r="25" spans="1:13" ht="15.75" x14ac:dyDescent="0.25">
      <c r="A25" s="368" t="s">
        <v>202</v>
      </c>
      <c r="B25" s="566" t="s">
        <v>676</v>
      </c>
      <c r="C25" s="566"/>
      <c r="D25" s="566"/>
      <c r="E25" s="566"/>
      <c r="F25" s="566"/>
      <c r="G25" s="566"/>
      <c r="H25" s="566"/>
      <c r="I25" s="566"/>
      <c r="J25" s="566"/>
      <c r="K25" s="565">
        <v>2171759</v>
      </c>
      <c r="L25" s="565"/>
      <c r="M25" s="565"/>
    </row>
    <row r="26" spans="1:13" ht="15.75" x14ac:dyDescent="0.25">
      <c r="A26" s="368" t="s">
        <v>217</v>
      </c>
      <c r="B26" s="566" t="s">
        <v>677</v>
      </c>
      <c r="C26" s="566"/>
      <c r="D26" s="566"/>
      <c r="E26" s="566"/>
      <c r="F26" s="566"/>
      <c r="G26" s="566"/>
      <c r="H26" s="566"/>
      <c r="I26" s="566"/>
      <c r="J26" s="566"/>
      <c r="K26" s="565">
        <v>2171759</v>
      </c>
      <c r="L26" s="565"/>
      <c r="M26" s="565"/>
    </row>
  </sheetData>
  <sheetProtection selectLockedCells="1" selectUnlockedCells="1"/>
  <mergeCells count="42">
    <mergeCell ref="B25:J25"/>
    <mergeCell ref="K25:M25"/>
    <mergeCell ref="B26:J26"/>
    <mergeCell ref="K26:M26"/>
    <mergeCell ref="B22:J22"/>
    <mergeCell ref="K22:M22"/>
    <mergeCell ref="B23:J23"/>
    <mergeCell ref="K23:M23"/>
    <mergeCell ref="B24:J24"/>
    <mergeCell ref="K24:M24"/>
    <mergeCell ref="B19:J19"/>
    <mergeCell ref="K19:M19"/>
    <mergeCell ref="B20:J20"/>
    <mergeCell ref="K20:M20"/>
    <mergeCell ref="B21:J21"/>
    <mergeCell ref="K21:M21"/>
    <mergeCell ref="B13:J13"/>
    <mergeCell ref="K13:M13"/>
    <mergeCell ref="A3:M3"/>
    <mergeCell ref="A16:M16"/>
    <mergeCell ref="A17:M17"/>
    <mergeCell ref="B18:J18"/>
    <mergeCell ref="K18:M18"/>
    <mergeCell ref="B10:J10"/>
    <mergeCell ref="K10:M10"/>
    <mergeCell ref="B11:J11"/>
    <mergeCell ref="K11:M11"/>
    <mergeCell ref="B12:J12"/>
    <mergeCell ref="K12:M12"/>
    <mergeCell ref="B7:J7"/>
    <mergeCell ref="K7:M7"/>
    <mergeCell ref="B8:J8"/>
    <mergeCell ref="K8:M8"/>
    <mergeCell ref="B9:J9"/>
    <mergeCell ref="K9:M9"/>
    <mergeCell ref="A1:M1"/>
    <mergeCell ref="A4:M4"/>
    <mergeCell ref="B5:J5"/>
    <mergeCell ref="K5:M5"/>
    <mergeCell ref="B6:J6"/>
    <mergeCell ref="K6:M6"/>
    <mergeCell ref="A2:M2"/>
  </mergeCells>
  <pageMargins left="0.70833333333333337" right="0.70833333333333337" top="0.74791666666666667" bottom="0.74791666666666667" header="0.51180555555555551" footer="0.51180555555555551"/>
  <pageSetup paperSize="9" scale="77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A38" workbookViewId="0">
      <selection activeCell="R55" sqref="R55"/>
    </sheetView>
  </sheetViews>
  <sheetFormatPr defaultRowHeight="12.75" x14ac:dyDescent="0.2"/>
  <cols>
    <col min="1" max="1" width="35.6640625" customWidth="1"/>
    <col min="2" max="2" width="11.6640625" customWidth="1"/>
    <col min="3" max="3" width="10.6640625" customWidth="1"/>
    <col min="4" max="4" width="10.1640625" customWidth="1"/>
    <col min="5" max="5" width="10.5" customWidth="1"/>
    <col min="6" max="6" width="10.33203125" customWidth="1"/>
    <col min="7" max="8" width="10.6640625" customWidth="1"/>
    <col min="9" max="9" width="11.5" customWidth="1"/>
    <col min="10" max="10" width="11.33203125" customWidth="1"/>
    <col min="11" max="11" width="10.33203125" customWidth="1"/>
    <col min="12" max="12" width="10.1640625" customWidth="1"/>
    <col min="13" max="13" width="10.83203125" customWidth="1"/>
    <col min="14" max="14" width="11" customWidth="1"/>
  </cols>
  <sheetData>
    <row r="1" spans="1:14" x14ac:dyDescent="0.2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1"/>
      <c r="M1" s="371"/>
      <c r="N1" s="372" t="s">
        <v>908</v>
      </c>
    </row>
    <row r="2" spans="1:14" ht="15.75" x14ac:dyDescent="0.25">
      <c r="A2" s="373" t="s">
        <v>909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</row>
    <row r="3" spans="1:14" x14ac:dyDescent="0.2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2"/>
    </row>
    <row r="4" spans="1:14" x14ac:dyDescent="0.2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2" t="s">
        <v>678</v>
      </c>
    </row>
    <row r="5" spans="1:14" x14ac:dyDescent="0.2">
      <c r="A5" s="376" t="s">
        <v>38</v>
      </c>
      <c r="B5" s="377" t="s">
        <v>679</v>
      </c>
      <c r="C5" s="377" t="s">
        <v>680</v>
      </c>
      <c r="D5" s="377" t="s">
        <v>681</v>
      </c>
      <c r="E5" s="377" t="s">
        <v>682</v>
      </c>
      <c r="F5" s="377" t="s">
        <v>683</v>
      </c>
      <c r="G5" s="377" t="s">
        <v>684</v>
      </c>
      <c r="H5" s="377" t="s">
        <v>685</v>
      </c>
      <c r="I5" s="377" t="s">
        <v>686</v>
      </c>
      <c r="J5" s="377" t="s">
        <v>687</v>
      </c>
      <c r="K5" s="377" t="s">
        <v>688</v>
      </c>
      <c r="L5" s="377" t="s">
        <v>689</v>
      </c>
      <c r="M5" s="377" t="s">
        <v>690</v>
      </c>
      <c r="N5" s="378" t="s">
        <v>691</v>
      </c>
    </row>
    <row r="6" spans="1:14" x14ac:dyDescent="0.2">
      <c r="A6" s="379" t="s">
        <v>692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1"/>
    </row>
    <row r="7" spans="1:14" x14ac:dyDescent="0.2">
      <c r="A7" s="382" t="s">
        <v>693</v>
      </c>
      <c r="B7" s="383">
        <v>4284415</v>
      </c>
      <c r="C7" s="383">
        <v>4284415</v>
      </c>
      <c r="D7" s="383">
        <v>4284415</v>
      </c>
      <c r="E7" s="383">
        <v>4284415</v>
      </c>
      <c r="F7" s="383">
        <v>4284415</v>
      </c>
      <c r="G7" s="383">
        <v>4284415</v>
      </c>
      <c r="H7" s="383">
        <v>4284415</v>
      </c>
      <c r="I7" s="383">
        <v>4284415</v>
      </c>
      <c r="J7" s="383">
        <v>4284415</v>
      </c>
      <c r="K7" s="383">
        <v>4284415</v>
      </c>
      <c r="L7" s="383">
        <v>4284415</v>
      </c>
      <c r="M7" s="383">
        <v>4284416</v>
      </c>
      <c r="N7" s="384">
        <v>49271824</v>
      </c>
    </row>
    <row r="8" spans="1:14" x14ac:dyDescent="0.2">
      <c r="A8" s="382" t="s">
        <v>694</v>
      </c>
      <c r="B8" s="383">
        <v>914166</v>
      </c>
      <c r="C8" s="383">
        <v>914166</v>
      </c>
      <c r="D8" s="383">
        <v>914166</v>
      </c>
      <c r="E8" s="383">
        <v>914166</v>
      </c>
      <c r="F8" s="383">
        <v>914166</v>
      </c>
      <c r="G8" s="383">
        <v>914166</v>
      </c>
      <c r="H8" s="383">
        <v>914166</v>
      </c>
      <c r="I8" s="383">
        <v>914166</v>
      </c>
      <c r="J8" s="383">
        <v>914166</v>
      </c>
      <c r="K8" s="383">
        <v>914166</v>
      </c>
      <c r="L8" s="383">
        <v>914166</v>
      </c>
      <c r="M8" s="383">
        <v>914174</v>
      </c>
      <c r="N8" s="384">
        <v>7400000</v>
      </c>
    </row>
    <row r="9" spans="1:14" x14ac:dyDescent="0.2">
      <c r="A9" s="385" t="s">
        <v>695</v>
      </c>
      <c r="B9" s="383">
        <v>545232</v>
      </c>
      <c r="C9" s="383">
        <v>545232</v>
      </c>
      <c r="D9" s="383">
        <v>545232</v>
      </c>
      <c r="E9" s="383">
        <v>545232</v>
      </c>
      <c r="F9" s="383">
        <v>545232</v>
      </c>
      <c r="G9" s="383">
        <v>545232</v>
      </c>
      <c r="H9" s="383">
        <v>545232</v>
      </c>
      <c r="I9" s="383">
        <v>545232</v>
      </c>
      <c r="J9" s="383">
        <v>545232</v>
      </c>
      <c r="K9" s="383">
        <v>545232</v>
      </c>
      <c r="L9" s="383">
        <v>545232</v>
      </c>
      <c r="M9" s="383">
        <v>545232</v>
      </c>
      <c r="N9" s="384">
        <v>6489148</v>
      </c>
    </row>
    <row r="10" spans="1:14" x14ac:dyDescent="0.2">
      <c r="A10" s="382" t="s">
        <v>696</v>
      </c>
      <c r="B10" s="383">
        <v>0</v>
      </c>
      <c r="C10" s="383">
        <v>0</v>
      </c>
      <c r="D10" s="383">
        <v>0</v>
      </c>
      <c r="E10" s="383">
        <v>0</v>
      </c>
      <c r="F10" s="383">
        <v>0</v>
      </c>
      <c r="G10" s="383">
        <v>0</v>
      </c>
      <c r="H10" s="383">
        <v>0</v>
      </c>
      <c r="I10" s="383">
        <v>0</v>
      </c>
      <c r="J10" s="383">
        <v>0</v>
      </c>
      <c r="K10" s="383">
        <v>0</v>
      </c>
      <c r="L10" s="383">
        <v>0</v>
      </c>
      <c r="M10" s="383">
        <v>0</v>
      </c>
      <c r="N10" s="384">
        <v>5279900</v>
      </c>
    </row>
    <row r="11" spans="1:14" x14ac:dyDescent="0.2">
      <c r="A11" s="382" t="s">
        <v>697</v>
      </c>
      <c r="B11" s="383">
        <v>68349443</v>
      </c>
      <c r="C11" s="383">
        <v>0</v>
      </c>
      <c r="D11" s="383">
        <v>0</v>
      </c>
      <c r="E11" s="383">
        <v>0</v>
      </c>
      <c r="F11" s="383">
        <v>0</v>
      </c>
      <c r="G11" s="383">
        <v>0</v>
      </c>
      <c r="H11" s="383">
        <v>0</v>
      </c>
      <c r="I11" s="383">
        <v>0</v>
      </c>
      <c r="J11" s="383">
        <v>0</v>
      </c>
      <c r="K11" s="383">
        <v>0</v>
      </c>
      <c r="L11" s="383">
        <v>0</v>
      </c>
      <c r="M11" s="383">
        <v>0</v>
      </c>
      <c r="N11" s="384">
        <v>72074128</v>
      </c>
    </row>
    <row r="12" spans="1:14" x14ac:dyDescent="0.2">
      <c r="A12" s="382" t="s">
        <v>698</v>
      </c>
      <c r="B12" s="383">
        <v>0</v>
      </c>
      <c r="C12" s="383">
        <v>0</v>
      </c>
      <c r="D12" s="383">
        <v>0</v>
      </c>
      <c r="E12" s="383">
        <v>0</v>
      </c>
      <c r="F12" s="383">
        <v>0</v>
      </c>
      <c r="G12" s="383">
        <v>0</v>
      </c>
      <c r="H12" s="383">
        <v>0</v>
      </c>
      <c r="I12" s="383">
        <v>0</v>
      </c>
      <c r="J12" s="383">
        <v>0</v>
      </c>
      <c r="K12" s="383">
        <v>0</v>
      </c>
      <c r="L12" s="383">
        <v>0</v>
      </c>
      <c r="M12" s="383">
        <v>0</v>
      </c>
      <c r="N12" s="384">
        <v>0</v>
      </c>
    </row>
    <row r="13" spans="1:14" ht="25.5" x14ac:dyDescent="0.2">
      <c r="A13" s="386" t="s">
        <v>699</v>
      </c>
      <c r="B13" s="383">
        <v>0</v>
      </c>
      <c r="C13" s="383">
        <v>0</v>
      </c>
      <c r="D13" s="383">
        <v>0</v>
      </c>
      <c r="E13" s="383">
        <v>0</v>
      </c>
      <c r="F13" s="383">
        <v>0</v>
      </c>
      <c r="G13" s="383">
        <v>0</v>
      </c>
      <c r="H13" s="383">
        <v>0</v>
      </c>
      <c r="I13" s="383">
        <v>0</v>
      </c>
      <c r="J13" s="383">
        <v>0</v>
      </c>
      <c r="K13" s="383">
        <v>0</v>
      </c>
      <c r="L13" s="383">
        <v>0</v>
      </c>
      <c r="M13" s="383">
        <v>0</v>
      </c>
      <c r="N13" s="384">
        <v>0</v>
      </c>
    </row>
    <row r="14" spans="1:14" x14ac:dyDescent="0.2">
      <c r="A14" s="386" t="s">
        <v>700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>
        <v>0</v>
      </c>
      <c r="N14" s="384">
        <v>0</v>
      </c>
    </row>
    <row r="15" spans="1:14" x14ac:dyDescent="0.2">
      <c r="A15" s="387" t="s">
        <v>701</v>
      </c>
      <c r="B15" s="388">
        <f>SUM(B7:B13)</f>
        <v>74093256</v>
      </c>
      <c r="C15" s="388">
        <f t="shared" ref="C15:M15" si="0">SUM(C7:C13)</f>
        <v>5743813</v>
      </c>
      <c r="D15" s="388">
        <f t="shared" si="0"/>
        <v>5743813</v>
      </c>
      <c r="E15" s="388">
        <f t="shared" si="0"/>
        <v>5743813</v>
      </c>
      <c r="F15" s="388">
        <f t="shared" si="0"/>
        <v>5743813</v>
      </c>
      <c r="G15" s="388">
        <f t="shared" si="0"/>
        <v>5743813</v>
      </c>
      <c r="H15" s="388">
        <f t="shared" si="0"/>
        <v>5743813</v>
      </c>
      <c r="I15" s="388">
        <f t="shared" si="0"/>
        <v>5743813</v>
      </c>
      <c r="J15" s="388">
        <f t="shared" si="0"/>
        <v>5743813</v>
      </c>
      <c r="K15" s="388">
        <f t="shared" si="0"/>
        <v>5743813</v>
      </c>
      <c r="L15" s="388">
        <f t="shared" si="0"/>
        <v>5743813</v>
      </c>
      <c r="M15" s="388">
        <f t="shared" si="0"/>
        <v>5743822</v>
      </c>
      <c r="N15" s="384">
        <f>SUM(N7:N13)</f>
        <v>140515000</v>
      </c>
    </row>
    <row r="16" spans="1:14" x14ac:dyDescent="0.2">
      <c r="A16" s="387" t="s">
        <v>702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4"/>
    </row>
    <row r="17" spans="1:14" x14ac:dyDescent="0.2">
      <c r="A17" s="382" t="s">
        <v>703</v>
      </c>
      <c r="B17" s="383">
        <v>4578073</v>
      </c>
      <c r="C17" s="383">
        <v>4578073</v>
      </c>
      <c r="D17" s="383">
        <v>4578073</v>
      </c>
      <c r="E17" s="383">
        <v>4578073</v>
      </c>
      <c r="F17" s="383">
        <v>4578073</v>
      </c>
      <c r="G17" s="383">
        <v>4578073</v>
      </c>
      <c r="H17" s="383">
        <v>4578073</v>
      </c>
      <c r="I17" s="383">
        <v>4578073</v>
      </c>
      <c r="J17" s="383">
        <v>4578073</v>
      </c>
      <c r="K17" s="383">
        <v>4578073</v>
      </c>
      <c r="L17" s="383">
        <v>4578073</v>
      </c>
      <c r="M17" s="383">
        <v>4578079</v>
      </c>
      <c r="N17" s="384">
        <v>60138796</v>
      </c>
    </row>
    <row r="18" spans="1:14" x14ac:dyDescent="0.2">
      <c r="A18" s="382" t="s">
        <v>704</v>
      </c>
      <c r="B18" s="383">
        <v>64429851</v>
      </c>
      <c r="C18" s="383">
        <v>0</v>
      </c>
      <c r="D18" s="383">
        <v>0</v>
      </c>
      <c r="E18" s="383">
        <v>0</v>
      </c>
      <c r="F18" s="383">
        <v>0</v>
      </c>
      <c r="G18" s="383">
        <v>0</v>
      </c>
      <c r="H18" s="383">
        <v>0</v>
      </c>
      <c r="I18" s="383">
        <v>0</v>
      </c>
      <c r="J18" s="383">
        <v>0</v>
      </c>
      <c r="K18" s="383">
        <v>0</v>
      </c>
      <c r="L18" s="383">
        <v>0</v>
      </c>
      <c r="M18" s="383">
        <v>0</v>
      </c>
      <c r="N18" s="384">
        <v>62880000</v>
      </c>
    </row>
    <row r="19" spans="1:14" ht="22.5" x14ac:dyDescent="0.2">
      <c r="A19" s="389" t="s">
        <v>705</v>
      </c>
      <c r="B19" s="383">
        <v>0</v>
      </c>
      <c r="C19" s="383">
        <v>0</v>
      </c>
      <c r="D19" s="383">
        <v>0</v>
      </c>
      <c r="E19" s="383">
        <v>0</v>
      </c>
      <c r="F19" s="383">
        <v>0</v>
      </c>
      <c r="G19" s="383">
        <v>0</v>
      </c>
      <c r="H19" s="383">
        <v>0</v>
      </c>
      <c r="I19" s="383">
        <v>0</v>
      </c>
      <c r="J19" s="383">
        <v>0</v>
      </c>
      <c r="K19" s="383">
        <v>0</v>
      </c>
      <c r="L19" s="383">
        <v>0</v>
      </c>
      <c r="M19" s="383">
        <v>0</v>
      </c>
      <c r="N19" s="384">
        <v>0</v>
      </c>
    </row>
    <row r="20" spans="1:14" x14ac:dyDescent="0.2">
      <c r="A20" s="389" t="s">
        <v>706</v>
      </c>
      <c r="B20" s="383">
        <v>3027980</v>
      </c>
      <c r="C20" s="383">
        <v>1352772</v>
      </c>
      <c r="D20" s="383">
        <v>1352772</v>
      </c>
      <c r="E20" s="383">
        <v>1352772</v>
      </c>
      <c r="F20" s="383">
        <v>1352772</v>
      </c>
      <c r="G20" s="383">
        <v>1352772</v>
      </c>
      <c r="H20" s="383">
        <v>1352772</v>
      </c>
      <c r="I20" s="383">
        <v>1352772</v>
      </c>
      <c r="J20" s="383">
        <v>1352772</v>
      </c>
      <c r="K20" s="383">
        <v>1352772</v>
      </c>
      <c r="L20" s="383">
        <v>1352772</v>
      </c>
      <c r="M20" s="383">
        <v>1352775</v>
      </c>
      <c r="N20" s="384">
        <v>17496204</v>
      </c>
    </row>
    <row r="21" spans="1:14" x14ac:dyDescent="0.2">
      <c r="A21" s="390" t="s">
        <v>707</v>
      </c>
      <c r="B21" s="388">
        <f>SUM(B17:B20)</f>
        <v>72035904</v>
      </c>
      <c r="C21" s="388">
        <f t="shared" ref="C21:M21" si="1">SUM(C17:C20)</f>
        <v>5930845</v>
      </c>
      <c r="D21" s="388">
        <f t="shared" si="1"/>
        <v>5930845</v>
      </c>
      <c r="E21" s="388">
        <f t="shared" si="1"/>
        <v>5930845</v>
      </c>
      <c r="F21" s="388">
        <f t="shared" si="1"/>
        <v>5930845</v>
      </c>
      <c r="G21" s="388">
        <f t="shared" si="1"/>
        <v>5930845</v>
      </c>
      <c r="H21" s="388">
        <f t="shared" si="1"/>
        <v>5930845</v>
      </c>
      <c r="I21" s="388">
        <f t="shared" si="1"/>
        <v>5930845</v>
      </c>
      <c r="J21" s="388">
        <f t="shared" si="1"/>
        <v>5930845</v>
      </c>
      <c r="K21" s="388">
        <f t="shared" si="1"/>
        <v>5930845</v>
      </c>
      <c r="L21" s="388">
        <f t="shared" si="1"/>
        <v>5930845</v>
      </c>
      <c r="M21" s="388">
        <f t="shared" si="1"/>
        <v>5930854</v>
      </c>
      <c r="N21" s="384">
        <f>SUM(N17:N20)</f>
        <v>140515000</v>
      </c>
    </row>
    <row r="22" spans="1:14" x14ac:dyDescent="0.2">
      <c r="A22" s="391" t="s">
        <v>708</v>
      </c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3"/>
    </row>
    <row r="25" spans="1:14" ht="15.75" x14ac:dyDescent="0.25">
      <c r="A25" s="373" t="s">
        <v>910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5"/>
    </row>
    <row r="26" spans="1:14" x14ac:dyDescent="0.2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2"/>
    </row>
    <row r="27" spans="1:14" x14ac:dyDescent="0.2">
      <c r="A27" s="371"/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2" t="s">
        <v>678</v>
      </c>
    </row>
    <row r="28" spans="1:14" x14ac:dyDescent="0.2">
      <c r="A28" s="376" t="s">
        <v>38</v>
      </c>
      <c r="B28" s="377" t="s">
        <v>679</v>
      </c>
      <c r="C28" s="377" t="s">
        <v>680</v>
      </c>
      <c r="D28" s="377" t="s">
        <v>681</v>
      </c>
      <c r="E28" s="377" t="s">
        <v>682</v>
      </c>
      <c r="F28" s="377" t="s">
        <v>683</v>
      </c>
      <c r="G28" s="377" t="s">
        <v>684</v>
      </c>
      <c r="H28" s="377" t="s">
        <v>685</v>
      </c>
      <c r="I28" s="377" t="s">
        <v>686</v>
      </c>
      <c r="J28" s="377" t="s">
        <v>687</v>
      </c>
      <c r="K28" s="377" t="s">
        <v>688</v>
      </c>
      <c r="L28" s="377" t="s">
        <v>689</v>
      </c>
      <c r="M28" s="377" t="s">
        <v>690</v>
      </c>
      <c r="N28" s="378" t="s">
        <v>691</v>
      </c>
    </row>
    <row r="29" spans="1:14" x14ac:dyDescent="0.2">
      <c r="A29" s="379" t="s">
        <v>692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1"/>
    </row>
    <row r="30" spans="1:14" x14ac:dyDescent="0.2">
      <c r="A30" s="382" t="s">
        <v>693</v>
      </c>
      <c r="B30" s="383">
        <v>7838720</v>
      </c>
      <c r="C30" s="383">
        <v>7838720</v>
      </c>
      <c r="D30" s="383">
        <v>7838720</v>
      </c>
      <c r="E30" s="383">
        <v>7838720</v>
      </c>
      <c r="F30" s="383">
        <v>7838720</v>
      </c>
      <c r="G30" s="383">
        <v>7838720</v>
      </c>
      <c r="H30" s="383">
        <v>7838720</v>
      </c>
      <c r="I30" s="383">
        <v>7838720</v>
      </c>
      <c r="J30" s="383">
        <v>7838720</v>
      </c>
      <c r="K30" s="383">
        <v>7838720</v>
      </c>
      <c r="L30" s="383">
        <v>7838720</v>
      </c>
      <c r="M30" s="383">
        <v>7838727</v>
      </c>
      <c r="N30" s="384">
        <v>54441214</v>
      </c>
    </row>
    <row r="31" spans="1:14" x14ac:dyDescent="0.2">
      <c r="A31" s="382" t="s">
        <v>694</v>
      </c>
      <c r="B31" s="383">
        <v>914167</v>
      </c>
      <c r="C31" s="383">
        <v>914167</v>
      </c>
      <c r="D31" s="383">
        <v>914167</v>
      </c>
      <c r="E31" s="383">
        <v>914167</v>
      </c>
      <c r="F31" s="383">
        <v>914167</v>
      </c>
      <c r="G31" s="383">
        <v>914167</v>
      </c>
      <c r="H31" s="383">
        <v>914167</v>
      </c>
      <c r="I31" s="383">
        <v>914167</v>
      </c>
      <c r="J31" s="383">
        <v>914167</v>
      </c>
      <c r="K31" s="383">
        <v>914167</v>
      </c>
      <c r="L31" s="383">
        <v>914167</v>
      </c>
      <c r="M31" s="383">
        <v>914163</v>
      </c>
      <c r="N31" s="384">
        <v>7400000</v>
      </c>
    </row>
    <row r="32" spans="1:14" x14ac:dyDescent="0.2">
      <c r="A32" s="385" t="s">
        <v>695</v>
      </c>
      <c r="B32" s="383">
        <v>545232</v>
      </c>
      <c r="C32" s="383">
        <v>545232</v>
      </c>
      <c r="D32" s="383">
        <v>545232</v>
      </c>
      <c r="E32" s="383">
        <v>545232</v>
      </c>
      <c r="F32" s="383">
        <v>545232</v>
      </c>
      <c r="G32" s="383">
        <v>545232</v>
      </c>
      <c r="H32" s="383">
        <v>545232</v>
      </c>
      <c r="I32" s="383">
        <v>545232</v>
      </c>
      <c r="J32" s="383">
        <v>545232</v>
      </c>
      <c r="K32" s="383">
        <v>545232</v>
      </c>
      <c r="L32" s="383">
        <v>545232</v>
      </c>
      <c r="M32" s="383">
        <v>545232</v>
      </c>
      <c r="N32" s="384">
        <v>6489148</v>
      </c>
    </row>
    <row r="33" spans="1:14" x14ac:dyDescent="0.2">
      <c r="A33" s="382" t="s">
        <v>696</v>
      </c>
      <c r="B33" s="383">
        <v>0</v>
      </c>
      <c r="C33" s="383">
        <v>0</v>
      </c>
      <c r="D33" s="383">
        <v>0</v>
      </c>
      <c r="E33" s="383">
        <v>0</v>
      </c>
      <c r="F33" s="383">
        <v>0</v>
      </c>
      <c r="G33" s="383">
        <v>0</v>
      </c>
      <c r="H33" s="383">
        <v>0</v>
      </c>
      <c r="I33" s="383">
        <v>0</v>
      </c>
      <c r="J33" s="383">
        <v>0</v>
      </c>
      <c r="K33" s="383">
        <v>0</v>
      </c>
      <c r="L33" s="383">
        <v>0</v>
      </c>
      <c r="M33" s="383">
        <v>0</v>
      </c>
      <c r="N33" s="384">
        <v>37191333</v>
      </c>
    </row>
    <row r="34" spans="1:14" x14ac:dyDescent="0.2">
      <c r="A34" s="382" t="s">
        <v>697</v>
      </c>
      <c r="B34" s="383">
        <v>62589635</v>
      </c>
      <c r="C34" s="383">
        <v>0</v>
      </c>
      <c r="D34" s="383">
        <v>0</v>
      </c>
      <c r="E34" s="383">
        <v>0</v>
      </c>
      <c r="F34" s="383">
        <v>0</v>
      </c>
      <c r="G34" s="383">
        <v>0</v>
      </c>
      <c r="H34" s="383">
        <v>0</v>
      </c>
      <c r="I34" s="383">
        <v>0</v>
      </c>
      <c r="J34" s="383">
        <v>0</v>
      </c>
      <c r="K34" s="383">
        <v>0</v>
      </c>
      <c r="L34" s="383">
        <v>0</v>
      </c>
      <c r="M34" s="383">
        <v>0</v>
      </c>
      <c r="N34" s="384">
        <v>65109810</v>
      </c>
    </row>
    <row r="35" spans="1:14" x14ac:dyDescent="0.2">
      <c r="A35" s="382" t="s">
        <v>698</v>
      </c>
      <c r="B35" s="383">
        <v>0</v>
      </c>
      <c r="C35" s="383">
        <v>0</v>
      </c>
      <c r="D35" s="383">
        <v>0</v>
      </c>
      <c r="E35" s="383">
        <v>0</v>
      </c>
      <c r="F35" s="383">
        <v>0</v>
      </c>
      <c r="G35" s="383">
        <v>0</v>
      </c>
      <c r="H35" s="383">
        <v>0</v>
      </c>
      <c r="I35" s="383">
        <v>0</v>
      </c>
      <c r="J35" s="383">
        <v>0</v>
      </c>
      <c r="K35" s="383">
        <v>0</v>
      </c>
      <c r="L35" s="383">
        <v>0</v>
      </c>
      <c r="M35" s="383">
        <v>8803491</v>
      </c>
      <c r="N35" s="384">
        <v>8803491</v>
      </c>
    </row>
    <row r="36" spans="1:14" ht="25.5" x14ac:dyDescent="0.2">
      <c r="A36" s="386" t="s">
        <v>699</v>
      </c>
      <c r="B36" s="383">
        <v>0</v>
      </c>
      <c r="C36" s="383">
        <v>0</v>
      </c>
      <c r="D36" s="383">
        <v>0</v>
      </c>
      <c r="E36" s="383">
        <v>0</v>
      </c>
      <c r="F36" s="383">
        <v>0</v>
      </c>
      <c r="G36" s="383">
        <v>0</v>
      </c>
      <c r="H36" s="383">
        <v>0</v>
      </c>
      <c r="I36" s="383">
        <v>0</v>
      </c>
      <c r="J36" s="383">
        <v>0</v>
      </c>
      <c r="K36" s="383">
        <v>0</v>
      </c>
      <c r="L36" s="383">
        <v>0</v>
      </c>
      <c r="M36" s="383">
        <v>0</v>
      </c>
      <c r="N36" s="384">
        <v>0</v>
      </c>
    </row>
    <row r="37" spans="1:14" x14ac:dyDescent="0.2">
      <c r="A37" s="386" t="s">
        <v>700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>
        <v>0</v>
      </c>
      <c r="N37" s="384">
        <v>0</v>
      </c>
    </row>
    <row r="38" spans="1:14" x14ac:dyDescent="0.2">
      <c r="A38" s="387" t="s">
        <v>701</v>
      </c>
      <c r="B38" s="388">
        <f>SUM(B30:B36)</f>
        <v>71887754</v>
      </c>
      <c r="C38" s="388">
        <f t="shared" ref="C38:L38" si="2">SUM(C30:C36)</f>
        <v>9298119</v>
      </c>
      <c r="D38" s="388">
        <f t="shared" si="2"/>
        <v>9298119</v>
      </c>
      <c r="E38" s="388">
        <f t="shared" si="2"/>
        <v>9298119</v>
      </c>
      <c r="F38" s="388">
        <f t="shared" si="2"/>
        <v>9298119</v>
      </c>
      <c r="G38" s="388">
        <f t="shared" si="2"/>
        <v>9298119</v>
      </c>
      <c r="H38" s="388">
        <f t="shared" si="2"/>
        <v>9298119</v>
      </c>
      <c r="I38" s="388">
        <f t="shared" si="2"/>
        <v>9298119</v>
      </c>
      <c r="J38" s="388">
        <f t="shared" si="2"/>
        <v>9298119</v>
      </c>
      <c r="K38" s="388">
        <f t="shared" si="2"/>
        <v>9298119</v>
      </c>
      <c r="L38" s="388">
        <f t="shared" si="2"/>
        <v>9298119</v>
      </c>
      <c r="M38" s="388">
        <f>SUM(M30:M37)</f>
        <v>18101613</v>
      </c>
      <c r="N38" s="384">
        <f>SUM(N30:N37)</f>
        <v>179434996</v>
      </c>
    </row>
    <row r="39" spans="1:14" x14ac:dyDescent="0.2">
      <c r="A39" s="387" t="s">
        <v>702</v>
      </c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4"/>
    </row>
    <row r="40" spans="1:14" x14ac:dyDescent="0.2">
      <c r="A40" s="382" t="s">
        <v>703</v>
      </c>
      <c r="B40" s="383">
        <v>7710965</v>
      </c>
      <c r="C40" s="383">
        <v>7710965</v>
      </c>
      <c r="D40" s="383">
        <v>7710965</v>
      </c>
      <c r="E40" s="383">
        <v>7710965</v>
      </c>
      <c r="F40" s="383">
        <v>7710965</v>
      </c>
      <c r="G40" s="383">
        <v>7710965</v>
      </c>
      <c r="H40" s="383">
        <v>7710965</v>
      </c>
      <c r="I40" s="383">
        <v>7710965</v>
      </c>
      <c r="J40" s="383">
        <v>7710965</v>
      </c>
      <c r="K40" s="383">
        <v>7710965</v>
      </c>
      <c r="L40" s="383">
        <v>7710965</v>
      </c>
      <c r="M40" s="383">
        <v>7710961</v>
      </c>
      <c r="N40" s="384">
        <v>86767317</v>
      </c>
    </row>
    <row r="41" spans="1:14" x14ac:dyDescent="0.2">
      <c r="A41" s="382" t="s">
        <v>704</v>
      </c>
      <c r="B41" s="383">
        <v>64429851</v>
      </c>
      <c r="C41" s="383">
        <v>0</v>
      </c>
      <c r="D41" s="383">
        <v>0</v>
      </c>
      <c r="E41" s="383">
        <v>686794</v>
      </c>
      <c r="F41" s="383">
        <v>0</v>
      </c>
      <c r="G41" s="383">
        <v>0</v>
      </c>
      <c r="H41" s="383">
        <v>0</v>
      </c>
      <c r="I41" s="383">
        <v>0</v>
      </c>
      <c r="J41" s="383">
        <v>0</v>
      </c>
      <c r="K41" s="383">
        <v>0</v>
      </c>
      <c r="L41" s="383">
        <v>0</v>
      </c>
      <c r="M41" s="383">
        <v>0</v>
      </c>
      <c r="N41" s="384">
        <v>75171475</v>
      </c>
    </row>
    <row r="42" spans="1:14" ht="22.5" x14ac:dyDescent="0.2">
      <c r="A42" s="389" t="s">
        <v>705</v>
      </c>
      <c r="B42" s="383">
        <v>0</v>
      </c>
      <c r="C42" s="383">
        <v>0</v>
      </c>
      <c r="D42" s="383">
        <v>0</v>
      </c>
      <c r="E42" s="383">
        <v>0</v>
      </c>
      <c r="F42" s="383">
        <v>0</v>
      </c>
      <c r="G42" s="383">
        <v>0</v>
      </c>
      <c r="H42" s="383">
        <v>0</v>
      </c>
      <c r="I42" s="383">
        <v>0</v>
      </c>
      <c r="J42" s="383">
        <v>0</v>
      </c>
      <c r="K42" s="383">
        <v>0</v>
      </c>
      <c r="L42" s="383">
        <v>0</v>
      </c>
      <c r="M42" s="383">
        <v>0</v>
      </c>
      <c r="N42" s="384">
        <v>0</v>
      </c>
    </row>
    <row r="43" spans="1:14" x14ac:dyDescent="0.2">
      <c r="A43" s="389" t="s">
        <v>706</v>
      </c>
      <c r="B43" s="383">
        <v>3059335</v>
      </c>
      <c r="C43" s="383">
        <v>1384127</v>
      </c>
      <c r="D43" s="383">
        <v>1384127</v>
      </c>
      <c r="E43" s="383">
        <v>1384127</v>
      </c>
      <c r="F43" s="383">
        <v>1384127</v>
      </c>
      <c r="G43" s="383">
        <v>1384127</v>
      </c>
      <c r="H43" s="383">
        <v>1384127</v>
      </c>
      <c r="I43" s="383">
        <v>1384127</v>
      </c>
      <c r="J43" s="383">
        <v>1384127</v>
      </c>
      <c r="K43" s="383">
        <v>1384127</v>
      </c>
      <c r="L43" s="383">
        <v>1384127</v>
      </c>
      <c r="M43" s="383">
        <v>1384127</v>
      </c>
      <c r="N43" s="384">
        <v>17496204</v>
      </c>
    </row>
    <row r="44" spans="1:14" x14ac:dyDescent="0.2">
      <c r="A44" s="390" t="s">
        <v>707</v>
      </c>
      <c r="B44" s="388">
        <f>SUM(B40:B43)</f>
        <v>75200151</v>
      </c>
      <c r="C44" s="388">
        <f t="shared" ref="C44:M44" si="3">SUM(C40:C43)</f>
        <v>9095092</v>
      </c>
      <c r="D44" s="388">
        <f t="shared" si="3"/>
        <v>9095092</v>
      </c>
      <c r="E44" s="388">
        <f t="shared" si="3"/>
        <v>9781886</v>
      </c>
      <c r="F44" s="388">
        <f t="shared" si="3"/>
        <v>9095092</v>
      </c>
      <c r="G44" s="388">
        <f t="shared" si="3"/>
        <v>9095092</v>
      </c>
      <c r="H44" s="388">
        <f t="shared" si="3"/>
        <v>9095092</v>
      </c>
      <c r="I44" s="388">
        <f t="shared" si="3"/>
        <v>9095092</v>
      </c>
      <c r="J44" s="388">
        <f t="shared" si="3"/>
        <v>9095092</v>
      </c>
      <c r="K44" s="388">
        <f t="shared" si="3"/>
        <v>9095092</v>
      </c>
      <c r="L44" s="388">
        <f t="shared" si="3"/>
        <v>9095092</v>
      </c>
      <c r="M44" s="388">
        <f t="shared" si="3"/>
        <v>9095088</v>
      </c>
      <c r="N44" s="384">
        <f>SUM(N40:N43)</f>
        <v>179434996</v>
      </c>
    </row>
    <row r="45" spans="1:14" x14ac:dyDescent="0.2">
      <c r="A45" s="391" t="s">
        <v>708</v>
      </c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  <c r="N45" s="393"/>
    </row>
    <row r="48" spans="1:14" ht="15.75" x14ac:dyDescent="0.25">
      <c r="A48" s="373" t="s">
        <v>911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5"/>
    </row>
    <row r="49" spans="1:14" x14ac:dyDescent="0.2">
      <c r="A49" s="371"/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2"/>
    </row>
    <row r="50" spans="1:14" x14ac:dyDescent="0.2">
      <c r="A50" s="371"/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2" t="s">
        <v>678</v>
      </c>
    </row>
    <row r="51" spans="1:14" x14ac:dyDescent="0.2">
      <c r="A51" s="376" t="s">
        <v>38</v>
      </c>
      <c r="B51" s="377" t="s">
        <v>679</v>
      </c>
      <c r="C51" s="377" t="s">
        <v>680</v>
      </c>
      <c r="D51" s="377" t="s">
        <v>681</v>
      </c>
      <c r="E51" s="377" t="s">
        <v>682</v>
      </c>
      <c r="F51" s="377" t="s">
        <v>683</v>
      </c>
      <c r="G51" s="377" t="s">
        <v>684</v>
      </c>
      <c r="H51" s="377" t="s">
        <v>685</v>
      </c>
      <c r="I51" s="377" t="s">
        <v>686</v>
      </c>
      <c r="J51" s="377" t="s">
        <v>687</v>
      </c>
      <c r="K51" s="377" t="s">
        <v>688</v>
      </c>
      <c r="L51" s="377" t="s">
        <v>689</v>
      </c>
      <c r="M51" s="377" t="s">
        <v>690</v>
      </c>
      <c r="N51" s="378" t="s">
        <v>691</v>
      </c>
    </row>
    <row r="52" spans="1:14" x14ac:dyDescent="0.2">
      <c r="A52" s="379" t="s">
        <v>692</v>
      </c>
      <c r="B52" s="380"/>
      <c r="C52" s="380"/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1"/>
    </row>
    <row r="53" spans="1:14" x14ac:dyDescent="0.2">
      <c r="A53" s="382" t="s">
        <v>693</v>
      </c>
      <c r="B53" s="383">
        <v>5424093</v>
      </c>
      <c r="C53" s="383">
        <v>5424093</v>
      </c>
      <c r="D53" s="383">
        <v>5424093</v>
      </c>
      <c r="E53" s="383">
        <v>5424093</v>
      </c>
      <c r="F53" s="383">
        <v>5424093</v>
      </c>
      <c r="G53" s="383">
        <v>5424093</v>
      </c>
      <c r="H53" s="383">
        <v>5424093</v>
      </c>
      <c r="I53" s="383">
        <v>5424093</v>
      </c>
      <c r="J53" s="383">
        <v>5424093</v>
      </c>
      <c r="K53" s="383">
        <v>5424093</v>
      </c>
      <c r="L53" s="383">
        <v>5424093</v>
      </c>
      <c r="M53" s="383">
        <v>5424093</v>
      </c>
      <c r="N53" s="384">
        <v>54441214</v>
      </c>
    </row>
    <row r="54" spans="1:14" x14ac:dyDescent="0.2">
      <c r="A54" s="382" t="s">
        <v>694</v>
      </c>
      <c r="B54" s="383">
        <v>1671555</v>
      </c>
      <c r="C54" s="383">
        <v>1671555</v>
      </c>
      <c r="D54" s="383">
        <v>1671555</v>
      </c>
      <c r="E54" s="383">
        <v>1671555</v>
      </c>
      <c r="F54" s="383">
        <v>1671555</v>
      </c>
      <c r="G54" s="383">
        <v>1555555</v>
      </c>
      <c r="H54" s="383">
        <v>1555555</v>
      </c>
      <c r="I54" s="383">
        <v>1555555</v>
      </c>
      <c r="J54" s="383">
        <v>1555555</v>
      </c>
      <c r="K54" s="383">
        <v>1555511</v>
      </c>
      <c r="L54" s="383">
        <v>1555555</v>
      </c>
      <c r="M54" s="383">
        <v>1555555</v>
      </c>
      <c r="N54" s="384">
        <v>18188310</v>
      </c>
    </row>
    <row r="55" spans="1:14" x14ac:dyDescent="0.2">
      <c r="A55" s="385" t="s">
        <v>695</v>
      </c>
      <c r="B55" s="383">
        <v>697672</v>
      </c>
      <c r="C55" s="383">
        <v>697672</v>
      </c>
      <c r="D55" s="383">
        <v>697672</v>
      </c>
      <c r="E55" s="383">
        <v>697672</v>
      </c>
      <c r="F55" s="383">
        <v>697672</v>
      </c>
      <c r="G55" s="383">
        <v>697672</v>
      </c>
      <c r="H55" s="383">
        <v>697672</v>
      </c>
      <c r="I55" s="383">
        <v>697672</v>
      </c>
      <c r="J55" s="383">
        <v>697672</v>
      </c>
      <c r="K55" s="383">
        <v>697672</v>
      </c>
      <c r="L55" s="383">
        <v>697672</v>
      </c>
      <c r="M55" s="383">
        <v>697677</v>
      </c>
      <c r="N55" s="384">
        <v>5426897</v>
      </c>
    </row>
    <row r="56" spans="1:14" x14ac:dyDescent="0.2">
      <c r="A56" s="382" t="s">
        <v>696</v>
      </c>
      <c r="B56" s="383">
        <v>4282525</v>
      </c>
      <c r="C56" s="383">
        <v>4282525</v>
      </c>
      <c r="D56" s="383">
        <v>4282525</v>
      </c>
      <c r="E56" s="383">
        <v>4282525</v>
      </c>
      <c r="F56" s="383">
        <v>4282525</v>
      </c>
      <c r="G56" s="383">
        <v>4282525</v>
      </c>
      <c r="H56" s="383">
        <v>4282525</v>
      </c>
      <c r="I56" s="383">
        <v>4282525</v>
      </c>
      <c r="J56" s="383">
        <v>4282525</v>
      </c>
      <c r="K56" s="383">
        <v>4282525</v>
      </c>
      <c r="L56" s="383">
        <v>4282525</v>
      </c>
      <c r="M56" s="383">
        <v>4282525</v>
      </c>
      <c r="N56" s="384">
        <v>52828525</v>
      </c>
    </row>
    <row r="57" spans="1:14" x14ac:dyDescent="0.2">
      <c r="A57" s="382" t="s">
        <v>697</v>
      </c>
      <c r="B57" s="383">
        <v>65109810</v>
      </c>
      <c r="C57" s="383">
        <v>0</v>
      </c>
      <c r="D57" s="383">
        <v>0</v>
      </c>
      <c r="E57" s="383">
        <v>0</v>
      </c>
      <c r="F57" s="383">
        <v>0</v>
      </c>
      <c r="G57" s="383">
        <v>0</v>
      </c>
      <c r="H57" s="383">
        <v>0</v>
      </c>
      <c r="I57" s="383">
        <v>0</v>
      </c>
      <c r="J57" s="383">
        <v>0</v>
      </c>
      <c r="K57" s="383">
        <v>0</v>
      </c>
      <c r="L57" s="383">
        <v>0</v>
      </c>
      <c r="M57" s="383">
        <v>0</v>
      </c>
      <c r="N57" s="384">
        <v>65109810</v>
      </c>
    </row>
    <row r="58" spans="1:14" x14ac:dyDescent="0.2">
      <c r="A58" s="382" t="s">
        <v>698</v>
      </c>
      <c r="B58" s="383">
        <v>0</v>
      </c>
      <c r="C58" s="383">
        <v>0</v>
      </c>
      <c r="D58" s="383">
        <v>0</v>
      </c>
      <c r="E58" s="383">
        <v>0</v>
      </c>
      <c r="F58" s="383">
        <v>0</v>
      </c>
      <c r="G58" s="383">
        <v>0</v>
      </c>
      <c r="H58" s="383">
        <v>0</v>
      </c>
      <c r="I58" s="383">
        <v>0</v>
      </c>
      <c r="J58" s="383">
        <v>0</v>
      </c>
      <c r="K58" s="383">
        <v>0</v>
      </c>
      <c r="L58" s="383">
        <v>0</v>
      </c>
      <c r="M58" s="383">
        <v>14442199</v>
      </c>
      <c r="N58" s="384">
        <v>14442199</v>
      </c>
    </row>
    <row r="59" spans="1:14" ht="25.5" x14ac:dyDescent="0.2">
      <c r="A59" s="386" t="s">
        <v>699</v>
      </c>
      <c r="B59" s="383">
        <v>0</v>
      </c>
      <c r="C59" s="383">
        <v>0</v>
      </c>
      <c r="D59" s="383">
        <v>0</v>
      </c>
      <c r="E59" s="383">
        <v>0</v>
      </c>
      <c r="F59" s="383">
        <v>0</v>
      </c>
      <c r="G59" s="383">
        <v>0</v>
      </c>
      <c r="H59" s="383">
        <v>0</v>
      </c>
      <c r="I59" s="383">
        <v>0</v>
      </c>
      <c r="J59" s="383">
        <v>0</v>
      </c>
      <c r="K59" s="383">
        <v>0</v>
      </c>
      <c r="L59" s="383">
        <v>0</v>
      </c>
      <c r="M59" s="383">
        <v>0</v>
      </c>
      <c r="N59" s="384">
        <v>0</v>
      </c>
    </row>
    <row r="60" spans="1:14" x14ac:dyDescent="0.2">
      <c r="A60" s="386" t="s">
        <v>700</v>
      </c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>
        <v>1747186</v>
      </c>
      <c r="N60" s="384">
        <v>1747186</v>
      </c>
    </row>
    <row r="61" spans="1:14" x14ac:dyDescent="0.2">
      <c r="A61" s="387" t="s">
        <v>701</v>
      </c>
      <c r="B61" s="388">
        <f>SUM(B53:B60)</f>
        <v>77185655</v>
      </c>
      <c r="C61" s="388">
        <f t="shared" ref="C61:M61" si="4">SUM(C53:C60)</f>
        <v>12075845</v>
      </c>
      <c r="D61" s="388">
        <f t="shared" si="4"/>
        <v>12075845</v>
      </c>
      <c r="E61" s="388">
        <f t="shared" si="4"/>
        <v>12075845</v>
      </c>
      <c r="F61" s="388">
        <f t="shared" si="4"/>
        <v>12075845</v>
      </c>
      <c r="G61" s="388">
        <f t="shared" si="4"/>
        <v>11959845</v>
      </c>
      <c r="H61" s="388">
        <f t="shared" si="4"/>
        <v>11959845</v>
      </c>
      <c r="I61" s="388">
        <f t="shared" si="4"/>
        <v>11959845</v>
      </c>
      <c r="J61" s="388">
        <f t="shared" si="4"/>
        <v>11959845</v>
      </c>
      <c r="K61" s="388">
        <f t="shared" si="4"/>
        <v>11959801</v>
      </c>
      <c r="L61" s="388">
        <f t="shared" si="4"/>
        <v>11959845</v>
      </c>
      <c r="M61" s="388">
        <f t="shared" si="4"/>
        <v>28149235</v>
      </c>
      <c r="N61" s="384">
        <f>SUM(N53:N60)</f>
        <v>212184141</v>
      </c>
    </row>
    <row r="62" spans="1:14" x14ac:dyDescent="0.2">
      <c r="A62" s="387" t="s">
        <v>702</v>
      </c>
      <c r="B62" s="383"/>
      <c r="C62" s="383"/>
      <c r="D62" s="383"/>
      <c r="E62" s="383"/>
      <c r="F62" s="383"/>
      <c r="G62" s="383"/>
      <c r="H62" s="383"/>
      <c r="I62" s="383"/>
      <c r="J62" s="383"/>
      <c r="K62" s="383"/>
      <c r="L62" s="383"/>
      <c r="M62" s="383"/>
      <c r="N62" s="384"/>
    </row>
    <row r="63" spans="1:14" x14ac:dyDescent="0.2">
      <c r="A63" s="382" t="s">
        <v>703</v>
      </c>
      <c r="B63" s="383">
        <v>7255886</v>
      </c>
      <c r="C63" s="383">
        <v>7255886</v>
      </c>
      <c r="D63" s="383">
        <v>7255886</v>
      </c>
      <c r="E63" s="383">
        <v>7255886</v>
      </c>
      <c r="F63" s="383">
        <v>7255886</v>
      </c>
      <c r="G63" s="383">
        <v>7255886</v>
      </c>
      <c r="H63" s="383">
        <v>7255886</v>
      </c>
      <c r="I63" s="383">
        <v>7255886</v>
      </c>
      <c r="J63" s="383">
        <v>7255886</v>
      </c>
      <c r="K63" s="383">
        <v>7255886</v>
      </c>
      <c r="L63" s="383">
        <v>7255886</v>
      </c>
      <c r="M63" s="383">
        <v>7255889</v>
      </c>
      <c r="N63" s="384">
        <v>80497452</v>
      </c>
    </row>
    <row r="64" spans="1:14" x14ac:dyDescent="0.2">
      <c r="A64" s="382" t="s">
        <v>704</v>
      </c>
      <c r="B64" s="383">
        <v>0</v>
      </c>
      <c r="C64" s="383">
        <v>0</v>
      </c>
      <c r="D64" s="383">
        <v>0</v>
      </c>
      <c r="E64" s="383">
        <v>872228</v>
      </c>
      <c r="F64" s="383">
        <v>0</v>
      </c>
      <c r="G64" s="383">
        <v>0</v>
      </c>
      <c r="H64" s="383">
        <v>0</v>
      </c>
      <c r="I64" s="383">
        <v>0</v>
      </c>
      <c r="J64" s="383">
        <v>0</v>
      </c>
      <c r="K64" s="383">
        <v>0</v>
      </c>
      <c r="L64" s="383">
        <v>0</v>
      </c>
      <c r="M64" s="383">
        <v>0</v>
      </c>
      <c r="N64" s="384">
        <v>12441362</v>
      </c>
    </row>
    <row r="65" spans="1:14" ht="22.5" x14ac:dyDescent="0.2">
      <c r="A65" s="389" t="s">
        <v>705</v>
      </c>
      <c r="B65" s="383">
        <v>0</v>
      </c>
      <c r="C65" s="383">
        <v>0</v>
      </c>
      <c r="D65" s="383">
        <v>0</v>
      </c>
      <c r="E65" s="383">
        <v>0</v>
      </c>
      <c r="F65" s="383">
        <v>0</v>
      </c>
      <c r="G65" s="383">
        <v>0</v>
      </c>
      <c r="H65" s="383">
        <v>0</v>
      </c>
      <c r="I65" s="383">
        <v>0</v>
      </c>
      <c r="J65" s="383">
        <v>0</v>
      </c>
      <c r="K65" s="383">
        <v>0</v>
      </c>
      <c r="L65" s="383">
        <v>0</v>
      </c>
      <c r="M65" s="383">
        <v>0</v>
      </c>
      <c r="N65" s="384">
        <v>0</v>
      </c>
    </row>
    <row r="66" spans="1:14" x14ac:dyDescent="0.2">
      <c r="A66" s="389" t="s">
        <v>706</v>
      </c>
      <c r="B66" s="383">
        <v>2937099</v>
      </c>
      <c r="C66" s="383">
        <v>1261891</v>
      </c>
      <c r="D66" s="383">
        <v>1261891</v>
      </c>
      <c r="E66" s="383">
        <v>1261891</v>
      </c>
      <c r="F66" s="383">
        <v>1261891</v>
      </c>
      <c r="G66" s="383">
        <v>1261891</v>
      </c>
      <c r="H66" s="383">
        <v>1261891</v>
      </c>
      <c r="I66" s="383">
        <v>1261891</v>
      </c>
      <c r="J66" s="383">
        <v>1261891</v>
      </c>
      <c r="K66" s="383">
        <v>1261891</v>
      </c>
      <c r="L66" s="383">
        <v>1261891</v>
      </c>
      <c r="M66" s="383">
        <v>1261893</v>
      </c>
      <c r="N66" s="384">
        <v>16826880</v>
      </c>
    </row>
    <row r="67" spans="1:14" x14ac:dyDescent="0.2">
      <c r="A67" s="390" t="s">
        <v>707</v>
      </c>
      <c r="B67" s="388">
        <f>SUM(B63:B66)</f>
        <v>10192985</v>
      </c>
      <c r="C67" s="388">
        <f t="shared" ref="C67:M67" si="5">SUM(C63:C66)</f>
        <v>8517777</v>
      </c>
      <c r="D67" s="388">
        <f t="shared" si="5"/>
        <v>8517777</v>
      </c>
      <c r="E67" s="388">
        <f t="shared" si="5"/>
        <v>9390005</v>
      </c>
      <c r="F67" s="388">
        <f t="shared" si="5"/>
        <v>8517777</v>
      </c>
      <c r="G67" s="388">
        <f t="shared" si="5"/>
        <v>8517777</v>
      </c>
      <c r="H67" s="388">
        <f t="shared" si="5"/>
        <v>8517777</v>
      </c>
      <c r="I67" s="388">
        <f t="shared" si="5"/>
        <v>8517777</v>
      </c>
      <c r="J67" s="388">
        <f t="shared" si="5"/>
        <v>8517777</v>
      </c>
      <c r="K67" s="388">
        <f t="shared" si="5"/>
        <v>8517777</v>
      </c>
      <c r="L67" s="388">
        <f t="shared" si="5"/>
        <v>8517777</v>
      </c>
      <c r="M67" s="388">
        <f t="shared" si="5"/>
        <v>8517782</v>
      </c>
      <c r="N67" s="384">
        <f>SUM(N63:N66)</f>
        <v>109765694</v>
      </c>
    </row>
    <row r="68" spans="1:14" x14ac:dyDescent="0.2">
      <c r="A68" s="391" t="s">
        <v>708</v>
      </c>
      <c r="B68" s="392"/>
      <c r="C68" s="392"/>
      <c r="D68" s="392"/>
      <c r="E68" s="392"/>
      <c r="F68" s="392"/>
      <c r="G68" s="392"/>
      <c r="H68" s="392"/>
      <c r="I68" s="392"/>
      <c r="J68" s="392"/>
      <c r="K68" s="392"/>
      <c r="L68" s="392"/>
      <c r="M68" s="392"/>
      <c r="N68" s="393"/>
    </row>
  </sheetData>
  <sheetProtection selectLockedCells="1" selectUnlockedCells="1"/>
  <pageMargins left="0.31527777777777777" right="0" top="0.74791666666666667" bottom="0.74791666666666667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F64" sqref="F64"/>
    </sheetView>
  </sheetViews>
  <sheetFormatPr defaultRowHeight="12.75" x14ac:dyDescent="0.2"/>
  <cols>
    <col min="1" max="1" width="7.5" customWidth="1"/>
    <col min="2" max="2" width="54.1640625" customWidth="1"/>
    <col min="3" max="3" width="10.33203125" customWidth="1"/>
    <col min="4" max="4" width="9.6640625" customWidth="1"/>
    <col min="5" max="5" width="9.1640625" customWidth="1"/>
    <col min="6" max="6" width="10" customWidth="1"/>
  </cols>
  <sheetData>
    <row r="1" spans="1:6" ht="18.75" x14ac:dyDescent="0.3">
      <c r="A1" s="394"/>
      <c r="B1" s="395"/>
      <c r="C1" s="396"/>
      <c r="D1" s="397"/>
      <c r="E1" s="397"/>
      <c r="F1" s="397" t="s">
        <v>907</v>
      </c>
    </row>
    <row r="2" spans="1:6" ht="19.5" x14ac:dyDescent="0.35">
      <c r="A2" s="394"/>
      <c r="B2" s="567" t="s">
        <v>709</v>
      </c>
      <c r="C2" s="567"/>
      <c r="D2" s="567"/>
      <c r="E2" s="567"/>
      <c r="F2" s="567"/>
    </row>
    <row r="3" spans="1:6" ht="19.5" x14ac:dyDescent="0.35">
      <c r="A3" s="394"/>
      <c r="B3" s="567" t="s">
        <v>906</v>
      </c>
      <c r="C3" s="567"/>
      <c r="D3" s="567"/>
      <c r="E3" s="567"/>
      <c r="F3" s="567"/>
    </row>
    <row r="4" spans="1:6" x14ac:dyDescent="0.2">
      <c r="A4" s="394"/>
      <c r="B4" s="394"/>
      <c r="C4" s="396"/>
      <c r="D4" s="397"/>
      <c r="E4" s="397"/>
      <c r="F4" s="397" t="s">
        <v>678</v>
      </c>
    </row>
    <row r="5" spans="1:6" x14ac:dyDescent="0.2">
      <c r="A5" s="398" t="s">
        <v>710</v>
      </c>
      <c r="B5" s="399" t="s">
        <v>711</v>
      </c>
      <c r="C5" s="400">
        <v>2020</v>
      </c>
      <c r="D5" s="400">
        <v>2021</v>
      </c>
      <c r="E5" s="400">
        <v>2022</v>
      </c>
      <c r="F5" s="401">
        <v>2023</v>
      </c>
    </row>
    <row r="6" spans="1:6" x14ac:dyDescent="0.2">
      <c r="A6" s="402" t="s">
        <v>712</v>
      </c>
      <c r="B6" s="403" t="s">
        <v>713</v>
      </c>
      <c r="C6" s="404"/>
      <c r="D6" s="404"/>
      <c r="E6" s="404"/>
      <c r="F6" s="404"/>
    </row>
    <row r="7" spans="1:6" x14ac:dyDescent="0.2">
      <c r="A7" s="405" t="s">
        <v>714</v>
      </c>
      <c r="B7" s="406" t="s">
        <v>715</v>
      </c>
      <c r="C7" s="407">
        <v>49575270</v>
      </c>
      <c r="D7" s="407">
        <v>49875800</v>
      </c>
      <c r="E7" s="407">
        <v>49995000</v>
      </c>
      <c r="F7" s="407">
        <v>50115200</v>
      </c>
    </row>
    <row r="8" spans="1:6" x14ac:dyDescent="0.2">
      <c r="A8" s="408" t="s">
        <v>716</v>
      </c>
      <c r="B8" s="409" t="s">
        <v>717</v>
      </c>
      <c r="C8" s="410"/>
      <c r="D8" s="410"/>
      <c r="E8" s="410"/>
      <c r="F8" s="410"/>
    </row>
    <row r="9" spans="1:6" x14ac:dyDescent="0.2">
      <c r="A9" s="408" t="s">
        <v>718</v>
      </c>
      <c r="B9" s="409" t="s">
        <v>719</v>
      </c>
      <c r="C9" s="410"/>
      <c r="D9" s="410"/>
      <c r="E9" s="410"/>
      <c r="F9" s="410"/>
    </row>
    <row r="10" spans="1:6" x14ac:dyDescent="0.2">
      <c r="A10" s="408" t="s">
        <v>720</v>
      </c>
      <c r="B10" s="409" t="s">
        <v>721</v>
      </c>
      <c r="C10" s="411"/>
      <c r="D10" s="411"/>
      <c r="E10" s="411"/>
      <c r="F10" s="411"/>
    </row>
    <row r="11" spans="1:6" x14ac:dyDescent="0.2">
      <c r="A11" s="408" t="s">
        <v>722</v>
      </c>
      <c r="B11" s="409" t="s">
        <v>723</v>
      </c>
      <c r="C11" s="412"/>
      <c r="D11" s="412"/>
      <c r="E11" s="412"/>
      <c r="F11" s="412"/>
    </row>
    <row r="12" spans="1:6" x14ac:dyDescent="0.2">
      <c r="A12" s="408" t="s">
        <v>724</v>
      </c>
      <c r="B12" s="409" t="s">
        <v>725</v>
      </c>
      <c r="C12" s="413"/>
      <c r="D12" s="413"/>
      <c r="E12" s="413"/>
      <c r="F12" s="413"/>
    </row>
    <row r="13" spans="1:6" x14ac:dyDescent="0.2">
      <c r="A13" s="408" t="s">
        <v>726</v>
      </c>
      <c r="B13" s="409" t="s">
        <v>727</v>
      </c>
      <c r="C13" s="413"/>
      <c r="D13" s="413"/>
      <c r="E13" s="413"/>
      <c r="F13" s="413"/>
    </row>
    <row r="14" spans="1:6" x14ac:dyDescent="0.2">
      <c r="A14" s="405" t="s">
        <v>728</v>
      </c>
      <c r="B14" s="406" t="s">
        <v>729</v>
      </c>
      <c r="C14" s="414">
        <v>0</v>
      </c>
      <c r="D14" s="414">
        <v>0</v>
      </c>
      <c r="E14" s="414">
        <v>0</v>
      </c>
      <c r="F14" s="414">
        <v>0</v>
      </c>
    </row>
    <row r="15" spans="1:6" x14ac:dyDescent="0.2">
      <c r="A15" s="408" t="s">
        <v>730</v>
      </c>
      <c r="B15" s="409" t="s">
        <v>731</v>
      </c>
      <c r="C15" s="410"/>
      <c r="D15" s="410"/>
      <c r="E15" s="410"/>
      <c r="F15" s="410"/>
    </row>
    <row r="16" spans="1:6" x14ac:dyDescent="0.2">
      <c r="A16" s="408" t="s">
        <v>732</v>
      </c>
      <c r="B16" s="409" t="s">
        <v>733</v>
      </c>
      <c r="C16" s="413"/>
      <c r="D16" s="413"/>
      <c r="E16" s="413"/>
      <c r="F16" s="413"/>
    </row>
    <row r="17" spans="1:6" x14ac:dyDescent="0.2">
      <c r="A17" s="408" t="s">
        <v>734</v>
      </c>
      <c r="B17" s="409" t="s">
        <v>735</v>
      </c>
      <c r="C17" s="413"/>
      <c r="D17" s="413"/>
      <c r="E17" s="413"/>
      <c r="F17" s="413"/>
    </row>
    <row r="18" spans="1:6" x14ac:dyDescent="0.2">
      <c r="A18" s="408" t="s">
        <v>736</v>
      </c>
      <c r="B18" s="409" t="s">
        <v>737</v>
      </c>
      <c r="C18" s="413"/>
      <c r="D18" s="413"/>
      <c r="E18" s="413"/>
      <c r="F18" s="413"/>
    </row>
    <row r="19" spans="1:6" x14ac:dyDescent="0.2">
      <c r="A19" s="408" t="s">
        <v>738</v>
      </c>
      <c r="B19" s="409" t="s">
        <v>739</v>
      </c>
      <c r="C19" s="413"/>
      <c r="D19" s="413"/>
      <c r="E19" s="413"/>
      <c r="F19" s="413"/>
    </row>
    <row r="20" spans="1:6" x14ac:dyDescent="0.2">
      <c r="A20" s="405" t="s">
        <v>740</v>
      </c>
      <c r="B20" s="406" t="s">
        <v>741</v>
      </c>
      <c r="C20" s="414">
        <v>7500000</v>
      </c>
      <c r="D20" s="414">
        <v>6500000</v>
      </c>
      <c r="E20" s="414">
        <v>6900000</v>
      </c>
      <c r="F20" s="414">
        <v>6950000</v>
      </c>
    </row>
    <row r="21" spans="1:6" x14ac:dyDescent="0.2">
      <c r="A21" s="408" t="s">
        <v>742</v>
      </c>
      <c r="B21" s="409" t="s">
        <v>743</v>
      </c>
      <c r="C21" s="413"/>
      <c r="D21" s="413"/>
      <c r="E21" s="413"/>
      <c r="F21" s="413"/>
    </row>
    <row r="22" spans="1:6" x14ac:dyDescent="0.2">
      <c r="A22" s="408" t="s">
        <v>744</v>
      </c>
      <c r="B22" s="409" t="s">
        <v>745</v>
      </c>
      <c r="C22" s="413"/>
      <c r="D22" s="413"/>
      <c r="E22" s="413"/>
      <c r="F22" s="413"/>
    </row>
    <row r="23" spans="1:6" x14ac:dyDescent="0.2">
      <c r="A23" s="408" t="s">
        <v>746</v>
      </c>
      <c r="B23" s="415" t="s">
        <v>747</v>
      </c>
      <c r="C23" s="416"/>
      <c r="D23" s="416"/>
      <c r="E23" s="416"/>
      <c r="F23" s="416"/>
    </row>
    <row r="24" spans="1:6" x14ac:dyDescent="0.2">
      <c r="A24" s="408" t="s">
        <v>748</v>
      </c>
      <c r="B24" s="409" t="s">
        <v>749</v>
      </c>
      <c r="C24" s="417"/>
      <c r="D24" s="417"/>
      <c r="E24" s="417"/>
      <c r="F24" s="417"/>
    </row>
    <row r="25" spans="1:6" x14ac:dyDescent="0.2">
      <c r="A25" s="408" t="s">
        <v>750</v>
      </c>
      <c r="B25" s="409" t="s">
        <v>751</v>
      </c>
      <c r="C25" s="413"/>
      <c r="D25" s="413"/>
      <c r="E25" s="413"/>
      <c r="F25" s="413"/>
    </row>
    <row r="26" spans="1:6" x14ac:dyDescent="0.2">
      <c r="A26" s="408" t="s">
        <v>752</v>
      </c>
      <c r="B26" s="409" t="s">
        <v>753</v>
      </c>
      <c r="C26" s="413"/>
      <c r="D26" s="413"/>
      <c r="E26" s="413"/>
      <c r="F26" s="413"/>
    </row>
    <row r="27" spans="1:6" x14ac:dyDescent="0.2">
      <c r="A27" s="405" t="s">
        <v>754</v>
      </c>
      <c r="B27" s="406" t="s">
        <v>755</v>
      </c>
      <c r="C27" s="414">
        <v>4525378</v>
      </c>
      <c r="D27" s="414">
        <v>4525348</v>
      </c>
      <c r="E27" s="414">
        <v>3946889</v>
      </c>
      <c r="F27" s="414">
        <v>3555456</v>
      </c>
    </row>
    <row r="28" spans="1:6" x14ac:dyDescent="0.2">
      <c r="A28" s="408" t="s">
        <v>756</v>
      </c>
      <c r="B28" s="409" t="s">
        <v>757</v>
      </c>
      <c r="C28" s="413"/>
      <c r="D28" s="413"/>
      <c r="E28" s="413"/>
      <c r="F28" s="413"/>
    </row>
    <row r="29" spans="1:6" x14ac:dyDescent="0.2">
      <c r="A29" s="408" t="s">
        <v>758</v>
      </c>
      <c r="B29" s="409" t="s">
        <v>759</v>
      </c>
      <c r="C29" s="413"/>
      <c r="D29" s="413"/>
      <c r="E29" s="413"/>
      <c r="F29" s="413"/>
    </row>
    <row r="30" spans="1:6" x14ac:dyDescent="0.2">
      <c r="A30" s="408" t="s">
        <v>760</v>
      </c>
      <c r="B30" s="409" t="s">
        <v>761</v>
      </c>
      <c r="C30" s="412"/>
      <c r="D30" s="412"/>
      <c r="E30" s="412"/>
      <c r="F30" s="412"/>
    </row>
    <row r="31" spans="1:6" x14ac:dyDescent="0.2">
      <c r="A31" s="408" t="s">
        <v>762</v>
      </c>
      <c r="B31" s="415" t="s">
        <v>763</v>
      </c>
      <c r="C31" s="418"/>
      <c r="D31" s="418"/>
      <c r="E31" s="418"/>
      <c r="F31" s="418"/>
    </row>
    <row r="32" spans="1:6" x14ac:dyDescent="0.2">
      <c r="A32" s="408" t="s">
        <v>764</v>
      </c>
      <c r="B32" s="419" t="s">
        <v>765</v>
      </c>
      <c r="C32" s="418"/>
      <c r="D32" s="418"/>
      <c r="E32" s="418"/>
      <c r="F32" s="418"/>
    </row>
    <row r="33" spans="1:6" x14ac:dyDescent="0.2">
      <c r="A33" s="408" t="s">
        <v>766</v>
      </c>
      <c r="B33" s="419" t="s">
        <v>767</v>
      </c>
      <c r="C33" s="418"/>
      <c r="D33" s="418"/>
      <c r="E33" s="418"/>
      <c r="F33" s="418"/>
    </row>
    <row r="34" spans="1:6" x14ac:dyDescent="0.2">
      <c r="A34" s="408" t="s">
        <v>768</v>
      </c>
      <c r="B34" s="419" t="s">
        <v>769</v>
      </c>
      <c r="C34" s="418"/>
      <c r="D34" s="418"/>
      <c r="E34" s="418"/>
      <c r="F34" s="418"/>
    </row>
    <row r="35" spans="1:6" x14ac:dyDescent="0.2">
      <c r="A35" s="408" t="s">
        <v>770</v>
      </c>
      <c r="B35" s="419" t="s">
        <v>771</v>
      </c>
      <c r="C35" s="418"/>
      <c r="D35" s="418"/>
      <c r="E35" s="418"/>
      <c r="F35" s="418"/>
    </row>
    <row r="36" spans="1:6" x14ac:dyDescent="0.2">
      <c r="A36" s="408" t="s">
        <v>772</v>
      </c>
      <c r="B36" s="419" t="s">
        <v>773</v>
      </c>
      <c r="C36" s="418"/>
      <c r="D36" s="418"/>
      <c r="E36" s="418"/>
      <c r="F36" s="418"/>
    </row>
    <row r="37" spans="1:6" x14ac:dyDescent="0.2">
      <c r="A37" s="408" t="s">
        <v>774</v>
      </c>
      <c r="B37" s="419" t="s">
        <v>775</v>
      </c>
      <c r="C37" s="418"/>
      <c r="D37" s="418"/>
      <c r="E37" s="418"/>
      <c r="F37" s="418"/>
    </row>
    <row r="38" spans="1:6" x14ac:dyDescent="0.2">
      <c r="A38" s="405" t="s">
        <v>776</v>
      </c>
      <c r="B38" s="406" t="s">
        <v>777</v>
      </c>
      <c r="C38" s="414">
        <v>0</v>
      </c>
      <c r="D38" s="414">
        <v>0</v>
      </c>
      <c r="E38" s="414">
        <v>0</v>
      </c>
      <c r="F38" s="414">
        <v>0</v>
      </c>
    </row>
    <row r="39" spans="1:6" x14ac:dyDescent="0.2">
      <c r="A39" s="408" t="s">
        <v>778</v>
      </c>
      <c r="B39" s="419" t="s">
        <v>779</v>
      </c>
      <c r="C39" s="418"/>
      <c r="D39" s="418"/>
      <c r="E39" s="418"/>
      <c r="F39" s="418"/>
    </row>
    <row r="40" spans="1:6" x14ac:dyDescent="0.2">
      <c r="A40" s="408" t="s">
        <v>780</v>
      </c>
      <c r="B40" s="419" t="s">
        <v>781</v>
      </c>
      <c r="C40" s="418"/>
      <c r="D40" s="418"/>
      <c r="E40" s="418"/>
      <c r="F40" s="418"/>
    </row>
    <row r="41" spans="1:6" x14ac:dyDescent="0.2">
      <c r="A41" s="408" t="s">
        <v>782</v>
      </c>
      <c r="B41" s="419" t="s">
        <v>783</v>
      </c>
      <c r="C41" s="418"/>
      <c r="D41" s="418"/>
      <c r="E41" s="418"/>
      <c r="F41" s="418"/>
    </row>
    <row r="42" spans="1:6" x14ac:dyDescent="0.2">
      <c r="A42" s="408" t="s">
        <v>784</v>
      </c>
      <c r="B42" s="419" t="s">
        <v>785</v>
      </c>
      <c r="C42" s="418"/>
      <c r="D42" s="418"/>
      <c r="E42" s="418"/>
      <c r="F42" s="418"/>
    </row>
    <row r="43" spans="1:6" x14ac:dyDescent="0.2">
      <c r="A43" s="420" t="s">
        <v>786</v>
      </c>
      <c r="B43" s="419" t="s">
        <v>787</v>
      </c>
      <c r="C43" s="418"/>
      <c r="D43" s="418"/>
      <c r="E43" s="418"/>
      <c r="F43" s="418"/>
    </row>
    <row r="44" spans="1:6" x14ac:dyDescent="0.2">
      <c r="A44" s="405" t="s">
        <v>788</v>
      </c>
      <c r="B44" s="406" t="s">
        <v>789</v>
      </c>
      <c r="C44" s="414">
        <v>0</v>
      </c>
      <c r="D44" s="414">
        <v>0</v>
      </c>
      <c r="E44" s="414">
        <v>0</v>
      </c>
      <c r="F44" s="414">
        <v>0</v>
      </c>
    </row>
    <row r="45" spans="1:6" ht="22.5" x14ac:dyDescent="0.2">
      <c r="A45" s="420" t="s">
        <v>790</v>
      </c>
      <c r="B45" s="419" t="s">
        <v>791</v>
      </c>
      <c r="C45" s="418"/>
      <c r="D45" s="418"/>
      <c r="E45" s="418"/>
      <c r="F45" s="418"/>
    </row>
    <row r="46" spans="1:6" ht="22.5" x14ac:dyDescent="0.2">
      <c r="A46" s="420" t="s">
        <v>792</v>
      </c>
      <c r="B46" s="419" t="s">
        <v>793</v>
      </c>
      <c r="C46" s="418"/>
      <c r="D46" s="418"/>
      <c r="E46" s="418"/>
      <c r="F46" s="418"/>
    </row>
    <row r="47" spans="1:6" x14ac:dyDescent="0.2">
      <c r="A47" s="420" t="s">
        <v>794</v>
      </c>
      <c r="B47" s="419" t="s">
        <v>795</v>
      </c>
      <c r="C47" s="418"/>
      <c r="D47" s="418"/>
      <c r="E47" s="418"/>
      <c r="F47" s="418"/>
    </row>
    <row r="48" spans="1:6" x14ac:dyDescent="0.2">
      <c r="A48" s="405" t="s">
        <v>796</v>
      </c>
      <c r="B48" s="406" t="s">
        <v>797</v>
      </c>
      <c r="C48" s="414">
        <v>0</v>
      </c>
      <c r="D48" s="414">
        <v>0</v>
      </c>
      <c r="E48" s="414">
        <v>0</v>
      </c>
      <c r="F48" s="414">
        <v>0</v>
      </c>
    </row>
    <row r="49" spans="1:6" ht="23.25" customHeight="1" x14ac:dyDescent="0.2">
      <c r="A49" s="408" t="s">
        <v>798</v>
      </c>
      <c r="B49" s="419" t="s">
        <v>799</v>
      </c>
      <c r="C49" s="414"/>
      <c r="D49" s="414"/>
      <c r="E49" s="414"/>
      <c r="F49" s="414"/>
    </row>
    <row r="50" spans="1:6" ht="24.75" customHeight="1" x14ac:dyDescent="0.2">
      <c r="A50" s="408" t="s">
        <v>800</v>
      </c>
      <c r="B50" s="419" t="s">
        <v>801</v>
      </c>
      <c r="C50" s="414"/>
      <c r="D50" s="414"/>
      <c r="E50" s="414"/>
      <c r="F50" s="414"/>
    </row>
    <row r="51" spans="1:6" ht="18" customHeight="1" x14ac:dyDescent="0.2">
      <c r="A51" s="421" t="s">
        <v>802</v>
      </c>
      <c r="B51" s="422" t="s">
        <v>803</v>
      </c>
      <c r="C51" s="423"/>
      <c r="D51" s="423"/>
      <c r="E51" s="423"/>
      <c r="F51" s="423"/>
    </row>
    <row r="52" spans="1:6" ht="36" x14ac:dyDescent="0.2">
      <c r="A52" s="424" t="s">
        <v>804</v>
      </c>
      <c r="B52" s="403" t="s">
        <v>805</v>
      </c>
      <c r="C52" s="425"/>
      <c r="D52" s="425"/>
      <c r="E52" s="425"/>
      <c r="F52" s="425"/>
    </row>
    <row r="53" spans="1:6" x14ac:dyDescent="0.2">
      <c r="A53" s="424"/>
      <c r="B53" s="426" t="s">
        <v>806</v>
      </c>
      <c r="C53" s="414">
        <v>109394792</v>
      </c>
      <c r="D53" s="414">
        <v>12456902</v>
      </c>
      <c r="E53" s="414">
        <v>9269000</v>
      </c>
      <c r="F53" s="414">
        <v>7970804</v>
      </c>
    </row>
    <row r="54" spans="1:6" x14ac:dyDescent="0.2">
      <c r="A54" s="408"/>
      <c r="B54" s="427" t="s">
        <v>807</v>
      </c>
      <c r="C54" s="428"/>
      <c r="D54" s="428"/>
      <c r="E54" s="428"/>
      <c r="F54" s="428"/>
    </row>
    <row r="55" spans="1:6" x14ac:dyDescent="0.2">
      <c r="A55" s="408"/>
      <c r="B55" s="427" t="s">
        <v>808</v>
      </c>
      <c r="C55" s="429">
        <v>109394792</v>
      </c>
      <c r="D55" s="429">
        <v>12456902</v>
      </c>
      <c r="E55" s="429">
        <v>9269000</v>
      </c>
      <c r="F55" s="429">
        <v>7970804</v>
      </c>
    </row>
    <row r="56" spans="1:6" x14ac:dyDescent="0.2">
      <c r="A56" s="408"/>
      <c r="B56" s="427" t="s">
        <v>809</v>
      </c>
      <c r="C56" s="429">
        <v>0</v>
      </c>
      <c r="D56" s="429">
        <v>0</v>
      </c>
      <c r="E56" s="429">
        <v>0</v>
      </c>
      <c r="F56" s="429">
        <v>0</v>
      </c>
    </row>
    <row r="57" spans="1:6" x14ac:dyDescent="0.2">
      <c r="A57" s="408"/>
      <c r="B57" s="426" t="s">
        <v>810</v>
      </c>
      <c r="C57" s="414"/>
      <c r="D57" s="414"/>
      <c r="E57" s="414"/>
      <c r="F57" s="414"/>
    </row>
    <row r="58" spans="1:6" x14ac:dyDescent="0.2">
      <c r="A58" s="408"/>
      <c r="B58" s="409" t="s">
        <v>811</v>
      </c>
      <c r="C58" s="413"/>
      <c r="D58" s="413"/>
      <c r="E58" s="413"/>
      <c r="F58" s="413"/>
    </row>
    <row r="59" spans="1:6" x14ac:dyDescent="0.2">
      <c r="A59" s="408"/>
      <c r="B59" s="430" t="s">
        <v>812</v>
      </c>
      <c r="C59" s="413"/>
      <c r="D59" s="431"/>
      <c r="E59" s="431"/>
      <c r="F59" s="431"/>
    </row>
    <row r="60" spans="1:6" x14ac:dyDescent="0.2">
      <c r="A60" s="432"/>
      <c r="B60" s="433" t="s">
        <v>813</v>
      </c>
      <c r="C60" s="434">
        <f>SUM(C7:C53)</f>
        <v>170995440</v>
      </c>
      <c r="D60" s="434">
        <f>SUM(D7:D53)</f>
        <v>73358050</v>
      </c>
      <c r="E60" s="434">
        <f>SUM(E7:E53)</f>
        <v>70110889</v>
      </c>
      <c r="F60" s="434">
        <f>SUM(F7:F53)</f>
        <v>68591460</v>
      </c>
    </row>
    <row r="61" spans="1:6" x14ac:dyDescent="0.2">
      <c r="A61" s="402" t="s">
        <v>814</v>
      </c>
      <c r="B61" s="435" t="s">
        <v>815</v>
      </c>
      <c r="C61" s="436"/>
      <c r="D61" s="436"/>
      <c r="E61" s="436"/>
      <c r="F61" s="436"/>
    </row>
    <row r="62" spans="1:6" x14ac:dyDescent="0.2">
      <c r="A62" s="405" t="s">
        <v>816</v>
      </c>
      <c r="B62" s="437" t="s">
        <v>817</v>
      </c>
      <c r="C62" s="411">
        <v>118765163</v>
      </c>
      <c r="D62" s="411">
        <v>62802050</v>
      </c>
      <c r="E62" s="411">
        <v>62561534</v>
      </c>
      <c r="F62" s="411">
        <v>64996245</v>
      </c>
    </row>
    <row r="63" spans="1:6" x14ac:dyDescent="0.2">
      <c r="A63" s="408"/>
      <c r="B63" s="438" t="s">
        <v>818</v>
      </c>
      <c r="C63" s="413">
        <v>106121345</v>
      </c>
      <c r="D63" s="413">
        <v>49786050</v>
      </c>
      <c r="E63" s="413">
        <v>49501400</v>
      </c>
      <c r="F63" s="413">
        <v>51800245</v>
      </c>
    </row>
    <row r="64" spans="1:6" x14ac:dyDescent="0.2">
      <c r="A64" s="408"/>
      <c r="B64" s="409" t="s">
        <v>819</v>
      </c>
      <c r="C64" s="413">
        <v>12916818</v>
      </c>
      <c r="D64" s="413">
        <v>13016000</v>
      </c>
      <c r="E64" s="413">
        <v>13060134</v>
      </c>
      <c r="F64" s="413">
        <v>13196000</v>
      </c>
    </row>
    <row r="65" spans="1:6" x14ac:dyDescent="0.2">
      <c r="A65" s="408"/>
      <c r="B65" s="439" t="s">
        <v>820</v>
      </c>
      <c r="C65" s="413"/>
      <c r="D65" s="413"/>
      <c r="E65" s="413"/>
      <c r="F65" s="413"/>
    </row>
    <row r="66" spans="1:6" x14ac:dyDescent="0.2">
      <c r="A66" s="405" t="s">
        <v>821</v>
      </c>
      <c r="B66" s="406" t="s">
        <v>822</v>
      </c>
      <c r="C66" s="410">
        <f>SUM(C67:C68)</f>
        <v>50483091</v>
      </c>
      <c r="D66" s="410">
        <f>SUM(D67:D68)</f>
        <v>10556000</v>
      </c>
      <c r="E66" s="410">
        <v>7549355</v>
      </c>
      <c r="F66" s="410">
        <v>3595215</v>
      </c>
    </row>
    <row r="67" spans="1:6" x14ac:dyDescent="0.2">
      <c r="A67" s="408"/>
      <c r="B67" s="409" t="s">
        <v>823</v>
      </c>
      <c r="C67" s="413">
        <v>20568392</v>
      </c>
      <c r="D67" s="413">
        <v>10556000</v>
      </c>
      <c r="E67" s="413">
        <v>7549355</v>
      </c>
      <c r="F67" s="413">
        <v>3595215</v>
      </c>
    </row>
    <row r="68" spans="1:6" x14ac:dyDescent="0.2">
      <c r="A68" s="408"/>
      <c r="B68" s="409" t="s">
        <v>824</v>
      </c>
      <c r="C68" s="413">
        <v>29914699</v>
      </c>
      <c r="D68" s="413">
        <v>0</v>
      </c>
      <c r="E68" s="413"/>
      <c r="F68" s="413"/>
    </row>
    <row r="69" spans="1:6" x14ac:dyDescent="0.2">
      <c r="A69" s="408"/>
      <c r="B69" s="409" t="s">
        <v>825</v>
      </c>
      <c r="C69" s="413"/>
      <c r="D69" s="413"/>
      <c r="E69" s="413"/>
      <c r="F69" s="413"/>
    </row>
    <row r="70" spans="1:6" x14ac:dyDescent="0.2">
      <c r="A70" s="408"/>
      <c r="B70" s="409" t="s">
        <v>826</v>
      </c>
      <c r="C70" s="413">
        <v>0</v>
      </c>
      <c r="D70" s="413"/>
      <c r="E70" s="413"/>
      <c r="F70" s="413"/>
    </row>
    <row r="71" spans="1:6" x14ac:dyDescent="0.2">
      <c r="A71" s="408"/>
      <c r="B71" s="409" t="s">
        <v>827</v>
      </c>
      <c r="C71" s="413"/>
      <c r="D71" s="413"/>
      <c r="E71" s="413"/>
      <c r="F71" s="413"/>
    </row>
    <row r="72" spans="1:6" x14ac:dyDescent="0.2">
      <c r="A72" s="440" t="s">
        <v>828</v>
      </c>
      <c r="B72" s="441" t="s">
        <v>829</v>
      </c>
      <c r="C72" s="414">
        <v>1747186</v>
      </c>
      <c r="D72" s="442">
        <v>1799455</v>
      </c>
      <c r="E72" s="442"/>
      <c r="F72" s="442"/>
    </row>
    <row r="73" spans="1:6" x14ac:dyDescent="0.2">
      <c r="A73" s="440"/>
      <c r="B73" s="433" t="s">
        <v>830</v>
      </c>
      <c r="C73" s="434">
        <f>SUM(C62+C66+C72)</f>
        <v>170995440</v>
      </c>
      <c r="D73" s="443">
        <f>SUM(D62+D66)</f>
        <v>73358050</v>
      </c>
      <c r="E73" s="443">
        <f>SUM(E62+E66)</f>
        <v>70110889</v>
      </c>
      <c r="F73" s="443">
        <f>SUM(F62+F66)</f>
        <v>68591460</v>
      </c>
    </row>
  </sheetData>
  <sheetProtection selectLockedCells="1" selectUnlockedCells="1"/>
  <mergeCells count="2">
    <mergeCell ref="B2:F2"/>
    <mergeCell ref="B3:F3"/>
  </mergeCells>
  <pageMargins left="0.70866141732283472" right="0.70866141732283472" top="0.74803149606299213" bottom="0.74803149606299213" header="0.51181102362204722" footer="0.51181102362204722"/>
  <pageSetup paperSize="9" scale="90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D1" sqref="D1"/>
    </sheetView>
  </sheetViews>
  <sheetFormatPr defaultRowHeight="12.75" x14ac:dyDescent="0.2"/>
  <cols>
    <col min="2" max="2" width="67.1640625" customWidth="1"/>
    <col min="3" max="3" width="10.6640625" customWidth="1"/>
  </cols>
  <sheetData>
    <row r="1" spans="1:5" x14ac:dyDescent="0.2">
      <c r="D1" s="444" t="s">
        <v>905</v>
      </c>
      <c r="E1" s="444"/>
    </row>
    <row r="2" spans="1:5" x14ac:dyDescent="0.2">
      <c r="A2" t="s">
        <v>831</v>
      </c>
    </row>
    <row r="3" spans="1:5" x14ac:dyDescent="0.2">
      <c r="A3" s="445"/>
      <c r="B3" s="445"/>
      <c r="C3" s="445"/>
      <c r="D3" s="445"/>
      <c r="E3" s="445"/>
    </row>
    <row r="4" spans="1:5" ht="15" x14ac:dyDescent="0.2">
      <c r="A4" s="446"/>
      <c r="B4" s="447"/>
      <c r="C4" s="447"/>
      <c r="D4" s="448"/>
      <c r="E4" s="449"/>
    </row>
    <row r="5" spans="1:5" ht="24" x14ac:dyDescent="0.2">
      <c r="A5" s="450" t="s">
        <v>662</v>
      </c>
      <c r="B5" s="451" t="s">
        <v>372</v>
      </c>
      <c r="C5" s="451" t="s">
        <v>832</v>
      </c>
      <c r="D5" s="452" t="s">
        <v>833</v>
      </c>
    </row>
    <row r="6" spans="1:5" x14ac:dyDescent="0.2">
      <c r="A6" s="453" t="s">
        <v>48</v>
      </c>
      <c r="B6" s="454" t="s">
        <v>49</v>
      </c>
      <c r="C6" s="454" t="s">
        <v>50</v>
      </c>
      <c r="D6" s="455" t="s">
        <v>51</v>
      </c>
    </row>
    <row r="7" spans="1:5" x14ac:dyDescent="0.2">
      <c r="A7" s="456" t="s">
        <v>54</v>
      </c>
      <c r="B7" s="457" t="s">
        <v>834</v>
      </c>
      <c r="C7" s="458">
        <v>0</v>
      </c>
      <c r="D7" s="458">
        <v>0</v>
      </c>
    </row>
    <row r="8" spans="1:5" x14ac:dyDescent="0.2">
      <c r="A8" s="459" t="s">
        <v>75</v>
      </c>
      <c r="B8" s="460" t="s">
        <v>835</v>
      </c>
      <c r="C8" s="461">
        <v>0</v>
      </c>
      <c r="D8" s="461">
        <v>0</v>
      </c>
    </row>
    <row r="9" spans="1:5" x14ac:dyDescent="0.2">
      <c r="A9" s="459" t="s">
        <v>95</v>
      </c>
      <c r="B9" s="460" t="s">
        <v>836</v>
      </c>
      <c r="C9" s="458">
        <v>0</v>
      </c>
      <c r="D9" s="458">
        <v>0</v>
      </c>
    </row>
    <row r="10" spans="1:5" x14ac:dyDescent="0.2">
      <c r="A10" s="459" t="s">
        <v>341</v>
      </c>
      <c r="B10" s="460" t="s">
        <v>837</v>
      </c>
      <c r="C10" s="461">
        <v>0</v>
      </c>
      <c r="D10" s="461">
        <v>0</v>
      </c>
    </row>
    <row r="11" spans="1:5" x14ac:dyDescent="0.2">
      <c r="A11" s="462" t="s">
        <v>136</v>
      </c>
      <c r="B11" s="460" t="s">
        <v>838</v>
      </c>
      <c r="C11" s="458">
        <v>0</v>
      </c>
      <c r="D11" s="458">
        <v>0</v>
      </c>
    </row>
    <row r="12" spans="1:5" x14ac:dyDescent="0.2">
      <c r="A12" s="459" t="s">
        <v>169</v>
      </c>
      <c r="B12" s="460" t="s">
        <v>839</v>
      </c>
      <c r="C12" s="461">
        <v>0</v>
      </c>
      <c r="D12" s="461">
        <v>0</v>
      </c>
    </row>
    <row r="13" spans="1:5" x14ac:dyDescent="0.2">
      <c r="A13" s="462" t="s">
        <v>352</v>
      </c>
      <c r="B13" s="463" t="s">
        <v>840</v>
      </c>
      <c r="C13" s="458">
        <v>0</v>
      </c>
      <c r="D13" s="458">
        <v>0</v>
      </c>
    </row>
    <row r="14" spans="1:5" x14ac:dyDescent="0.2">
      <c r="A14" s="462" t="s">
        <v>202</v>
      </c>
      <c r="B14" s="463" t="s">
        <v>841</v>
      </c>
      <c r="C14" s="461">
        <v>0</v>
      </c>
      <c r="D14" s="461">
        <v>0</v>
      </c>
    </row>
    <row r="15" spans="1:5" x14ac:dyDescent="0.2">
      <c r="A15" s="459" t="s">
        <v>217</v>
      </c>
      <c r="B15" s="463" t="s">
        <v>842</v>
      </c>
      <c r="C15" s="458">
        <v>0</v>
      </c>
      <c r="D15" s="458">
        <v>0</v>
      </c>
    </row>
    <row r="16" spans="1:5" x14ac:dyDescent="0.2">
      <c r="A16" s="462" t="s">
        <v>366</v>
      </c>
      <c r="B16" s="463" t="s">
        <v>843</v>
      </c>
      <c r="C16" s="461">
        <v>0</v>
      </c>
      <c r="D16" s="461">
        <v>0</v>
      </c>
    </row>
    <row r="17" spans="1:4" x14ac:dyDescent="0.2">
      <c r="A17" s="459" t="s">
        <v>447</v>
      </c>
      <c r="B17" s="463" t="s">
        <v>844</v>
      </c>
      <c r="C17" s="458">
        <v>0</v>
      </c>
      <c r="D17" s="458">
        <v>0</v>
      </c>
    </row>
    <row r="18" spans="1:4" x14ac:dyDescent="0.2">
      <c r="A18" s="462" t="s">
        <v>448</v>
      </c>
      <c r="B18" s="460" t="s">
        <v>845</v>
      </c>
      <c r="C18" s="461">
        <v>242840</v>
      </c>
      <c r="D18" s="461">
        <v>242840</v>
      </c>
    </row>
    <row r="19" spans="1:4" x14ac:dyDescent="0.2">
      <c r="A19" s="459" t="s">
        <v>449</v>
      </c>
      <c r="B19" s="460" t="s">
        <v>846</v>
      </c>
      <c r="C19" s="458">
        <v>0</v>
      </c>
      <c r="D19" s="458">
        <v>0</v>
      </c>
    </row>
    <row r="20" spans="1:4" x14ac:dyDescent="0.2">
      <c r="A20" s="462" t="s">
        <v>452</v>
      </c>
      <c r="B20" s="460" t="s">
        <v>847</v>
      </c>
      <c r="C20" s="461">
        <v>0</v>
      </c>
      <c r="D20" s="461">
        <v>0</v>
      </c>
    </row>
    <row r="21" spans="1:4" x14ac:dyDescent="0.2">
      <c r="A21" s="459" t="s">
        <v>455</v>
      </c>
      <c r="B21" s="460" t="s">
        <v>848</v>
      </c>
      <c r="C21" s="458">
        <v>0</v>
      </c>
      <c r="D21" s="458">
        <v>0</v>
      </c>
    </row>
    <row r="22" spans="1:4" x14ac:dyDescent="0.2">
      <c r="A22" s="462" t="s">
        <v>458</v>
      </c>
      <c r="B22" s="460" t="s">
        <v>849</v>
      </c>
      <c r="C22" s="461">
        <v>0</v>
      </c>
      <c r="D22" s="461">
        <v>0</v>
      </c>
    </row>
    <row r="23" spans="1:4" x14ac:dyDescent="0.2">
      <c r="A23" s="459" t="s">
        <v>461</v>
      </c>
      <c r="B23" s="464"/>
      <c r="C23" s="464"/>
      <c r="D23" s="464"/>
    </row>
    <row r="24" spans="1:4" x14ac:dyDescent="0.2">
      <c r="A24" s="462" t="s">
        <v>464</v>
      </c>
      <c r="B24" s="464"/>
      <c r="C24" s="464"/>
      <c r="D24" s="464"/>
    </row>
    <row r="25" spans="1:4" x14ac:dyDescent="0.2">
      <c r="A25" s="459" t="s">
        <v>467</v>
      </c>
      <c r="B25" s="464"/>
      <c r="C25" s="464"/>
      <c r="D25" s="464"/>
    </row>
    <row r="26" spans="1:4" x14ac:dyDescent="0.2">
      <c r="A26" s="462" t="s">
        <v>470</v>
      </c>
      <c r="B26" s="464"/>
      <c r="C26" s="464"/>
      <c r="D26" s="464"/>
    </row>
    <row r="27" spans="1:4" x14ac:dyDescent="0.2">
      <c r="A27" s="459" t="s">
        <v>473</v>
      </c>
      <c r="B27" s="464"/>
      <c r="C27" s="464"/>
      <c r="D27" s="464"/>
    </row>
    <row r="28" spans="1:4" x14ac:dyDescent="0.2">
      <c r="A28" s="462" t="s">
        <v>475</v>
      </c>
      <c r="B28" s="464"/>
      <c r="C28" s="464"/>
      <c r="D28" s="464"/>
    </row>
    <row r="29" spans="1:4" x14ac:dyDescent="0.2">
      <c r="A29" s="459" t="s">
        <v>477</v>
      </c>
      <c r="B29" s="464"/>
      <c r="C29" s="464"/>
      <c r="D29" s="464"/>
    </row>
    <row r="30" spans="1:4" x14ac:dyDescent="0.2">
      <c r="A30" s="462" t="s">
        <v>480</v>
      </c>
      <c r="B30" s="464"/>
      <c r="C30" s="457"/>
      <c r="D30" s="457"/>
    </row>
    <row r="31" spans="1:4" x14ac:dyDescent="0.2">
      <c r="A31" s="465" t="s">
        <v>483</v>
      </c>
      <c r="B31" s="466"/>
      <c r="C31" s="467"/>
      <c r="D31" s="468"/>
    </row>
    <row r="32" spans="1:4" x14ac:dyDescent="0.2">
      <c r="A32" s="469" t="s">
        <v>486</v>
      </c>
      <c r="B32" s="470" t="s">
        <v>660</v>
      </c>
      <c r="C32" s="471">
        <f>+C7+C8+C9+C10+C11+C18+C19+C20+C21+C22+C23+C24+C25+C26+C27+C28+C29+C30+C31</f>
        <v>242840</v>
      </c>
      <c r="D32" s="472">
        <f>+D7+D8+D9+D10+D11+D18+D19+D20+D21+D22+D23+D24+D25+D26+D27+D28+D29+D30+D31</f>
        <v>242840</v>
      </c>
    </row>
    <row r="33" spans="1:4" ht="12.75" customHeight="1" x14ac:dyDescent="0.2">
      <c r="A33" s="473"/>
      <c r="B33" s="568" t="s">
        <v>850</v>
      </c>
      <c r="C33" s="568"/>
      <c r="D33" s="568"/>
    </row>
  </sheetData>
  <sheetProtection selectLockedCells="1" selectUnlockedCells="1"/>
  <mergeCells count="1">
    <mergeCell ref="B33:D33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K5" sqref="K5"/>
    </sheetView>
  </sheetViews>
  <sheetFormatPr defaultRowHeight="12.75" x14ac:dyDescent="0.2"/>
  <cols>
    <col min="1" max="1" width="4.83203125" customWidth="1"/>
    <col min="2" max="2" width="28" customWidth="1"/>
    <col min="3" max="3" width="16.83203125" customWidth="1"/>
    <col min="4" max="4" width="16.1640625" customWidth="1"/>
    <col min="5" max="5" width="17.1640625" customWidth="1"/>
  </cols>
  <sheetData>
    <row r="1" spans="1:5" x14ac:dyDescent="0.2">
      <c r="A1" s="474"/>
      <c r="B1" s="475"/>
      <c r="C1" s="475"/>
      <c r="D1" s="475"/>
      <c r="E1" s="476" t="s">
        <v>904</v>
      </c>
    </row>
    <row r="2" spans="1:5" x14ac:dyDescent="0.2">
      <c r="A2" s="474"/>
      <c r="B2" s="475"/>
      <c r="C2" s="475"/>
      <c r="D2" s="475"/>
      <c r="E2" s="476"/>
    </row>
    <row r="3" spans="1:5" ht="12.75" customHeight="1" x14ac:dyDescent="0.2">
      <c r="A3" s="569" t="s">
        <v>851</v>
      </c>
      <c r="B3" s="569"/>
      <c r="C3" s="569"/>
      <c r="D3" s="569"/>
      <c r="E3" s="569"/>
    </row>
    <row r="4" spans="1:5" ht="15.75" x14ac:dyDescent="0.25">
      <c r="A4" s="477"/>
      <c r="B4" s="475"/>
      <c r="C4" s="475"/>
      <c r="D4" s="475"/>
      <c r="E4" s="475"/>
    </row>
    <row r="5" spans="1:5" ht="94.5" x14ac:dyDescent="0.2">
      <c r="A5" s="478" t="s">
        <v>521</v>
      </c>
      <c r="B5" s="479" t="s">
        <v>852</v>
      </c>
      <c r="C5" s="479" t="s">
        <v>853</v>
      </c>
      <c r="D5" s="479" t="s">
        <v>854</v>
      </c>
      <c r="E5" s="480" t="s">
        <v>855</v>
      </c>
    </row>
    <row r="6" spans="1:5" ht="31.5" x14ac:dyDescent="0.2">
      <c r="A6" s="481" t="s">
        <v>54</v>
      </c>
      <c r="B6" s="482" t="s">
        <v>856</v>
      </c>
      <c r="C6" s="483"/>
      <c r="D6" s="484">
        <v>10000</v>
      </c>
      <c r="E6" s="485"/>
    </row>
    <row r="7" spans="1:5" ht="15.75" x14ac:dyDescent="0.2">
      <c r="A7" s="486" t="s">
        <v>75</v>
      </c>
      <c r="B7" s="487" t="s">
        <v>857</v>
      </c>
      <c r="C7" s="488"/>
      <c r="D7" s="489">
        <v>120000</v>
      </c>
      <c r="E7" s="490"/>
    </row>
    <row r="8" spans="1:5" ht="15.75" x14ac:dyDescent="0.2">
      <c r="A8" s="486" t="s">
        <v>95</v>
      </c>
      <c r="B8" s="487"/>
      <c r="C8" s="488"/>
      <c r="D8" s="489"/>
      <c r="E8" s="490"/>
    </row>
    <row r="9" spans="1:5" ht="15.75" x14ac:dyDescent="0.2">
      <c r="A9" s="486" t="s">
        <v>341</v>
      </c>
      <c r="B9" s="487"/>
      <c r="C9" s="488"/>
      <c r="D9" s="489"/>
      <c r="E9" s="490"/>
    </row>
    <row r="10" spans="1:5" ht="15.75" x14ac:dyDescent="0.2">
      <c r="A10" s="486" t="s">
        <v>136</v>
      </c>
      <c r="B10" s="487"/>
      <c r="C10" s="488"/>
      <c r="D10" s="489"/>
      <c r="E10" s="490"/>
    </row>
    <row r="11" spans="1:5" ht="15.75" x14ac:dyDescent="0.2">
      <c r="A11" s="486" t="s">
        <v>169</v>
      </c>
      <c r="B11" s="487"/>
      <c r="C11" s="488"/>
      <c r="D11" s="489"/>
      <c r="E11" s="490"/>
    </row>
    <row r="12" spans="1:5" ht="15.75" x14ac:dyDescent="0.2">
      <c r="A12" s="486" t="s">
        <v>352</v>
      </c>
      <c r="B12" s="487"/>
      <c r="C12" s="488"/>
      <c r="D12" s="489"/>
      <c r="E12" s="490"/>
    </row>
    <row r="13" spans="1:5" ht="15.75" x14ac:dyDescent="0.2">
      <c r="A13" s="486" t="s">
        <v>202</v>
      </c>
      <c r="B13" s="487"/>
      <c r="C13" s="488"/>
      <c r="D13" s="489"/>
      <c r="E13" s="490"/>
    </row>
    <row r="14" spans="1:5" ht="15.75" x14ac:dyDescent="0.2">
      <c r="A14" s="486" t="s">
        <v>217</v>
      </c>
      <c r="B14" s="487"/>
      <c r="C14" s="488"/>
      <c r="D14" s="489"/>
      <c r="E14" s="490"/>
    </row>
    <row r="15" spans="1:5" ht="15.75" x14ac:dyDescent="0.2">
      <c r="A15" s="486" t="s">
        <v>366</v>
      </c>
      <c r="B15" s="487"/>
      <c r="C15" s="488"/>
      <c r="D15" s="489"/>
      <c r="E15" s="490"/>
    </row>
    <row r="16" spans="1:5" ht="15.75" x14ac:dyDescent="0.2">
      <c r="A16" s="486" t="s">
        <v>447</v>
      </c>
      <c r="B16" s="487"/>
      <c r="C16" s="488"/>
      <c r="D16" s="489"/>
      <c r="E16" s="490"/>
    </row>
    <row r="17" spans="1:5" ht="15.75" x14ac:dyDescent="0.2">
      <c r="A17" s="486" t="s">
        <v>448</v>
      </c>
      <c r="B17" s="487"/>
      <c r="C17" s="488"/>
      <c r="D17" s="489"/>
      <c r="E17" s="490"/>
    </row>
    <row r="18" spans="1:5" ht="15.75" x14ac:dyDescent="0.2">
      <c r="A18" s="486" t="s">
        <v>449</v>
      </c>
      <c r="B18" s="487"/>
      <c r="C18" s="488"/>
      <c r="D18" s="489"/>
      <c r="E18" s="490"/>
    </row>
    <row r="19" spans="1:5" ht="12.75" customHeight="1" x14ac:dyDescent="0.25">
      <c r="A19" s="570" t="s">
        <v>858</v>
      </c>
      <c r="B19" s="570"/>
      <c r="C19" s="491"/>
      <c r="D19" s="492">
        <f>IF(SUM(D6:D18)=0,"",SUM(D6:D18))</f>
        <v>130000</v>
      </c>
      <c r="E19" s="493" t="str">
        <f>IF(SUM(E6:E18)=0,"",SUM(E6:E18))</f>
        <v/>
      </c>
    </row>
  </sheetData>
  <sheetProtection selectLockedCells="1" selectUnlockedCells="1"/>
  <mergeCells count="2">
    <mergeCell ref="A3:E3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Q1" workbookViewId="0">
      <selection activeCell="I1" sqref="I1"/>
    </sheetView>
  </sheetViews>
  <sheetFormatPr defaultRowHeight="12.75" x14ac:dyDescent="0.2"/>
  <cols>
    <col min="2" max="2" width="16.83203125" customWidth="1"/>
  </cols>
  <sheetData>
    <row r="1" spans="1:9" x14ac:dyDescent="0.2">
      <c r="I1" s="444" t="s">
        <v>859</v>
      </c>
    </row>
    <row r="3" spans="1:9" ht="12.75" customHeight="1" x14ac:dyDescent="0.2">
      <c r="A3" s="577" t="s">
        <v>860</v>
      </c>
      <c r="B3" s="577"/>
      <c r="C3" s="577"/>
      <c r="D3" s="577"/>
      <c r="E3" s="577"/>
      <c r="F3" s="577"/>
      <c r="G3" s="577"/>
      <c r="H3" s="577"/>
      <c r="I3" s="577"/>
    </row>
    <row r="4" spans="1:9" ht="13.5" x14ac:dyDescent="0.25">
      <c r="A4" s="325"/>
      <c r="B4" s="325"/>
      <c r="C4" s="325"/>
      <c r="D4" s="325"/>
      <c r="E4" s="325"/>
      <c r="F4" s="325"/>
      <c r="G4" s="325"/>
      <c r="H4" s="578" t="s">
        <v>861</v>
      </c>
      <c r="I4" s="578"/>
    </row>
    <row r="5" spans="1:9" ht="12.75" customHeight="1" x14ac:dyDescent="0.2">
      <c r="A5" s="579" t="s">
        <v>662</v>
      </c>
      <c r="B5" s="580" t="s">
        <v>862</v>
      </c>
      <c r="C5" s="581" t="s">
        <v>863</v>
      </c>
      <c r="D5" s="571" t="s">
        <v>864</v>
      </c>
      <c r="E5" s="571"/>
      <c r="F5" s="571"/>
      <c r="G5" s="571"/>
      <c r="H5" s="571"/>
      <c r="I5" s="572" t="s">
        <v>865</v>
      </c>
    </row>
    <row r="6" spans="1:9" ht="36" x14ac:dyDescent="0.2">
      <c r="A6" s="579"/>
      <c r="B6" s="580"/>
      <c r="C6" s="581"/>
      <c r="D6" s="451" t="s">
        <v>866</v>
      </c>
      <c r="E6" s="451" t="s">
        <v>867</v>
      </c>
      <c r="F6" s="451" t="s">
        <v>868</v>
      </c>
      <c r="G6" s="494" t="s">
        <v>869</v>
      </c>
      <c r="H6" s="494" t="s">
        <v>870</v>
      </c>
      <c r="I6" s="572"/>
    </row>
    <row r="7" spans="1:9" ht="21" x14ac:dyDescent="0.2">
      <c r="A7" s="495" t="s">
        <v>48</v>
      </c>
      <c r="B7" s="496" t="s">
        <v>49</v>
      </c>
      <c r="C7" s="496" t="s">
        <v>50</v>
      </c>
      <c r="D7" s="496" t="s">
        <v>51</v>
      </c>
      <c r="E7" s="496" t="s">
        <v>52</v>
      </c>
      <c r="F7" s="496" t="s">
        <v>428</v>
      </c>
      <c r="G7" s="496" t="s">
        <v>435</v>
      </c>
      <c r="H7" s="496" t="s">
        <v>871</v>
      </c>
      <c r="I7" s="497" t="s">
        <v>872</v>
      </c>
    </row>
    <row r="8" spans="1:9" ht="12.75" customHeight="1" x14ac:dyDescent="0.2">
      <c r="A8" s="573" t="s">
        <v>873</v>
      </c>
      <c r="B8" s="573"/>
      <c r="C8" s="573"/>
      <c r="D8" s="573"/>
      <c r="E8" s="573"/>
      <c r="F8" s="573"/>
      <c r="G8" s="573"/>
      <c r="H8" s="573"/>
      <c r="I8" s="573"/>
    </row>
    <row r="9" spans="1:9" ht="33.75" x14ac:dyDescent="0.2">
      <c r="A9" s="498" t="s">
        <v>54</v>
      </c>
      <c r="B9" s="499" t="s">
        <v>874</v>
      </c>
      <c r="C9" s="500"/>
      <c r="D9" s="500"/>
      <c r="E9" s="500"/>
      <c r="F9" s="500"/>
      <c r="G9" s="501"/>
      <c r="H9" s="502">
        <f>SUM(D9:G9)</f>
        <v>0</v>
      </c>
      <c r="I9" s="503">
        <f>C9+H9</f>
        <v>0</v>
      </c>
    </row>
    <row r="10" spans="1:9" ht="45" x14ac:dyDescent="0.2">
      <c r="A10" s="498" t="s">
        <v>75</v>
      </c>
      <c r="B10" s="499" t="s">
        <v>875</v>
      </c>
      <c r="C10" s="500"/>
      <c r="D10" s="500"/>
      <c r="E10" s="500"/>
      <c r="F10" s="500"/>
      <c r="G10" s="501"/>
      <c r="H10" s="502">
        <f>SUM(D10:G10)</f>
        <v>0</v>
      </c>
      <c r="I10" s="503">
        <f>C10+H10</f>
        <v>0</v>
      </c>
    </row>
    <row r="11" spans="1:9" ht="33.75" x14ac:dyDescent="0.2">
      <c r="A11" s="498" t="s">
        <v>95</v>
      </c>
      <c r="B11" s="499" t="s">
        <v>876</v>
      </c>
      <c r="C11" s="500"/>
      <c r="D11" s="500"/>
      <c r="E11" s="500"/>
      <c r="F11" s="500"/>
      <c r="G11" s="501"/>
      <c r="H11" s="502">
        <f>SUM(D11:G11)</f>
        <v>0</v>
      </c>
      <c r="I11" s="503">
        <f>C11+H11</f>
        <v>0</v>
      </c>
    </row>
    <row r="12" spans="1:9" ht="22.5" x14ac:dyDescent="0.2">
      <c r="A12" s="498" t="s">
        <v>341</v>
      </c>
      <c r="B12" s="499" t="s">
        <v>877</v>
      </c>
      <c r="C12" s="500"/>
      <c r="D12" s="500"/>
      <c r="E12" s="500"/>
      <c r="F12" s="500"/>
      <c r="G12" s="501"/>
      <c r="H12" s="502">
        <f>SUM(D12:G12)</f>
        <v>0</v>
      </c>
      <c r="I12" s="503">
        <f>C12+H12</f>
        <v>0</v>
      </c>
    </row>
    <row r="13" spans="1:9" ht="33.75" x14ac:dyDescent="0.2">
      <c r="A13" s="498" t="s">
        <v>136</v>
      </c>
      <c r="B13" s="499" t="s">
        <v>878</v>
      </c>
      <c r="C13" s="500"/>
      <c r="D13" s="500"/>
      <c r="E13" s="500"/>
      <c r="F13" s="500"/>
      <c r="G13" s="501"/>
      <c r="H13" s="502">
        <f>SUM(D13:G13)</f>
        <v>0</v>
      </c>
      <c r="I13" s="503">
        <f>C13+H13</f>
        <v>0</v>
      </c>
    </row>
    <row r="14" spans="1:9" x14ac:dyDescent="0.2">
      <c r="A14" s="504" t="s">
        <v>169</v>
      </c>
      <c r="B14" s="505" t="s">
        <v>879</v>
      </c>
      <c r="C14" s="506"/>
      <c r="D14" s="506"/>
      <c r="E14" s="506"/>
      <c r="F14" s="506"/>
      <c r="G14" s="507"/>
      <c r="H14" s="502"/>
      <c r="I14" s="503"/>
    </row>
    <row r="15" spans="1:9" x14ac:dyDescent="0.2">
      <c r="A15" s="508" t="s">
        <v>352</v>
      </c>
      <c r="B15" s="509" t="s">
        <v>880</v>
      </c>
      <c r="C15" s="510"/>
      <c r="D15" s="510">
        <v>1765887</v>
      </c>
      <c r="E15" s="510"/>
      <c r="F15" s="510"/>
      <c r="G15" s="511"/>
      <c r="H15" s="502"/>
      <c r="I15" s="503"/>
    </row>
    <row r="16" spans="1:9" x14ac:dyDescent="0.2">
      <c r="A16" s="574" t="s">
        <v>881</v>
      </c>
      <c r="B16" s="574"/>
      <c r="C16" s="512">
        <f t="shared" ref="C16:I16" si="0">SUM(C9:C15)</f>
        <v>0</v>
      </c>
      <c r="D16" s="512">
        <f t="shared" si="0"/>
        <v>1765887</v>
      </c>
      <c r="E16" s="512">
        <f t="shared" si="0"/>
        <v>0</v>
      </c>
      <c r="F16" s="512">
        <f t="shared" si="0"/>
        <v>0</v>
      </c>
      <c r="G16" s="512">
        <f t="shared" si="0"/>
        <v>0</v>
      </c>
      <c r="H16" s="512">
        <f t="shared" si="0"/>
        <v>0</v>
      </c>
      <c r="I16" s="513">
        <f t="shared" si="0"/>
        <v>0</v>
      </c>
    </row>
    <row r="17" spans="1:9" ht="12.75" customHeight="1" x14ac:dyDescent="0.2">
      <c r="A17" s="575" t="s">
        <v>882</v>
      </c>
      <c r="B17" s="575"/>
      <c r="C17" s="575"/>
      <c r="D17" s="575"/>
      <c r="E17" s="575"/>
      <c r="F17" s="575"/>
      <c r="G17" s="575"/>
      <c r="H17" s="575"/>
      <c r="I17" s="575"/>
    </row>
    <row r="18" spans="1:9" x14ac:dyDescent="0.2">
      <c r="A18" s="498" t="s">
        <v>54</v>
      </c>
      <c r="B18" s="499" t="s">
        <v>883</v>
      </c>
      <c r="C18" s="500"/>
      <c r="D18" s="500"/>
      <c r="E18" s="500"/>
      <c r="F18" s="500"/>
      <c r="G18" s="501"/>
      <c r="H18" s="502">
        <f>SUM(D18:G18)</f>
        <v>0</v>
      </c>
      <c r="I18" s="503">
        <f>C18+H18</f>
        <v>0</v>
      </c>
    </row>
    <row r="19" spans="1:9" x14ac:dyDescent="0.2">
      <c r="A19" s="508" t="s">
        <v>75</v>
      </c>
      <c r="B19" s="509" t="s">
        <v>880</v>
      </c>
      <c r="C19" s="510"/>
      <c r="D19" s="510"/>
      <c r="E19" s="510"/>
      <c r="F19" s="510"/>
      <c r="G19" s="511"/>
      <c r="H19" s="502">
        <f>SUM(D19:G19)</f>
        <v>0</v>
      </c>
      <c r="I19" s="514">
        <f>C19+H19</f>
        <v>0</v>
      </c>
    </row>
    <row r="20" spans="1:9" x14ac:dyDescent="0.2">
      <c r="A20" s="574" t="s">
        <v>884</v>
      </c>
      <c r="B20" s="574"/>
      <c r="C20" s="515">
        <f t="shared" ref="C20:I20" si="1">SUM(C18:C19)</f>
        <v>0</v>
      </c>
      <c r="D20" s="515">
        <f t="shared" si="1"/>
        <v>0</v>
      </c>
      <c r="E20" s="515">
        <f t="shared" si="1"/>
        <v>0</v>
      </c>
      <c r="F20" s="515">
        <f t="shared" si="1"/>
        <v>0</v>
      </c>
      <c r="G20" s="512">
        <f t="shared" si="1"/>
        <v>0</v>
      </c>
      <c r="H20" s="512">
        <f t="shared" si="1"/>
        <v>0</v>
      </c>
      <c r="I20" s="513">
        <f t="shared" si="1"/>
        <v>0</v>
      </c>
    </row>
    <row r="21" spans="1:9" x14ac:dyDescent="0.2">
      <c r="A21" s="576" t="s">
        <v>885</v>
      </c>
      <c r="B21" s="576"/>
      <c r="C21" s="516">
        <f t="shared" ref="C21:I21" si="2">C16+C20</f>
        <v>0</v>
      </c>
      <c r="D21" s="516">
        <f>D16+D20</f>
        <v>1765887</v>
      </c>
      <c r="E21" s="516">
        <f t="shared" si="2"/>
        <v>0</v>
      </c>
      <c r="F21" s="516">
        <f t="shared" si="2"/>
        <v>0</v>
      </c>
      <c r="G21" s="516">
        <f t="shared" si="2"/>
        <v>0</v>
      </c>
      <c r="H21" s="516">
        <f t="shared" si="2"/>
        <v>0</v>
      </c>
      <c r="I21" s="513">
        <f t="shared" si="2"/>
        <v>0</v>
      </c>
    </row>
  </sheetData>
  <sheetProtection selectLockedCells="1" selectUnlockedCells="1"/>
  <mergeCells count="12">
    <mergeCell ref="A21:B21"/>
    <mergeCell ref="A3:I3"/>
    <mergeCell ref="H4:I4"/>
    <mergeCell ref="A5:A6"/>
    <mergeCell ref="B5:B6"/>
    <mergeCell ref="C5:C6"/>
    <mergeCell ref="D5:H5"/>
    <mergeCell ref="I5:I6"/>
    <mergeCell ref="A8:I8"/>
    <mergeCell ref="A16:B16"/>
    <mergeCell ref="A17:I17"/>
    <mergeCell ref="A20:B20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38"/>
  <sheetViews>
    <sheetView workbookViewId="0">
      <selection activeCell="A10" sqref="A10"/>
    </sheetView>
  </sheetViews>
  <sheetFormatPr defaultRowHeight="12.75" x14ac:dyDescent="0.2"/>
  <cols>
    <col min="1" max="1" width="46.33203125" style="13" customWidth="1"/>
    <col min="2" max="2" width="66.1640625" style="13" customWidth="1"/>
    <col min="3" max="16384" width="9.33203125" style="13"/>
  </cols>
  <sheetData>
    <row r="1" spans="1:2" ht="18.75" x14ac:dyDescent="0.3">
      <c r="A1" s="2" t="s">
        <v>0</v>
      </c>
    </row>
    <row r="3" spans="1:2" x14ac:dyDescent="0.2">
      <c r="A3" s="4"/>
      <c r="B3" s="4"/>
    </row>
    <row r="4" spans="1:2" ht="15.75" x14ac:dyDescent="0.25">
      <c r="A4" s="7" t="s">
        <v>914</v>
      </c>
      <c r="B4" s="9"/>
    </row>
    <row r="5" spans="1:2" s="14" customFormat="1" x14ac:dyDescent="0.2">
      <c r="A5" s="4"/>
      <c r="B5" s="4"/>
    </row>
    <row r="6" spans="1:2" x14ac:dyDescent="0.2">
      <c r="A6" s="4" t="s">
        <v>2</v>
      </c>
      <c r="B6" s="4" t="s">
        <v>3</v>
      </c>
    </row>
    <row r="7" spans="1:2" x14ac:dyDescent="0.2">
      <c r="A7" s="4" t="s">
        <v>4</v>
      </c>
      <c r="B7" s="4" t="s">
        <v>5</v>
      </c>
    </row>
    <row r="8" spans="1:2" x14ac:dyDescent="0.2">
      <c r="A8" s="4" t="s">
        <v>6</v>
      </c>
      <c r="B8" s="4" t="s">
        <v>7</v>
      </c>
    </row>
    <row r="9" spans="1:2" x14ac:dyDescent="0.2">
      <c r="A9" s="4"/>
      <c r="B9" s="4"/>
    </row>
    <row r="10" spans="1:2" ht="15.75" x14ac:dyDescent="0.25">
      <c r="A10" s="7" t="str">
        <f>+CONCATENATE(LEFT(A4,4),". évi módosított előirányzat BEVÉTELEK")</f>
        <v>2020. évi módosított előirányzat BEVÉTELEK</v>
      </c>
      <c r="B10" s="9"/>
    </row>
    <row r="11" spans="1:2" x14ac:dyDescent="0.2">
      <c r="A11" s="4"/>
      <c r="B11" s="4"/>
    </row>
    <row r="12" spans="1:2" s="14" customFormat="1" x14ac:dyDescent="0.2">
      <c r="A12" s="4" t="s">
        <v>8</v>
      </c>
      <c r="B12" s="4" t="s">
        <v>9</v>
      </c>
    </row>
    <row r="13" spans="1:2" x14ac:dyDescent="0.2">
      <c r="A13" s="4" t="s">
        <v>10</v>
      </c>
      <c r="B13" s="4" t="s">
        <v>11</v>
      </c>
    </row>
    <row r="14" spans="1:2" x14ac:dyDescent="0.2">
      <c r="A14" s="4" t="s">
        <v>12</v>
      </c>
      <c r="B14" s="4" t="s">
        <v>13</v>
      </c>
    </row>
    <row r="15" spans="1:2" x14ac:dyDescent="0.2">
      <c r="A15" s="4"/>
      <c r="B15" s="4"/>
    </row>
    <row r="16" spans="1:2" ht="14.25" x14ac:dyDescent="0.2">
      <c r="A16" s="15" t="str">
        <f>+CONCATENATE(LEFT(A4,4),". évi teljesítés BEVÉTELEK")</f>
        <v>2020. évi teljesítés BEVÉTELEK</v>
      </c>
      <c r="B16" s="9"/>
    </row>
    <row r="17" spans="1:2" x14ac:dyDescent="0.2">
      <c r="A17" s="4"/>
      <c r="B17" s="4"/>
    </row>
    <row r="18" spans="1:2" x14ac:dyDescent="0.2">
      <c r="A18" s="4" t="s">
        <v>14</v>
      </c>
      <c r="B18" s="4" t="s">
        <v>15</v>
      </c>
    </row>
    <row r="19" spans="1:2" x14ac:dyDescent="0.2">
      <c r="A19" s="4" t="s">
        <v>16</v>
      </c>
      <c r="B19" s="4" t="s">
        <v>17</v>
      </c>
    </row>
    <row r="20" spans="1:2" x14ac:dyDescent="0.2">
      <c r="A20" s="4" t="s">
        <v>18</v>
      </c>
      <c r="B20" s="4" t="s">
        <v>19</v>
      </c>
    </row>
    <row r="21" spans="1:2" x14ac:dyDescent="0.2">
      <c r="A21" s="4"/>
      <c r="B21" s="4"/>
    </row>
    <row r="22" spans="1:2" ht="15.75" x14ac:dyDescent="0.25">
      <c r="A22" s="7" t="str">
        <f>+CONCATENATE(LEFT(A4,4),". évi eredeti előirányzat KIADÁSOK")</f>
        <v>2020. évi eredeti előirányzat KIADÁSOK</v>
      </c>
      <c r="B22" s="9"/>
    </row>
    <row r="23" spans="1:2" x14ac:dyDescent="0.2">
      <c r="A23" s="4"/>
      <c r="B23" s="4"/>
    </row>
    <row r="24" spans="1:2" x14ac:dyDescent="0.2">
      <c r="A24" s="4" t="s">
        <v>20</v>
      </c>
      <c r="B24" s="4" t="s">
        <v>21</v>
      </c>
    </row>
    <row r="25" spans="1:2" x14ac:dyDescent="0.2">
      <c r="A25" s="4" t="s">
        <v>22</v>
      </c>
      <c r="B25" s="4" t="s">
        <v>23</v>
      </c>
    </row>
    <row r="26" spans="1:2" x14ac:dyDescent="0.2">
      <c r="A26" s="4" t="s">
        <v>24</v>
      </c>
      <c r="B26" s="4" t="s">
        <v>25</v>
      </c>
    </row>
    <row r="27" spans="1:2" x14ac:dyDescent="0.2">
      <c r="A27" s="4"/>
      <c r="B27" s="4"/>
    </row>
    <row r="28" spans="1:2" ht="15.75" x14ac:dyDescent="0.25">
      <c r="A28" s="7" t="str">
        <f>+CONCATENATE(LEFT(A4,4),". évi módosított előirányzat KIADÁSOK")</f>
        <v>2020. évi módosított előirányzat KIADÁSOK</v>
      </c>
      <c r="B28" s="9"/>
    </row>
    <row r="29" spans="1:2" x14ac:dyDescent="0.2">
      <c r="A29" s="4"/>
      <c r="B29" s="4"/>
    </row>
    <row r="30" spans="1:2" x14ac:dyDescent="0.2">
      <c r="A30" s="4" t="s">
        <v>26</v>
      </c>
      <c r="B30" s="4" t="s">
        <v>27</v>
      </c>
    </row>
    <row r="31" spans="1:2" x14ac:dyDescent="0.2">
      <c r="A31" s="4" t="s">
        <v>28</v>
      </c>
      <c r="B31" s="4" t="s">
        <v>29</v>
      </c>
    </row>
    <row r="32" spans="1:2" x14ac:dyDescent="0.2">
      <c r="A32" s="4" t="s">
        <v>30</v>
      </c>
      <c r="B32" s="4" t="s">
        <v>31</v>
      </c>
    </row>
    <row r="33" spans="1:2" x14ac:dyDescent="0.2">
      <c r="A33" s="4"/>
      <c r="B33" s="4"/>
    </row>
    <row r="34" spans="1:2" ht="15.75" x14ac:dyDescent="0.25">
      <c r="A34" s="12" t="str">
        <f>+CONCATENATE(LEFT(A4,4),". évi teljesítés KIADÁSOK")</f>
        <v>2020. évi teljesítés KIADÁSOK</v>
      </c>
      <c r="B34" s="9"/>
    </row>
    <row r="35" spans="1:2" x14ac:dyDescent="0.2">
      <c r="A35" s="4"/>
      <c r="B35" s="4"/>
    </row>
    <row r="36" spans="1:2" x14ac:dyDescent="0.2">
      <c r="A36" s="4" t="s">
        <v>32</v>
      </c>
      <c r="B36" s="4" t="s">
        <v>33</v>
      </c>
    </row>
    <row r="37" spans="1:2" x14ac:dyDescent="0.2">
      <c r="A37" s="4" t="s">
        <v>34</v>
      </c>
      <c r="B37" s="4" t="s">
        <v>35</v>
      </c>
    </row>
    <row r="38" spans="1:2" x14ac:dyDescent="0.2">
      <c r="A38" s="4" t="s">
        <v>36</v>
      </c>
      <c r="B38" s="4" t="s">
        <v>37</v>
      </c>
    </row>
  </sheetData>
  <sheetProtection selectLockedCells="1" selectUnlockedCells="1"/>
  <pageMargins left="1.0631944444444446" right="1.023611111111111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49"/>
  <sheetViews>
    <sheetView topLeftCell="B125" zoomScaleSheetLayoutView="100" workbookViewId="0">
      <selection activeCell="E138" sqref="E138"/>
    </sheetView>
  </sheetViews>
  <sheetFormatPr defaultRowHeight="12.75" x14ac:dyDescent="0.2"/>
  <cols>
    <col min="1" max="1" width="14.83203125" style="16" customWidth="1"/>
    <col min="2" max="2" width="65.33203125" style="17" customWidth="1"/>
    <col min="3" max="5" width="17" style="18" customWidth="1"/>
    <col min="6" max="6" width="0" style="19" hidden="1" customWidth="1"/>
    <col min="7" max="16384" width="9.33203125" style="20"/>
  </cols>
  <sheetData>
    <row r="1" spans="1:6" s="26" customFormat="1" ht="16.5" customHeight="1" x14ac:dyDescent="0.2">
      <c r="A1" s="21"/>
      <c r="B1" s="22"/>
      <c r="C1" s="23"/>
      <c r="D1" s="24"/>
      <c r="E1" s="23" t="str">
        <f>+CONCATENATE("1. melléklet a 7/2021. (V.28.) önkormányzati rendelethez")</f>
        <v>1. melléklet a 7/2021. (V.28.) önkormányzati rendelethez</v>
      </c>
      <c r="F1" s="25"/>
    </row>
    <row r="2" spans="1:6" s="30" customFormat="1" ht="15.75" customHeight="1" x14ac:dyDescent="0.2">
      <c r="A2" s="27" t="s">
        <v>38</v>
      </c>
      <c r="B2" s="520" t="s">
        <v>887</v>
      </c>
      <c r="C2" s="520"/>
      <c r="D2" s="520"/>
      <c r="E2" s="28" t="s">
        <v>39</v>
      </c>
      <c r="F2" s="29"/>
    </row>
    <row r="3" spans="1:6" s="30" customFormat="1" ht="24" x14ac:dyDescent="0.2">
      <c r="A3" s="31" t="s">
        <v>40</v>
      </c>
      <c r="B3" s="521" t="s">
        <v>41</v>
      </c>
      <c r="C3" s="521"/>
      <c r="D3" s="521"/>
      <c r="E3" s="32" t="s">
        <v>39</v>
      </c>
      <c r="F3" s="29"/>
    </row>
    <row r="4" spans="1:6" s="36" customFormat="1" ht="15.95" customHeight="1" x14ac:dyDescent="0.25">
      <c r="A4" s="33"/>
      <c r="B4" s="33"/>
      <c r="C4" s="34"/>
      <c r="D4" s="34"/>
      <c r="E4" s="34" t="s">
        <v>42</v>
      </c>
      <c r="F4" s="35"/>
    </row>
    <row r="5" spans="1:6" ht="24" x14ac:dyDescent="0.2">
      <c r="A5" s="37" t="s">
        <v>43</v>
      </c>
      <c r="B5" s="38" t="s">
        <v>44</v>
      </c>
      <c r="C5" s="39" t="s">
        <v>45</v>
      </c>
      <c r="D5" s="39" t="s">
        <v>46</v>
      </c>
      <c r="E5" s="40" t="s">
        <v>47</v>
      </c>
    </row>
    <row r="6" spans="1:6" s="46" customFormat="1" ht="12.95" customHeight="1" x14ac:dyDescent="0.2">
      <c r="A6" s="41" t="s">
        <v>48</v>
      </c>
      <c r="B6" s="42" t="s">
        <v>49</v>
      </c>
      <c r="C6" s="42" t="s">
        <v>50</v>
      </c>
      <c r="D6" s="43" t="s">
        <v>51</v>
      </c>
      <c r="E6" s="44" t="s">
        <v>52</v>
      </c>
      <c r="F6" s="45"/>
    </row>
    <row r="7" spans="1:6" s="46" customFormat="1" ht="15.95" customHeight="1" x14ac:dyDescent="0.2">
      <c r="A7" s="522" t="s">
        <v>53</v>
      </c>
      <c r="B7" s="522"/>
      <c r="C7" s="522"/>
      <c r="D7" s="522"/>
      <c r="E7" s="522"/>
      <c r="F7" s="45"/>
    </row>
    <row r="8" spans="1:6" s="46" customFormat="1" ht="12" customHeight="1" x14ac:dyDescent="0.2">
      <c r="A8" s="47" t="s">
        <v>54</v>
      </c>
      <c r="B8" s="48" t="s">
        <v>55</v>
      </c>
      <c r="C8" s="49">
        <f>SUM(C9:C14)</f>
        <v>43679670</v>
      </c>
      <c r="D8" s="49">
        <f>SUM(D9:D14)</f>
        <v>56422611</v>
      </c>
      <c r="E8" s="49">
        <f>SUM(E9:E14)</f>
        <v>56422611</v>
      </c>
      <c r="F8" s="45" t="s">
        <v>56</v>
      </c>
    </row>
    <row r="9" spans="1:6" s="54" customFormat="1" ht="12" customHeight="1" x14ac:dyDescent="0.2">
      <c r="A9" s="50" t="s">
        <v>57</v>
      </c>
      <c r="B9" s="51" t="s">
        <v>58</v>
      </c>
      <c r="C9" s="52">
        <v>13958136</v>
      </c>
      <c r="D9" s="52">
        <v>14006853</v>
      </c>
      <c r="E9" s="53">
        <v>14006853</v>
      </c>
      <c r="F9" s="45" t="s">
        <v>59</v>
      </c>
    </row>
    <row r="10" spans="1:6" s="59" customFormat="1" ht="12" customHeight="1" x14ac:dyDescent="0.2">
      <c r="A10" s="55" t="s">
        <v>60</v>
      </c>
      <c r="B10" s="56" t="s">
        <v>61</v>
      </c>
      <c r="C10" s="57">
        <v>11632300</v>
      </c>
      <c r="D10" s="57">
        <v>13009330</v>
      </c>
      <c r="E10" s="58">
        <v>13009330</v>
      </c>
      <c r="F10" s="45" t="s">
        <v>62</v>
      </c>
    </row>
    <row r="11" spans="1:6" s="59" customFormat="1" ht="12" customHeight="1" x14ac:dyDescent="0.2">
      <c r="A11" s="55" t="s">
        <v>63</v>
      </c>
      <c r="B11" s="56" t="s">
        <v>64</v>
      </c>
      <c r="C11" s="57">
        <v>16289234</v>
      </c>
      <c r="D11" s="57">
        <v>21442908</v>
      </c>
      <c r="E11" s="58">
        <v>21442908</v>
      </c>
      <c r="F11" s="45" t="s">
        <v>65</v>
      </c>
    </row>
    <row r="12" spans="1:6" s="59" customFormat="1" ht="12" customHeight="1" x14ac:dyDescent="0.2">
      <c r="A12" s="55" t="s">
        <v>66</v>
      </c>
      <c r="B12" s="56" t="s">
        <v>67</v>
      </c>
      <c r="C12" s="57">
        <v>1800000</v>
      </c>
      <c r="D12" s="57">
        <v>2060580</v>
      </c>
      <c r="E12" s="58">
        <v>2060580</v>
      </c>
      <c r="F12" s="45" t="s">
        <v>68</v>
      </c>
    </row>
    <row r="13" spans="1:6" s="59" customFormat="1" ht="12" customHeight="1" x14ac:dyDescent="0.2">
      <c r="A13" s="55" t="s">
        <v>69</v>
      </c>
      <c r="B13" s="56" t="s">
        <v>70</v>
      </c>
      <c r="C13" s="57"/>
      <c r="D13" s="57">
        <v>0</v>
      </c>
      <c r="E13" s="58">
        <v>0</v>
      </c>
      <c r="F13" s="45" t="s">
        <v>71</v>
      </c>
    </row>
    <row r="14" spans="1:6" s="54" customFormat="1" ht="12" customHeight="1" x14ac:dyDescent="0.2">
      <c r="A14" s="60" t="s">
        <v>72</v>
      </c>
      <c r="B14" s="61" t="s">
        <v>73</v>
      </c>
      <c r="C14" s="62">
        <v>0</v>
      </c>
      <c r="D14" s="62">
        <v>5902940</v>
      </c>
      <c r="E14" s="63">
        <v>5902940</v>
      </c>
      <c r="F14" s="45" t="s">
        <v>74</v>
      </c>
    </row>
    <row r="15" spans="1:6" s="54" customFormat="1" ht="12" customHeight="1" x14ac:dyDescent="0.2">
      <c r="A15" s="47" t="s">
        <v>75</v>
      </c>
      <c r="B15" s="64" t="s">
        <v>76</v>
      </c>
      <c r="C15" s="49">
        <f>SUM(C16:C21)</f>
        <v>5895600</v>
      </c>
      <c r="D15" s="49">
        <f>SUM(D16:D21)</f>
        <v>43097049</v>
      </c>
      <c r="E15" s="65">
        <f>SUM(E16:E20)</f>
        <v>43241214</v>
      </c>
      <c r="F15" s="45" t="s">
        <v>77</v>
      </c>
    </row>
    <row r="16" spans="1:6" s="54" customFormat="1" ht="12" customHeight="1" x14ac:dyDescent="0.2">
      <c r="A16" s="50" t="s">
        <v>78</v>
      </c>
      <c r="B16" s="51" t="s">
        <v>70</v>
      </c>
      <c r="C16" s="52">
        <v>0</v>
      </c>
      <c r="D16" s="52"/>
      <c r="E16" s="53">
        <v>0</v>
      </c>
      <c r="F16" s="45" t="s">
        <v>79</v>
      </c>
    </row>
    <row r="17" spans="1:6" s="54" customFormat="1" ht="12" customHeight="1" x14ac:dyDescent="0.2">
      <c r="A17" s="55" t="s">
        <v>80</v>
      </c>
      <c r="B17" s="56" t="s">
        <v>81</v>
      </c>
      <c r="C17" s="57">
        <v>0</v>
      </c>
      <c r="D17" s="57">
        <v>0</v>
      </c>
      <c r="E17" s="58">
        <v>0</v>
      </c>
      <c r="F17" s="45" t="s">
        <v>82</v>
      </c>
    </row>
    <row r="18" spans="1:6" s="54" customFormat="1" ht="12" customHeight="1" x14ac:dyDescent="0.2">
      <c r="A18" s="55" t="s">
        <v>83</v>
      </c>
      <c r="B18" s="56" t="s">
        <v>84</v>
      </c>
      <c r="C18" s="57">
        <v>0</v>
      </c>
      <c r="D18" s="57">
        <v>0</v>
      </c>
      <c r="E18" s="58">
        <v>0</v>
      </c>
      <c r="F18" s="45" t="s">
        <v>85</v>
      </c>
    </row>
    <row r="19" spans="1:6" s="54" customFormat="1" ht="12" customHeight="1" x14ac:dyDescent="0.2">
      <c r="A19" s="55" t="s">
        <v>86</v>
      </c>
      <c r="B19" s="56" t="s">
        <v>87</v>
      </c>
      <c r="C19" s="57">
        <v>0</v>
      </c>
      <c r="D19" s="57">
        <v>0</v>
      </c>
      <c r="E19" s="58">
        <v>0</v>
      </c>
      <c r="F19" s="45" t="s">
        <v>88</v>
      </c>
    </row>
    <row r="20" spans="1:6" s="54" customFormat="1" ht="12" customHeight="1" x14ac:dyDescent="0.2">
      <c r="A20" s="55" t="s">
        <v>89</v>
      </c>
      <c r="B20" s="56" t="s">
        <v>90</v>
      </c>
      <c r="C20" s="57">
        <v>5895600</v>
      </c>
      <c r="D20" s="57">
        <v>43097049</v>
      </c>
      <c r="E20" s="58">
        <v>43241214</v>
      </c>
      <c r="F20" s="45" t="s">
        <v>91</v>
      </c>
    </row>
    <row r="21" spans="1:6" s="59" customFormat="1" ht="12" customHeight="1" x14ac:dyDescent="0.2">
      <c r="A21" s="60" t="s">
        <v>92</v>
      </c>
      <c r="B21" s="61" t="s">
        <v>93</v>
      </c>
      <c r="C21" s="62">
        <v>0</v>
      </c>
      <c r="D21" s="62">
        <v>0</v>
      </c>
      <c r="E21" s="63">
        <v>19634036</v>
      </c>
      <c r="F21" s="45" t="s">
        <v>94</v>
      </c>
    </row>
    <row r="22" spans="1:6" s="59" customFormat="1" ht="12" customHeight="1" x14ac:dyDescent="0.2">
      <c r="A22" s="47" t="s">
        <v>95</v>
      </c>
      <c r="B22" s="48" t="s">
        <v>96</v>
      </c>
      <c r="C22" s="49">
        <v>0</v>
      </c>
      <c r="D22" s="49">
        <f>SUM(D23:D28)</f>
        <v>0</v>
      </c>
      <c r="E22" s="49">
        <f>SUM(E23:E28)</f>
        <v>0</v>
      </c>
      <c r="F22" s="45" t="s">
        <v>97</v>
      </c>
    </row>
    <row r="23" spans="1:6" s="59" customFormat="1" ht="12" customHeight="1" x14ac:dyDescent="0.2">
      <c r="A23" s="50" t="s">
        <v>98</v>
      </c>
      <c r="B23" s="51" t="s">
        <v>99</v>
      </c>
      <c r="C23" s="52">
        <v>0</v>
      </c>
      <c r="D23" s="52">
        <v>0</v>
      </c>
      <c r="E23" s="53">
        <v>0</v>
      </c>
      <c r="F23" s="45" t="s">
        <v>100</v>
      </c>
    </row>
    <row r="24" spans="1:6" s="54" customFormat="1" ht="12" customHeight="1" x14ac:dyDescent="0.2">
      <c r="A24" s="55" t="s">
        <v>101</v>
      </c>
      <c r="B24" s="56" t="s">
        <v>102</v>
      </c>
      <c r="C24" s="57">
        <v>0</v>
      </c>
      <c r="D24" s="57">
        <v>0</v>
      </c>
      <c r="E24" s="58">
        <v>0</v>
      </c>
      <c r="F24" s="45" t="s">
        <v>103</v>
      </c>
    </row>
    <row r="25" spans="1:6" s="59" customFormat="1" ht="12" customHeight="1" x14ac:dyDescent="0.2">
      <c r="A25" s="55" t="s">
        <v>104</v>
      </c>
      <c r="B25" s="56" t="s">
        <v>105</v>
      </c>
      <c r="C25" s="57">
        <v>0</v>
      </c>
      <c r="D25" s="57">
        <v>0</v>
      </c>
      <c r="E25" s="58">
        <v>0</v>
      </c>
      <c r="F25" s="45" t="s">
        <v>106</v>
      </c>
    </row>
    <row r="26" spans="1:6" s="59" customFormat="1" ht="12" customHeight="1" x14ac:dyDescent="0.2">
      <c r="A26" s="55" t="s">
        <v>107</v>
      </c>
      <c r="B26" s="56" t="s">
        <v>108</v>
      </c>
      <c r="C26" s="57">
        <v>0</v>
      </c>
      <c r="D26" s="57">
        <v>0</v>
      </c>
      <c r="E26" s="58">
        <v>0</v>
      </c>
      <c r="F26" s="45" t="s">
        <v>109</v>
      </c>
    </row>
    <row r="27" spans="1:6" s="59" customFormat="1" ht="12" customHeight="1" x14ac:dyDescent="0.2">
      <c r="A27" s="55" t="s">
        <v>110</v>
      </c>
      <c r="B27" s="56" t="s">
        <v>111</v>
      </c>
      <c r="C27" s="57">
        <v>0</v>
      </c>
      <c r="D27" s="57">
        <v>0</v>
      </c>
      <c r="E27" s="58">
        <v>0</v>
      </c>
      <c r="F27" s="45" t="s">
        <v>112</v>
      </c>
    </row>
    <row r="28" spans="1:6" s="59" customFormat="1" ht="12" customHeight="1" x14ac:dyDescent="0.2">
      <c r="A28" s="60" t="s">
        <v>113</v>
      </c>
      <c r="B28" s="66" t="s">
        <v>114</v>
      </c>
      <c r="C28" s="62">
        <v>0</v>
      </c>
      <c r="D28" s="62">
        <v>0</v>
      </c>
      <c r="E28" s="63">
        <v>0</v>
      </c>
      <c r="F28" s="45" t="s">
        <v>115</v>
      </c>
    </row>
    <row r="29" spans="1:6" s="59" customFormat="1" ht="12" customHeight="1" x14ac:dyDescent="0.2">
      <c r="A29" s="47" t="s">
        <v>116</v>
      </c>
      <c r="B29" s="48" t="s">
        <v>117</v>
      </c>
      <c r="C29" s="49">
        <f>C30+C33+C34+C35</f>
        <v>7500000</v>
      </c>
      <c r="D29" s="49">
        <f>D30+D33+D34+D35</f>
        <v>12673738</v>
      </c>
      <c r="E29" s="49">
        <f>E30+E33+E34+E35</f>
        <v>14619531</v>
      </c>
      <c r="F29" s="45" t="s">
        <v>118</v>
      </c>
    </row>
    <row r="30" spans="1:6" s="59" customFormat="1" ht="12" customHeight="1" x14ac:dyDescent="0.2">
      <c r="A30" s="50" t="s">
        <v>119</v>
      </c>
      <c r="B30" s="51" t="s">
        <v>120</v>
      </c>
      <c r="C30" s="67">
        <v>6400000</v>
      </c>
      <c r="D30" s="67">
        <f>SUM(D31:D32)</f>
        <v>12673738</v>
      </c>
      <c r="E30" s="67">
        <f>SUM(E31:E32)</f>
        <v>14364262</v>
      </c>
      <c r="F30" s="45" t="s">
        <v>121</v>
      </c>
    </row>
    <row r="31" spans="1:6" s="59" customFormat="1" ht="12" customHeight="1" x14ac:dyDescent="0.2">
      <c r="A31" s="55" t="s">
        <v>122</v>
      </c>
      <c r="B31" s="56" t="s">
        <v>123</v>
      </c>
      <c r="C31" s="57">
        <v>900000</v>
      </c>
      <c r="D31" s="57">
        <v>900000</v>
      </c>
      <c r="E31" s="58">
        <v>1172145</v>
      </c>
      <c r="F31" s="45" t="s">
        <v>124</v>
      </c>
    </row>
    <row r="32" spans="1:6" s="59" customFormat="1" ht="12" customHeight="1" x14ac:dyDescent="0.2">
      <c r="A32" s="55" t="s">
        <v>125</v>
      </c>
      <c r="B32" s="56" t="s">
        <v>888</v>
      </c>
      <c r="C32" s="57">
        <v>5500000</v>
      </c>
      <c r="D32" s="57">
        <v>11773738</v>
      </c>
      <c r="E32" s="58">
        <v>13192117</v>
      </c>
      <c r="F32" s="45" t="s">
        <v>126</v>
      </c>
    </row>
    <row r="33" spans="1:6" s="59" customFormat="1" ht="12" customHeight="1" x14ac:dyDescent="0.2">
      <c r="A33" s="55" t="s">
        <v>127</v>
      </c>
      <c r="B33" s="56" t="s">
        <v>128</v>
      </c>
      <c r="C33" s="57">
        <v>1100000</v>
      </c>
      <c r="D33" s="57">
        <v>0</v>
      </c>
      <c r="E33" s="58">
        <v>0</v>
      </c>
      <c r="F33" s="45" t="s">
        <v>129</v>
      </c>
    </row>
    <row r="34" spans="1:6" s="59" customFormat="1" ht="12" customHeight="1" x14ac:dyDescent="0.2">
      <c r="A34" s="55" t="s">
        <v>130</v>
      </c>
      <c r="B34" s="56" t="s">
        <v>131</v>
      </c>
      <c r="C34" s="57">
        <v>0</v>
      </c>
      <c r="D34" s="57">
        <v>0</v>
      </c>
      <c r="E34" s="58">
        <v>0</v>
      </c>
      <c r="F34" s="45" t="s">
        <v>132</v>
      </c>
    </row>
    <row r="35" spans="1:6" s="59" customFormat="1" ht="12" customHeight="1" x14ac:dyDescent="0.2">
      <c r="A35" s="60" t="s">
        <v>133</v>
      </c>
      <c r="B35" s="66" t="s">
        <v>134</v>
      </c>
      <c r="C35" s="62">
        <v>0</v>
      </c>
      <c r="D35" s="62">
        <v>0</v>
      </c>
      <c r="E35" s="63">
        <v>255269</v>
      </c>
      <c r="F35" s="45" t="s">
        <v>135</v>
      </c>
    </row>
    <row r="36" spans="1:6" s="59" customFormat="1" ht="12" customHeight="1" x14ac:dyDescent="0.2">
      <c r="A36" s="47" t="s">
        <v>136</v>
      </c>
      <c r="B36" s="48" t="s">
        <v>137</v>
      </c>
      <c r="C36" s="49">
        <f>SUM(C37:C46)</f>
        <v>4525378</v>
      </c>
      <c r="D36" s="49">
        <f>SUM(D37:D46)</f>
        <v>4525378</v>
      </c>
      <c r="E36" s="49">
        <f>SUM(E37:E46)</f>
        <v>3087477</v>
      </c>
      <c r="F36" s="45" t="s">
        <v>138</v>
      </c>
    </row>
    <row r="37" spans="1:6" s="59" customFormat="1" ht="12" customHeight="1" x14ac:dyDescent="0.2">
      <c r="A37" s="50" t="s">
        <v>139</v>
      </c>
      <c r="B37" s="51" t="s">
        <v>140</v>
      </c>
      <c r="C37" s="52">
        <v>0</v>
      </c>
      <c r="D37" s="52">
        <v>0</v>
      </c>
      <c r="E37" s="53">
        <v>150000</v>
      </c>
      <c r="F37" s="45" t="s">
        <v>141</v>
      </c>
    </row>
    <row r="38" spans="1:6" s="59" customFormat="1" ht="12" customHeight="1" x14ac:dyDescent="0.2">
      <c r="A38" s="55" t="s">
        <v>142</v>
      </c>
      <c r="B38" s="56" t="s">
        <v>143</v>
      </c>
      <c r="C38" s="57">
        <v>0</v>
      </c>
      <c r="D38" s="57">
        <v>0</v>
      </c>
      <c r="E38" s="58">
        <v>1145344</v>
      </c>
      <c r="F38" s="45" t="s">
        <v>144</v>
      </c>
    </row>
    <row r="39" spans="1:6" s="59" customFormat="1" ht="12" customHeight="1" x14ac:dyDescent="0.2">
      <c r="A39" s="55" t="s">
        <v>145</v>
      </c>
      <c r="B39" s="56" t="s">
        <v>146</v>
      </c>
      <c r="C39" s="57">
        <v>0</v>
      </c>
      <c r="D39" s="57">
        <v>0</v>
      </c>
      <c r="E39" s="58">
        <v>123719</v>
      </c>
      <c r="F39" s="45" t="s">
        <v>147</v>
      </c>
    </row>
    <row r="40" spans="1:6" s="59" customFormat="1" ht="12" customHeight="1" x14ac:dyDescent="0.2">
      <c r="A40" s="55" t="s">
        <v>148</v>
      </c>
      <c r="B40" s="56" t="s">
        <v>149</v>
      </c>
      <c r="C40" s="57">
        <v>0</v>
      </c>
      <c r="D40" s="57">
        <v>0</v>
      </c>
      <c r="E40" s="58">
        <v>643622</v>
      </c>
      <c r="F40" s="45" t="s">
        <v>150</v>
      </c>
    </row>
    <row r="41" spans="1:6" s="59" customFormat="1" ht="12" customHeight="1" x14ac:dyDescent="0.2">
      <c r="A41" s="55" t="s">
        <v>151</v>
      </c>
      <c r="B41" s="56" t="s">
        <v>152</v>
      </c>
      <c r="C41" s="57"/>
      <c r="D41" s="57"/>
      <c r="E41" s="58">
        <v>657763</v>
      </c>
      <c r="F41" s="45" t="s">
        <v>153</v>
      </c>
    </row>
    <row r="42" spans="1:6" s="59" customFormat="1" ht="12" customHeight="1" x14ac:dyDescent="0.2">
      <c r="A42" s="55" t="s">
        <v>154</v>
      </c>
      <c r="B42" s="56" t="s">
        <v>155</v>
      </c>
      <c r="C42" s="57">
        <v>0</v>
      </c>
      <c r="D42" s="57">
        <v>0</v>
      </c>
      <c r="E42" s="58">
        <v>0</v>
      </c>
      <c r="F42" s="45" t="s">
        <v>156</v>
      </c>
    </row>
    <row r="43" spans="1:6" s="59" customFormat="1" ht="12" customHeight="1" x14ac:dyDescent="0.2">
      <c r="A43" s="55" t="s">
        <v>157</v>
      </c>
      <c r="B43" s="56" t="s">
        <v>158</v>
      </c>
      <c r="C43" s="57">
        <v>0</v>
      </c>
      <c r="D43" s="57"/>
      <c r="E43" s="58"/>
      <c r="F43" s="45" t="s">
        <v>159</v>
      </c>
    </row>
    <row r="44" spans="1:6" s="59" customFormat="1" ht="12" customHeight="1" x14ac:dyDescent="0.2">
      <c r="A44" s="55" t="s">
        <v>160</v>
      </c>
      <c r="B44" s="56" t="s">
        <v>161</v>
      </c>
      <c r="C44" s="57">
        <v>0</v>
      </c>
      <c r="D44" s="57">
        <v>0</v>
      </c>
      <c r="E44" s="58">
        <v>26</v>
      </c>
      <c r="F44" s="45" t="s">
        <v>162</v>
      </c>
    </row>
    <row r="45" spans="1:6" s="59" customFormat="1" ht="12" customHeight="1" x14ac:dyDescent="0.2">
      <c r="A45" s="55" t="s">
        <v>163</v>
      </c>
      <c r="B45" s="56" t="s">
        <v>164</v>
      </c>
      <c r="C45" s="57">
        <v>0</v>
      </c>
      <c r="D45" s="57"/>
      <c r="E45" s="58"/>
      <c r="F45" s="45" t="s">
        <v>165</v>
      </c>
    </row>
    <row r="46" spans="1:6" s="54" customFormat="1" ht="12" customHeight="1" x14ac:dyDescent="0.2">
      <c r="A46" s="60" t="s">
        <v>166</v>
      </c>
      <c r="B46" s="66" t="s">
        <v>167</v>
      </c>
      <c r="C46" s="62">
        <v>4525378</v>
      </c>
      <c r="D46" s="62">
        <v>4525378</v>
      </c>
      <c r="E46" s="63">
        <v>367003</v>
      </c>
      <c r="F46" s="45" t="s">
        <v>168</v>
      </c>
    </row>
    <row r="47" spans="1:6" s="59" customFormat="1" ht="12" customHeight="1" x14ac:dyDescent="0.2">
      <c r="A47" s="47" t="s">
        <v>169</v>
      </c>
      <c r="B47" s="48" t="s">
        <v>170</v>
      </c>
      <c r="C47" s="49"/>
      <c r="D47" s="49">
        <v>0</v>
      </c>
      <c r="E47" s="65">
        <v>1490000</v>
      </c>
      <c r="F47" s="45" t="s">
        <v>171</v>
      </c>
    </row>
    <row r="48" spans="1:6" s="59" customFormat="1" ht="12" customHeight="1" x14ac:dyDescent="0.2">
      <c r="A48" s="50" t="s">
        <v>172</v>
      </c>
      <c r="B48" s="51" t="s">
        <v>173</v>
      </c>
      <c r="C48" s="52">
        <v>0</v>
      </c>
      <c r="D48" s="52">
        <v>0</v>
      </c>
      <c r="E48" s="53">
        <v>0</v>
      </c>
      <c r="F48" s="45" t="s">
        <v>174</v>
      </c>
    </row>
    <row r="49" spans="1:6" s="59" customFormat="1" ht="12" customHeight="1" x14ac:dyDescent="0.2">
      <c r="A49" s="55" t="s">
        <v>175</v>
      </c>
      <c r="B49" s="56" t="s">
        <v>176</v>
      </c>
      <c r="C49" s="57">
        <v>0</v>
      </c>
      <c r="D49" s="57">
        <v>0</v>
      </c>
      <c r="E49" s="58">
        <v>1490000</v>
      </c>
      <c r="F49" s="45" t="s">
        <v>177</v>
      </c>
    </row>
    <row r="50" spans="1:6" s="59" customFormat="1" ht="12" customHeight="1" x14ac:dyDescent="0.2">
      <c r="A50" s="55" t="s">
        <v>178</v>
      </c>
      <c r="B50" s="56" t="s">
        <v>179</v>
      </c>
      <c r="C50" s="57">
        <v>0</v>
      </c>
      <c r="D50" s="57">
        <v>0</v>
      </c>
      <c r="E50" s="58">
        <v>0</v>
      </c>
      <c r="F50" s="45" t="s">
        <v>180</v>
      </c>
    </row>
    <row r="51" spans="1:6" s="59" customFormat="1" ht="12" customHeight="1" x14ac:dyDescent="0.2">
      <c r="A51" s="55" t="s">
        <v>181</v>
      </c>
      <c r="B51" s="56" t="s">
        <v>182</v>
      </c>
      <c r="C51" s="57">
        <v>0</v>
      </c>
      <c r="D51" s="57">
        <v>0</v>
      </c>
      <c r="E51" s="58">
        <v>0</v>
      </c>
      <c r="F51" s="45" t="s">
        <v>183</v>
      </c>
    </row>
    <row r="52" spans="1:6" s="59" customFormat="1" ht="12" customHeight="1" x14ac:dyDescent="0.2">
      <c r="A52" s="60" t="s">
        <v>184</v>
      </c>
      <c r="B52" s="66" t="s">
        <v>185</v>
      </c>
      <c r="C52" s="62">
        <v>0</v>
      </c>
      <c r="D52" s="62">
        <v>0</v>
      </c>
      <c r="E52" s="63">
        <v>0</v>
      </c>
      <c r="F52" s="45" t="s">
        <v>186</v>
      </c>
    </row>
    <row r="53" spans="1:6" s="59" customFormat="1" ht="12" customHeight="1" x14ac:dyDescent="0.2">
      <c r="A53" s="47" t="s">
        <v>187</v>
      </c>
      <c r="B53" s="48" t="s">
        <v>188</v>
      </c>
      <c r="C53" s="49"/>
      <c r="D53" s="49">
        <f>D55+D56</f>
        <v>0</v>
      </c>
      <c r="E53" s="49">
        <f>E55+E56</f>
        <v>75000</v>
      </c>
      <c r="F53" s="45" t="s">
        <v>189</v>
      </c>
    </row>
    <row r="54" spans="1:6" s="54" customFormat="1" ht="12" customHeight="1" x14ac:dyDescent="0.2">
      <c r="A54" s="50" t="s">
        <v>190</v>
      </c>
      <c r="B54" s="51" t="s">
        <v>191</v>
      </c>
      <c r="C54" s="52">
        <v>0</v>
      </c>
      <c r="D54" s="52">
        <v>0</v>
      </c>
      <c r="E54" s="53">
        <v>0</v>
      </c>
      <c r="F54" s="45" t="s">
        <v>192</v>
      </c>
    </row>
    <row r="55" spans="1:6" s="54" customFormat="1" ht="12" customHeight="1" x14ac:dyDescent="0.2">
      <c r="A55" s="55" t="s">
        <v>193</v>
      </c>
      <c r="B55" s="56" t="s">
        <v>194</v>
      </c>
      <c r="C55" s="57">
        <v>0</v>
      </c>
      <c r="D55" s="57">
        <v>0</v>
      </c>
      <c r="E55" s="58">
        <v>0</v>
      </c>
      <c r="F55" s="45" t="s">
        <v>195</v>
      </c>
    </row>
    <row r="56" spans="1:6" s="54" customFormat="1" ht="12" customHeight="1" x14ac:dyDescent="0.2">
      <c r="A56" s="55" t="s">
        <v>196</v>
      </c>
      <c r="B56" s="56" t="s">
        <v>197</v>
      </c>
      <c r="C56" s="57">
        <v>0</v>
      </c>
      <c r="D56" s="57">
        <v>0</v>
      </c>
      <c r="E56" s="58">
        <v>75000</v>
      </c>
      <c r="F56" s="45" t="s">
        <v>198</v>
      </c>
    </row>
    <row r="57" spans="1:6" s="54" customFormat="1" ht="12" customHeight="1" x14ac:dyDescent="0.2">
      <c r="A57" s="60" t="s">
        <v>199</v>
      </c>
      <c r="B57" s="66" t="s">
        <v>200</v>
      </c>
      <c r="C57" s="62">
        <v>0</v>
      </c>
      <c r="D57" s="62">
        <v>0</v>
      </c>
      <c r="E57" s="63">
        <v>0</v>
      </c>
      <c r="F57" s="45" t="s">
        <v>201</v>
      </c>
    </row>
    <row r="58" spans="1:6" s="59" customFormat="1" ht="12" customHeight="1" x14ac:dyDescent="0.2">
      <c r="A58" s="47" t="s">
        <v>202</v>
      </c>
      <c r="B58" s="64" t="s">
        <v>203</v>
      </c>
      <c r="C58" s="49">
        <v>0</v>
      </c>
      <c r="D58" s="49">
        <v>0</v>
      </c>
      <c r="E58" s="65"/>
      <c r="F58" s="45" t="s">
        <v>204</v>
      </c>
    </row>
    <row r="59" spans="1:6" s="59" customFormat="1" ht="12" customHeight="1" x14ac:dyDescent="0.2">
      <c r="A59" s="50" t="s">
        <v>205</v>
      </c>
      <c r="B59" s="51" t="s">
        <v>206</v>
      </c>
      <c r="C59" s="57">
        <v>0</v>
      </c>
      <c r="D59" s="57">
        <v>0</v>
      </c>
      <c r="E59" s="58">
        <v>0</v>
      </c>
      <c r="F59" s="45" t="s">
        <v>207</v>
      </c>
    </row>
    <row r="60" spans="1:6" s="59" customFormat="1" ht="12" customHeight="1" x14ac:dyDescent="0.2">
      <c r="A60" s="55" t="s">
        <v>208</v>
      </c>
      <c r="B60" s="56" t="s">
        <v>209</v>
      </c>
      <c r="C60" s="57">
        <v>0</v>
      </c>
      <c r="D60" s="57">
        <v>0</v>
      </c>
      <c r="E60" s="58">
        <v>0</v>
      </c>
      <c r="F60" s="45" t="s">
        <v>210</v>
      </c>
    </row>
    <row r="61" spans="1:6" s="59" customFormat="1" ht="12" customHeight="1" x14ac:dyDescent="0.2">
      <c r="A61" s="55" t="s">
        <v>211</v>
      </c>
      <c r="B61" s="56" t="s">
        <v>212</v>
      </c>
      <c r="C61" s="57">
        <v>0</v>
      </c>
      <c r="D61" s="57">
        <v>0</v>
      </c>
      <c r="E61" s="58"/>
      <c r="F61" s="45" t="s">
        <v>213</v>
      </c>
    </row>
    <row r="62" spans="1:6" s="59" customFormat="1" ht="12" customHeight="1" x14ac:dyDescent="0.2">
      <c r="A62" s="60" t="s">
        <v>214</v>
      </c>
      <c r="B62" s="66" t="s">
        <v>215</v>
      </c>
      <c r="C62" s="57">
        <v>0</v>
      </c>
      <c r="D62" s="57">
        <v>0</v>
      </c>
      <c r="E62" s="58">
        <v>0</v>
      </c>
      <c r="F62" s="45" t="s">
        <v>216</v>
      </c>
    </row>
    <row r="63" spans="1:6" s="59" customFormat="1" ht="12" customHeight="1" x14ac:dyDescent="0.2">
      <c r="A63" s="47" t="s">
        <v>217</v>
      </c>
      <c r="B63" s="48" t="s">
        <v>218</v>
      </c>
      <c r="C63" s="49">
        <f>C8+C15+C22+C29+C36+C47+C53+C58</f>
        <v>61600648</v>
      </c>
      <c r="D63" s="49">
        <f>D8+D15+D22+D29+D36+D47+D53+D58</f>
        <v>116718776</v>
      </c>
      <c r="E63" s="49">
        <f>E8+E15+E22+E29+E36+E47+E53+E58</f>
        <v>118935833</v>
      </c>
      <c r="F63" s="45" t="s">
        <v>219</v>
      </c>
    </row>
    <row r="64" spans="1:6" s="59" customFormat="1" ht="12" customHeight="1" x14ac:dyDescent="0.15">
      <c r="A64" s="68" t="s">
        <v>220</v>
      </c>
      <c r="B64" s="64" t="s">
        <v>221</v>
      </c>
      <c r="C64" s="49"/>
      <c r="D64" s="49"/>
      <c r="E64" s="65"/>
      <c r="F64" s="45" t="s">
        <v>222</v>
      </c>
    </row>
    <row r="65" spans="1:6" s="59" customFormat="1" ht="12" customHeight="1" x14ac:dyDescent="0.2">
      <c r="A65" s="50" t="s">
        <v>223</v>
      </c>
      <c r="B65" s="51" t="s">
        <v>224</v>
      </c>
      <c r="C65" s="57">
        <v>0</v>
      </c>
      <c r="D65" s="57">
        <v>0</v>
      </c>
      <c r="E65" s="58">
        <v>0</v>
      </c>
      <c r="F65" s="45" t="s">
        <v>225</v>
      </c>
    </row>
    <row r="66" spans="1:6" s="59" customFormat="1" ht="12" customHeight="1" x14ac:dyDescent="0.2">
      <c r="A66" s="55" t="s">
        <v>226</v>
      </c>
      <c r="B66" s="56" t="s">
        <v>227</v>
      </c>
      <c r="C66" s="57">
        <v>0</v>
      </c>
      <c r="D66" s="57">
        <v>0</v>
      </c>
      <c r="E66" s="58">
        <v>0</v>
      </c>
      <c r="F66" s="45" t="s">
        <v>228</v>
      </c>
    </row>
    <row r="67" spans="1:6" s="59" customFormat="1" ht="12" customHeight="1" x14ac:dyDescent="0.2">
      <c r="A67" s="60" t="s">
        <v>229</v>
      </c>
      <c r="B67" s="69" t="s">
        <v>230</v>
      </c>
      <c r="C67" s="57">
        <v>0</v>
      </c>
      <c r="D67" s="57">
        <v>0</v>
      </c>
      <c r="E67" s="58">
        <v>0</v>
      </c>
      <c r="F67" s="45" t="s">
        <v>231</v>
      </c>
    </row>
    <row r="68" spans="1:6" s="59" customFormat="1" ht="12" customHeight="1" x14ac:dyDescent="0.15">
      <c r="A68" s="68" t="s">
        <v>232</v>
      </c>
      <c r="B68" s="64" t="s">
        <v>233</v>
      </c>
      <c r="C68" s="49"/>
      <c r="D68" s="49"/>
      <c r="E68" s="65"/>
      <c r="F68" s="45" t="s">
        <v>234</v>
      </c>
    </row>
    <row r="69" spans="1:6" s="59" customFormat="1" ht="12" customHeight="1" x14ac:dyDescent="0.2">
      <c r="A69" s="50" t="s">
        <v>235</v>
      </c>
      <c r="B69" s="51" t="s">
        <v>236</v>
      </c>
      <c r="C69" s="57">
        <v>0</v>
      </c>
      <c r="D69" s="57">
        <v>0</v>
      </c>
      <c r="E69" s="58">
        <v>0</v>
      </c>
      <c r="F69" s="45" t="s">
        <v>237</v>
      </c>
    </row>
    <row r="70" spans="1:6" s="59" customFormat="1" ht="12" customHeight="1" x14ac:dyDescent="0.2">
      <c r="A70" s="55" t="s">
        <v>238</v>
      </c>
      <c r="B70" s="56" t="s">
        <v>239</v>
      </c>
      <c r="C70" s="57">
        <v>0</v>
      </c>
      <c r="D70" s="57">
        <v>0</v>
      </c>
      <c r="E70" s="58">
        <v>0</v>
      </c>
      <c r="F70" s="45" t="s">
        <v>240</v>
      </c>
    </row>
    <row r="71" spans="1:6" s="59" customFormat="1" ht="12" customHeight="1" x14ac:dyDescent="0.2">
      <c r="A71" s="55" t="s">
        <v>241</v>
      </c>
      <c r="B71" s="56" t="s">
        <v>242</v>
      </c>
      <c r="C71" s="57">
        <v>0</v>
      </c>
      <c r="D71" s="57">
        <v>0</v>
      </c>
      <c r="E71" s="58">
        <v>0</v>
      </c>
      <c r="F71" s="45" t="s">
        <v>243</v>
      </c>
    </row>
    <row r="72" spans="1:6" s="59" customFormat="1" ht="12" customHeight="1" x14ac:dyDescent="0.2">
      <c r="A72" s="60" t="s">
        <v>244</v>
      </c>
      <c r="B72" s="66" t="s">
        <v>245</v>
      </c>
      <c r="C72" s="57">
        <v>0</v>
      </c>
      <c r="D72" s="57">
        <v>0</v>
      </c>
      <c r="E72" s="58">
        <v>0</v>
      </c>
      <c r="F72" s="45" t="s">
        <v>246</v>
      </c>
    </row>
    <row r="73" spans="1:6" s="59" customFormat="1" ht="12" customHeight="1" x14ac:dyDescent="0.15">
      <c r="A73" s="68" t="s">
        <v>247</v>
      </c>
      <c r="B73" s="64" t="s">
        <v>248</v>
      </c>
      <c r="C73" s="49">
        <v>109279352</v>
      </c>
      <c r="D73" s="49">
        <v>109394792</v>
      </c>
      <c r="E73" s="65">
        <v>109394792</v>
      </c>
      <c r="F73" s="45" t="s">
        <v>249</v>
      </c>
    </row>
    <row r="74" spans="1:6" s="59" customFormat="1" ht="12" customHeight="1" x14ac:dyDescent="0.2">
      <c r="A74" s="50" t="s">
        <v>250</v>
      </c>
      <c r="B74" s="51" t="s">
        <v>251</v>
      </c>
      <c r="C74" s="57">
        <v>109279352</v>
      </c>
      <c r="D74" s="57">
        <v>109394792</v>
      </c>
      <c r="E74" s="58">
        <v>109394792</v>
      </c>
      <c r="F74" s="45" t="s">
        <v>252</v>
      </c>
    </row>
    <row r="75" spans="1:6" s="59" customFormat="1" ht="12" customHeight="1" x14ac:dyDescent="0.2">
      <c r="A75" s="60" t="s">
        <v>253</v>
      </c>
      <c r="B75" s="66" t="s">
        <v>254</v>
      </c>
      <c r="C75" s="57"/>
      <c r="D75" s="57">
        <v>0</v>
      </c>
      <c r="E75" s="63"/>
      <c r="F75" s="45" t="s">
        <v>255</v>
      </c>
    </row>
    <row r="76" spans="1:6" s="59" customFormat="1" ht="12" customHeight="1" x14ac:dyDescent="0.15">
      <c r="A76" s="68" t="s">
        <v>256</v>
      </c>
      <c r="B76" s="64" t="s">
        <v>257</v>
      </c>
      <c r="C76" s="49"/>
      <c r="D76" s="70">
        <f>SUM(D77:D79)</f>
        <v>2058832</v>
      </c>
      <c r="E76" s="70">
        <f>SUM(E77:E79)</f>
        <v>2058832</v>
      </c>
      <c r="F76" s="45" t="s">
        <v>258</v>
      </c>
    </row>
    <row r="77" spans="1:6" s="59" customFormat="1" ht="12" customHeight="1" x14ac:dyDescent="0.2">
      <c r="A77" s="50" t="s">
        <v>259</v>
      </c>
      <c r="B77" s="51" t="s">
        <v>260</v>
      </c>
      <c r="C77" s="57"/>
      <c r="D77" s="57">
        <v>2058832</v>
      </c>
      <c r="E77" s="53">
        <v>2058832</v>
      </c>
      <c r="F77" s="45" t="s">
        <v>261</v>
      </c>
    </row>
    <row r="78" spans="1:6" s="59" customFormat="1" ht="12" customHeight="1" x14ac:dyDescent="0.2">
      <c r="A78" s="55" t="s">
        <v>262</v>
      </c>
      <c r="B78" s="56" t="s">
        <v>263</v>
      </c>
      <c r="C78" s="57">
        <v>0</v>
      </c>
      <c r="D78" s="57">
        <v>0</v>
      </c>
      <c r="E78" s="58">
        <v>0</v>
      </c>
      <c r="F78" s="45" t="s">
        <v>264</v>
      </c>
    </row>
    <row r="79" spans="1:6" s="59" customFormat="1" ht="12" customHeight="1" x14ac:dyDescent="0.2">
      <c r="A79" s="60" t="s">
        <v>265</v>
      </c>
      <c r="B79" s="66" t="s">
        <v>266</v>
      </c>
      <c r="C79" s="57">
        <v>0</v>
      </c>
      <c r="D79" s="57">
        <v>0</v>
      </c>
      <c r="E79" s="58">
        <v>0</v>
      </c>
      <c r="F79" s="45" t="s">
        <v>267</v>
      </c>
    </row>
    <row r="80" spans="1:6" s="59" customFormat="1" ht="12" customHeight="1" x14ac:dyDescent="0.15">
      <c r="A80" s="68" t="s">
        <v>268</v>
      </c>
      <c r="B80" s="64" t="s">
        <v>269</v>
      </c>
      <c r="C80" s="49"/>
      <c r="D80" s="49"/>
      <c r="E80" s="65"/>
      <c r="F80" s="45" t="s">
        <v>270</v>
      </c>
    </row>
    <row r="81" spans="1:6" s="59" customFormat="1" ht="12" customHeight="1" x14ac:dyDescent="0.2">
      <c r="A81" s="71" t="s">
        <v>271</v>
      </c>
      <c r="B81" s="51" t="s">
        <v>272</v>
      </c>
      <c r="C81" s="57">
        <v>0</v>
      </c>
      <c r="D81" s="57">
        <v>0</v>
      </c>
      <c r="E81" s="58">
        <v>0</v>
      </c>
      <c r="F81" s="45" t="s">
        <v>273</v>
      </c>
    </row>
    <row r="82" spans="1:6" s="59" customFormat="1" ht="12" customHeight="1" x14ac:dyDescent="0.2">
      <c r="A82" s="72" t="s">
        <v>274</v>
      </c>
      <c r="B82" s="56" t="s">
        <v>275</v>
      </c>
      <c r="C82" s="57">
        <v>0</v>
      </c>
      <c r="D82" s="57">
        <v>0</v>
      </c>
      <c r="E82" s="58">
        <v>0</v>
      </c>
      <c r="F82" s="45" t="s">
        <v>276</v>
      </c>
    </row>
    <row r="83" spans="1:6" s="59" customFormat="1" ht="12" customHeight="1" x14ac:dyDescent="0.2">
      <c r="A83" s="72" t="s">
        <v>277</v>
      </c>
      <c r="B83" s="56" t="s">
        <v>278</v>
      </c>
      <c r="C83" s="57">
        <v>0</v>
      </c>
      <c r="D83" s="57">
        <v>0</v>
      </c>
      <c r="E83" s="58">
        <v>0</v>
      </c>
      <c r="F83" s="45" t="s">
        <v>279</v>
      </c>
    </row>
    <row r="84" spans="1:6" s="59" customFormat="1" ht="12" customHeight="1" x14ac:dyDescent="0.2">
      <c r="A84" s="73" t="s">
        <v>280</v>
      </c>
      <c r="B84" s="66" t="s">
        <v>281</v>
      </c>
      <c r="C84" s="57">
        <v>0</v>
      </c>
      <c r="D84" s="57">
        <v>0</v>
      </c>
      <c r="E84" s="58">
        <v>0</v>
      </c>
      <c r="F84" s="45" t="s">
        <v>282</v>
      </c>
    </row>
    <row r="85" spans="1:6" s="59" customFormat="1" ht="12" customHeight="1" x14ac:dyDescent="0.15">
      <c r="A85" s="68" t="s">
        <v>283</v>
      </c>
      <c r="B85" s="64" t="s">
        <v>284</v>
      </c>
      <c r="C85" s="74">
        <v>0</v>
      </c>
      <c r="D85" s="74">
        <v>0</v>
      </c>
      <c r="E85" s="75">
        <v>0</v>
      </c>
      <c r="F85" s="45" t="s">
        <v>285</v>
      </c>
    </row>
    <row r="86" spans="1:6" s="59" customFormat="1" ht="12" customHeight="1" x14ac:dyDescent="0.15">
      <c r="A86" s="68" t="s">
        <v>286</v>
      </c>
      <c r="B86" s="76" t="s">
        <v>287</v>
      </c>
      <c r="C86" s="49">
        <f>SUM(C73+C76+C80+C85)</f>
        <v>109279352</v>
      </c>
      <c r="D86" s="49">
        <f>SUM(D73+D76+D80+D85)</f>
        <v>111453624</v>
      </c>
      <c r="E86" s="49">
        <f>SUM(E73+E76+E80+E85)</f>
        <v>111453624</v>
      </c>
      <c r="F86" s="45" t="s">
        <v>288</v>
      </c>
    </row>
    <row r="87" spans="1:6" s="59" customFormat="1" ht="12" customHeight="1" x14ac:dyDescent="0.15">
      <c r="A87" s="77" t="s">
        <v>289</v>
      </c>
      <c r="B87" s="78" t="s">
        <v>290</v>
      </c>
      <c r="C87" s="49">
        <f>C63+C86</f>
        <v>170880000</v>
      </c>
      <c r="D87" s="49">
        <f>D63+D86</f>
        <v>228172400</v>
      </c>
      <c r="E87" s="49">
        <f>E63+E86</f>
        <v>230389457</v>
      </c>
      <c r="F87" s="45" t="s">
        <v>291</v>
      </c>
    </row>
    <row r="88" spans="1:6" s="59" customFormat="1" ht="15" customHeight="1" x14ac:dyDescent="0.2">
      <c r="A88" s="79"/>
      <c r="B88" s="80"/>
      <c r="C88" s="81"/>
      <c r="D88" s="81"/>
      <c r="E88" s="81"/>
      <c r="F88" s="82"/>
    </row>
    <row r="89" spans="1:6" x14ac:dyDescent="0.2">
      <c r="A89" s="83"/>
      <c r="B89" s="84"/>
      <c r="C89" s="85"/>
      <c r="D89" s="85"/>
      <c r="E89" s="85"/>
    </row>
    <row r="90" spans="1:6" s="46" customFormat="1" ht="16.5" customHeight="1" x14ac:dyDescent="0.2">
      <c r="A90" s="522" t="s">
        <v>292</v>
      </c>
      <c r="B90" s="522"/>
      <c r="C90" s="522"/>
      <c r="D90" s="522"/>
      <c r="E90" s="522"/>
      <c r="F90" s="45"/>
    </row>
    <row r="91" spans="1:6" s="91" customFormat="1" ht="12" customHeight="1" x14ac:dyDescent="0.2">
      <c r="A91" s="86" t="s">
        <v>54</v>
      </c>
      <c r="B91" s="87" t="s">
        <v>293</v>
      </c>
      <c r="C91" s="88">
        <f>SUM(C92:C96)</f>
        <v>63820514</v>
      </c>
      <c r="D91" s="88">
        <f>SUM(D92:D96)</f>
        <v>163025313</v>
      </c>
      <c r="E91" s="89">
        <f>SUM(E92:E96)</f>
        <v>140839829</v>
      </c>
      <c r="F91" s="90" t="s">
        <v>56</v>
      </c>
    </row>
    <row r="92" spans="1:6" ht="12" customHeight="1" x14ac:dyDescent="0.2">
      <c r="A92" s="92" t="s">
        <v>57</v>
      </c>
      <c r="B92" s="93" t="s">
        <v>294</v>
      </c>
      <c r="C92" s="94">
        <v>22178066</v>
      </c>
      <c r="D92" s="94">
        <v>36937965</v>
      </c>
      <c r="E92" s="95">
        <v>28863821</v>
      </c>
      <c r="F92" s="90" t="s">
        <v>59</v>
      </c>
    </row>
    <row r="93" spans="1:6" ht="12" customHeight="1" x14ac:dyDescent="0.2">
      <c r="A93" s="55" t="s">
        <v>60</v>
      </c>
      <c r="B93" s="96" t="s">
        <v>295</v>
      </c>
      <c r="C93" s="57">
        <v>3043807</v>
      </c>
      <c r="D93" s="57">
        <v>3671956</v>
      </c>
      <c r="E93" s="58">
        <v>3645041</v>
      </c>
      <c r="F93" s="90" t="s">
        <v>62</v>
      </c>
    </row>
    <row r="94" spans="1:6" ht="12" customHeight="1" x14ac:dyDescent="0.2">
      <c r="A94" s="55" t="s">
        <v>63</v>
      </c>
      <c r="B94" s="96" t="s">
        <v>296</v>
      </c>
      <c r="C94" s="62">
        <v>22909379</v>
      </c>
      <c r="D94" s="62">
        <v>27183857</v>
      </c>
      <c r="E94" s="63">
        <v>23223121</v>
      </c>
      <c r="F94" s="90" t="s">
        <v>65</v>
      </c>
    </row>
    <row r="95" spans="1:6" ht="12" customHeight="1" x14ac:dyDescent="0.2">
      <c r="A95" s="55" t="s">
        <v>66</v>
      </c>
      <c r="B95" s="97" t="s">
        <v>297</v>
      </c>
      <c r="C95" s="62">
        <v>5670000</v>
      </c>
      <c r="D95" s="62">
        <v>7062400</v>
      </c>
      <c r="E95" s="63">
        <v>6403880</v>
      </c>
      <c r="F95" s="90" t="s">
        <v>68</v>
      </c>
    </row>
    <row r="96" spans="1:6" ht="12" customHeight="1" x14ac:dyDescent="0.2">
      <c r="A96" s="55" t="s">
        <v>298</v>
      </c>
      <c r="B96" s="98" t="s">
        <v>299</v>
      </c>
      <c r="C96" s="62">
        <v>10019262</v>
      </c>
      <c r="D96" s="62">
        <v>88169135</v>
      </c>
      <c r="E96" s="63">
        <v>78703966</v>
      </c>
      <c r="F96" s="90" t="s">
        <v>71</v>
      </c>
    </row>
    <row r="97" spans="1:6" ht="12" customHeight="1" x14ac:dyDescent="0.2">
      <c r="A97" s="55" t="s">
        <v>72</v>
      </c>
      <c r="B97" s="96" t="s">
        <v>300</v>
      </c>
      <c r="C97" s="62">
        <v>5621538</v>
      </c>
      <c r="D97" s="62">
        <v>5839699</v>
      </c>
      <c r="E97" s="63">
        <v>5717538</v>
      </c>
      <c r="F97" s="90" t="s">
        <v>74</v>
      </c>
    </row>
    <row r="98" spans="1:6" ht="12" customHeight="1" x14ac:dyDescent="0.2">
      <c r="A98" s="55" t="s">
        <v>301</v>
      </c>
      <c r="B98" s="99" t="s">
        <v>302</v>
      </c>
      <c r="C98" s="62">
        <v>5621538</v>
      </c>
      <c r="D98" s="62">
        <v>5839699</v>
      </c>
      <c r="E98" s="63">
        <v>5717538</v>
      </c>
      <c r="F98" s="90" t="s">
        <v>77</v>
      </c>
    </row>
    <row r="99" spans="1:6" ht="12" customHeight="1" x14ac:dyDescent="0.2">
      <c r="A99" s="55" t="s">
        <v>303</v>
      </c>
      <c r="B99" s="100" t="s">
        <v>304</v>
      </c>
      <c r="C99" s="62">
        <v>0</v>
      </c>
      <c r="D99" s="62">
        <v>0</v>
      </c>
      <c r="E99" s="63">
        <v>0</v>
      </c>
      <c r="F99" s="90" t="s">
        <v>79</v>
      </c>
    </row>
    <row r="100" spans="1:6" ht="12" customHeight="1" x14ac:dyDescent="0.2">
      <c r="A100" s="55" t="s">
        <v>305</v>
      </c>
      <c r="B100" s="100" t="s">
        <v>306</v>
      </c>
      <c r="C100" s="62">
        <v>0</v>
      </c>
      <c r="D100" s="62">
        <v>0</v>
      </c>
      <c r="E100" s="63">
        <v>0</v>
      </c>
      <c r="F100" s="90" t="s">
        <v>82</v>
      </c>
    </row>
    <row r="101" spans="1:6" ht="12" customHeight="1" x14ac:dyDescent="0.2">
      <c r="A101" s="55" t="s">
        <v>307</v>
      </c>
      <c r="B101" s="99" t="s">
        <v>308</v>
      </c>
      <c r="C101" s="62">
        <v>2647724</v>
      </c>
      <c r="D101" s="62">
        <v>68176345</v>
      </c>
      <c r="E101" s="63">
        <v>68142313</v>
      </c>
      <c r="F101" s="90" t="s">
        <v>85</v>
      </c>
    </row>
    <row r="102" spans="1:6" ht="12" customHeight="1" x14ac:dyDescent="0.2">
      <c r="A102" s="55" t="s">
        <v>309</v>
      </c>
      <c r="B102" s="99" t="s">
        <v>310</v>
      </c>
      <c r="C102" s="62"/>
      <c r="D102" s="62">
        <v>0</v>
      </c>
      <c r="E102" s="63">
        <v>0</v>
      </c>
      <c r="F102" s="90" t="s">
        <v>88</v>
      </c>
    </row>
    <row r="103" spans="1:6" ht="12" customHeight="1" x14ac:dyDescent="0.2">
      <c r="A103" s="55" t="s">
        <v>311</v>
      </c>
      <c r="B103" s="100" t="s">
        <v>312</v>
      </c>
      <c r="C103" s="62">
        <v>0</v>
      </c>
      <c r="D103" s="62">
        <v>0</v>
      </c>
      <c r="E103" s="63">
        <v>0</v>
      </c>
      <c r="F103" s="90" t="s">
        <v>91</v>
      </c>
    </row>
    <row r="104" spans="1:6" ht="12" customHeight="1" x14ac:dyDescent="0.2">
      <c r="A104" s="101" t="s">
        <v>313</v>
      </c>
      <c r="B104" s="102" t="s">
        <v>314</v>
      </c>
      <c r="C104" s="62">
        <v>0</v>
      </c>
      <c r="D104" s="62">
        <v>0</v>
      </c>
      <c r="E104" s="63">
        <v>0</v>
      </c>
      <c r="F104" s="90" t="s">
        <v>94</v>
      </c>
    </row>
    <row r="105" spans="1:6" ht="12" customHeight="1" x14ac:dyDescent="0.2">
      <c r="A105" s="55" t="s">
        <v>315</v>
      </c>
      <c r="B105" s="102" t="s">
        <v>316</v>
      </c>
      <c r="C105" s="62">
        <v>1000000</v>
      </c>
      <c r="D105" s="62">
        <v>9230176</v>
      </c>
      <c r="E105" s="63">
        <v>0</v>
      </c>
      <c r="F105" s="90" t="s">
        <v>97</v>
      </c>
    </row>
    <row r="106" spans="1:6" s="91" customFormat="1" ht="12" customHeight="1" x14ac:dyDescent="0.2">
      <c r="A106" s="103" t="s">
        <v>317</v>
      </c>
      <c r="B106" s="104" t="s">
        <v>318</v>
      </c>
      <c r="C106" s="105">
        <v>750000</v>
      </c>
      <c r="D106" s="105">
        <v>5889149</v>
      </c>
      <c r="E106" s="106">
        <v>4844115</v>
      </c>
      <c r="F106" s="90" t="s">
        <v>100</v>
      </c>
    </row>
    <row r="107" spans="1:6" ht="12" customHeight="1" x14ac:dyDescent="0.2">
      <c r="A107" s="47" t="s">
        <v>75</v>
      </c>
      <c r="B107" s="107" t="s">
        <v>319</v>
      </c>
      <c r="C107" s="49">
        <f>C108+C110</f>
        <v>93680000</v>
      </c>
      <c r="D107" s="49">
        <f>D108+D110</f>
        <v>50483081</v>
      </c>
      <c r="E107" s="65">
        <f>E108+E110</f>
        <v>45966055</v>
      </c>
      <c r="F107" s="90" t="s">
        <v>103</v>
      </c>
    </row>
    <row r="108" spans="1:6" ht="12" customHeight="1" x14ac:dyDescent="0.2">
      <c r="A108" s="50" t="s">
        <v>78</v>
      </c>
      <c r="B108" s="96" t="s">
        <v>320</v>
      </c>
      <c r="C108" s="52">
        <v>93680000</v>
      </c>
      <c r="D108" s="52">
        <v>20568392</v>
      </c>
      <c r="E108" s="53">
        <v>16051366</v>
      </c>
      <c r="F108" s="90" t="s">
        <v>106</v>
      </c>
    </row>
    <row r="109" spans="1:6" ht="12" customHeight="1" x14ac:dyDescent="0.2">
      <c r="A109" s="50" t="s">
        <v>80</v>
      </c>
      <c r="B109" s="108" t="s">
        <v>321</v>
      </c>
      <c r="C109" s="52">
        <v>0</v>
      </c>
      <c r="D109" s="52"/>
      <c r="E109" s="53">
        <v>0</v>
      </c>
      <c r="F109" s="90" t="s">
        <v>109</v>
      </c>
    </row>
    <row r="110" spans="1:6" ht="12" customHeight="1" x14ac:dyDescent="0.2">
      <c r="A110" s="50" t="s">
        <v>83</v>
      </c>
      <c r="B110" s="108" t="s">
        <v>322</v>
      </c>
      <c r="C110" s="57">
        <v>0</v>
      </c>
      <c r="D110" s="57">
        <v>29914689</v>
      </c>
      <c r="E110" s="58">
        <v>29914689</v>
      </c>
      <c r="F110" s="90" t="s">
        <v>112</v>
      </c>
    </row>
    <row r="111" spans="1:6" ht="12" customHeight="1" x14ac:dyDescent="0.2">
      <c r="A111" s="50" t="s">
        <v>86</v>
      </c>
      <c r="B111" s="108" t="s">
        <v>323</v>
      </c>
      <c r="C111" s="57">
        <v>0</v>
      </c>
      <c r="D111" s="57">
        <v>0</v>
      </c>
      <c r="E111" s="58">
        <v>0</v>
      </c>
      <c r="F111" s="90" t="s">
        <v>115</v>
      </c>
    </row>
    <row r="112" spans="1:6" ht="12" customHeight="1" x14ac:dyDescent="0.2">
      <c r="A112" s="50" t="s">
        <v>89</v>
      </c>
      <c r="B112" s="61" t="s">
        <v>324</v>
      </c>
      <c r="C112" s="57">
        <v>0</v>
      </c>
      <c r="D112" s="57">
        <v>0</v>
      </c>
      <c r="E112" s="58">
        <v>0</v>
      </c>
      <c r="F112" s="90" t="s">
        <v>118</v>
      </c>
    </row>
    <row r="113" spans="1:6" ht="12" customHeight="1" x14ac:dyDescent="0.2">
      <c r="A113" s="50" t="s">
        <v>92</v>
      </c>
      <c r="B113" s="109" t="s">
        <v>325</v>
      </c>
      <c r="C113" s="57">
        <v>0</v>
      </c>
      <c r="D113" s="57">
        <v>0</v>
      </c>
      <c r="E113" s="58">
        <v>0</v>
      </c>
      <c r="F113" s="90" t="s">
        <v>121</v>
      </c>
    </row>
    <row r="114" spans="1:6" ht="12" customHeight="1" x14ac:dyDescent="0.2">
      <c r="A114" s="50" t="s">
        <v>326</v>
      </c>
      <c r="B114" s="110" t="s">
        <v>327</v>
      </c>
      <c r="C114" s="57">
        <v>0</v>
      </c>
      <c r="D114" s="57">
        <v>0</v>
      </c>
      <c r="E114" s="58">
        <v>0</v>
      </c>
      <c r="F114" s="90" t="s">
        <v>124</v>
      </c>
    </row>
    <row r="115" spans="1:6" ht="12" customHeight="1" x14ac:dyDescent="0.2">
      <c r="A115" s="50" t="s">
        <v>328</v>
      </c>
      <c r="B115" s="100" t="s">
        <v>306</v>
      </c>
      <c r="C115" s="57">
        <v>0</v>
      </c>
      <c r="D115" s="57">
        <v>0</v>
      </c>
      <c r="E115" s="58">
        <v>0</v>
      </c>
      <c r="F115" s="90" t="s">
        <v>126</v>
      </c>
    </row>
    <row r="116" spans="1:6" ht="12" customHeight="1" x14ac:dyDescent="0.2">
      <c r="A116" s="50" t="s">
        <v>329</v>
      </c>
      <c r="B116" s="100" t="s">
        <v>330</v>
      </c>
      <c r="C116" s="57">
        <v>0</v>
      </c>
      <c r="D116" s="57">
        <v>0</v>
      </c>
      <c r="E116" s="58">
        <v>0</v>
      </c>
      <c r="F116" s="90" t="s">
        <v>129</v>
      </c>
    </row>
    <row r="117" spans="1:6" ht="12" customHeight="1" x14ac:dyDescent="0.2">
      <c r="A117" s="50" t="s">
        <v>331</v>
      </c>
      <c r="B117" s="100" t="s">
        <v>332</v>
      </c>
      <c r="C117" s="57">
        <v>0</v>
      </c>
      <c r="D117" s="57">
        <v>0</v>
      </c>
      <c r="E117" s="58">
        <v>0</v>
      </c>
      <c r="F117" s="90" t="s">
        <v>132</v>
      </c>
    </row>
    <row r="118" spans="1:6" ht="12" customHeight="1" x14ac:dyDescent="0.2">
      <c r="A118" s="50" t="s">
        <v>333</v>
      </c>
      <c r="B118" s="100" t="s">
        <v>312</v>
      </c>
      <c r="C118" s="57">
        <v>0</v>
      </c>
      <c r="D118" s="57">
        <v>0</v>
      </c>
      <c r="E118" s="58">
        <v>0</v>
      </c>
      <c r="F118" s="90" t="s">
        <v>135</v>
      </c>
    </row>
    <row r="119" spans="1:6" ht="12" customHeight="1" x14ac:dyDescent="0.2">
      <c r="A119" s="50" t="s">
        <v>334</v>
      </c>
      <c r="B119" s="100" t="s">
        <v>335</v>
      </c>
      <c r="C119" s="57">
        <v>0</v>
      </c>
      <c r="D119" s="57">
        <v>0</v>
      </c>
      <c r="E119" s="58">
        <v>0</v>
      </c>
      <c r="F119" s="90" t="s">
        <v>138</v>
      </c>
    </row>
    <row r="120" spans="1:6" ht="12" customHeight="1" x14ac:dyDescent="0.2">
      <c r="A120" s="101" t="s">
        <v>336</v>
      </c>
      <c r="B120" s="100" t="s">
        <v>337</v>
      </c>
      <c r="C120" s="62">
        <v>0</v>
      </c>
      <c r="D120" s="62">
        <v>0</v>
      </c>
      <c r="E120" s="63">
        <v>0</v>
      </c>
      <c r="F120" s="90" t="s">
        <v>141</v>
      </c>
    </row>
    <row r="121" spans="1:6" ht="12" customHeight="1" x14ac:dyDescent="0.2">
      <c r="A121" s="47" t="s">
        <v>95</v>
      </c>
      <c r="B121" s="48" t="s">
        <v>338</v>
      </c>
      <c r="C121" s="49"/>
      <c r="D121" s="49"/>
      <c r="E121" s="65"/>
      <c r="F121" s="90" t="s">
        <v>144</v>
      </c>
    </row>
    <row r="122" spans="1:6" ht="12" customHeight="1" x14ac:dyDescent="0.2">
      <c r="A122" s="50" t="s">
        <v>98</v>
      </c>
      <c r="B122" s="111" t="s">
        <v>339</v>
      </c>
      <c r="C122" s="52"/>
      <c r="D122" s="52"/>
      <c r="E122" s="53">
        <v>0</v>
      </c>
      <c r="F122" s="90" t="s">
        <v>147</v>
      </c>
    </row>
    <row r="123" spans="1:6" ht="12" customHeight="1" x14ac:dyDescent="0.2">
      <c r="A123" s="60" t="s">
        <v>101</v>
      </c>
      <c r="B123" s="108" t="s">
        <v>340</v>
      </c>
      <c r="C123" s="62">
        <v>0</v>
      </c>
      <c r="D123" s="62">
        <v>0</v>
      </c>
      <c r="E123" s="63">
        <v>0</v>
      </c>
      <c r="F123" s="90" t="s">
        <v>150</v>
      </c>
    </row>
    <row r="124" spans="1:6" ht="12" customHeight="1" x14ac:dyDescent="0.2">
      <c r="A124" s="47" t="s">
        <v>341</v>
      </c>
      <c r="B124" s="48" t="s">
        <v>342</v>
      </c>
      <c r="C124" s="49">
        <f>C107+C91</f>
        <v>157500514</v>
      </c>
      <c r="D124" s="49">
        <f>D107+D91</f>
        <v>213508394</v>
      </c>
      <c r="E124" s="49">
        <f>E107+E91</f>
        <v>186805884</v>
      </c>
      <c r="F124" s="90" t="s">
        <v>153</v>
      </c>
    </row>
    <row r="125" spans="1:6" ht="12" customHeight="1" x14ac:dyDescent="0.2">
      <c r="A125" s="47" t="s">
        <v>136</v>
      </c>
      <c r="B125" s="48" t="s">
        <v>343</v>
      </c>
      <c r="C125" s="49"/>
      <c r="D125" s="49"/>
      <c r="E125" s="65"/>
      <c r="F125" s="90" t="s">
        <v>156</v>
      </c>
    </row>
    <row r="126" spans="1:6" ht="12" customHeight="1" x14ac:dyDescent="0.2">
      <c r="A126" s="50" t="s">
        <v>139</v>
      </c>
      <c r="B126" s="111" t="s">
        <v>344</v>
      </c>
      <c r="C126" s="57">
        <v>0</v>
      </c>
      <c r="D126" s="57">
        <v>0</v>
      </c>
      <c r="E126" s="58">
        <v>0</v>
      </c>
      <c r="F126" s="90" t="s">
        <v>159</v>
      </c>
    </row>
    <row r="127" spans="1:6" ht="12" customHeight="1" x14ac:dyDescent="0.2">
      <c r="A127" s="50" t="s">
        <v>142</v>
      </c>
      <c r="B127" s="111" t="s">
        <v>345</v>
      </c>
      <c r="C127" s="57">
        <v>0</v>
      </c>
      <c r="D127" s="57">
        <v>0</v>
      </c>
      <c r="E127" s="58">
        <v>0</v>
      </c>
      <c r="F127" s="90" t="s">
        <v>162</v>
      </c>
    </row>
    <row r="128" spans="1:6" ht="12" customHeight="1" x14ac:dyDescent="0.2">
      <c r="A128" s="101" t="s">
        <v>145</v>
      </c>
      <c r="B128" s="112" t="s">
        <v>346</v>
      </c>
      <c r="C128" s="57">
        <v>0</v>
      </c>
      <c r="D128" s="57">
        <v>0</v>
      </c>
      <c r="E128" s="58">
        <v>0</v>
      </c>
      <c r="F128" s="90" t="s">
        <v>165</v>
      </c>
    </row>
    <row r="129" spans="1:11" ht="12" customHeight="1" x14ac:dyDescent="0.2">
      <c r="A129" s="47" t="s">
        <v>169</v>
      </c>
      <c r="B129" s="48" t="s">
        <v>347</v>
      </c>
      <c r="C129" s="49"/>
      <c r="D129" s="49"/>
      <c r="E129" s="65"/>
      <c r="F129" s="90" t="s">
        <v>168</v>
      </c>
    </row>
    <row r="130" spans="1:11" ht="12" customHeight="1" x14ac:dyDescent="0.2">
      <c r="A130" s="50" t="s">
        <v>172</v>
      </c>
      <c r="B130" s="111" t="s">
        <v>348</v>
      </c>
      <c r="C130" s="57">
        <v>0</v>
      </c>
      <c r="D130" s="57">
        <v>0</v>
      </c>
      <c r="E130" s="58">
        <v>0</v>
      </c>
      <c r="F130" s="90" t="s">
        <v>171</v>
      </c>
    </row>
    <row r="131" spans="1:11" ht="12" customHeight="1" x14ac:dyDescent="0.2">
      <c r="A131" s="50" t="s">
        <v>175</v>
      </c>
      <c r="B131" s="111" t="s">
        <v>349</v>
      </c>
      <c r="C131" s="57">
        <v>0</v>
      </c>
      <c r="D131" s="57">
        <v>0</v>
      </c>
      <c r="E131" s="58">
        <v>0</v>
      </c>
      <c r="F131" s="90" t="s">
        <v>174</v>
      </c>
    </row>
    <row r="132" spans="1:11" ht="12" customHeight="1" x14ac:dyDescent="0.2">
      <c r="A132" s="50" t="s">
        <v>178</v>
      </c>
      <c r="B132" s="111" t="s">
        <v>350</v>
      </c>
      <c r="C132" s="57">
        <v>0</v>
      </c>
      <c r="D132" s="57">
        <v>0</v>
      </c>
      <c r="E132" s="58">
        <v>0</v>
      </c>
      <c r="F132" s="90" t="s">
        <v>177</v>
      </c>
    </row>
    <row r="133" spans="1:11" s="91" customFormat="1" ht="12" customHeight="1" x14ac:dyDescent="0.2">
      <c r="A133" s="101" t="s">
        <v>181</v>
      </c>
      <c r="B133" s="112" t="s">
        <v>351</v>
      </c>
      <c r="C133" s="57">
        <v>0</v>
      </c>
      <c r="D133" s="57">
        <v>0</v>
      </c>
      <c r="E133" s="58">
        <v>0</v>
      </c>
      <c r="F133" s="90" t="s">
        <v>180</v>
      </c>
    </row>
    <row r="134" spans="1:11" x14ac:dyDescent="0.2">
      <c r="A134" s="47" t="s">
        <v>352</v>
      </c>
      <c r="B134" s="48" t="s">
        <v>353</v>
      </c>
      <c r="C134" s="49">
        <f>SUM(C135:C139)</f>
        <v>13379486</v>
      </c>
      <c r="D134" s="49">
        <f>SUM(D135:D139)</f>
        <v>14664004</v>
      </c>
      <c r="E134" s="49">
        <f>SUM(E135:E139)</f>
        <v>14664004</v>
      </c>
      <c r="F134" s="90" t="s">
        <v>183</v>
      </c>
      <c r="K134" s="113"/>
    </row>
    <row r="135" spans="1:11" x14ac:dyDescent="0.2">
      <c r="A135" s="50" t="s">
        <v>190</v>
      </c>
      <c r="B135" s="111" t="s">
        <v>354</v>
      </c>
      <c r="C135" s="57">
        <v>0</v>
      </c>
      <c r="D135" s="57">
        <v>0</v>
      </c>
      <c r="E135" s="58">
        <v>0</v>
      </c>
      <c r="F135" s="90" t="s">
        <v>186</v>
      </c>
    </row>
    <row r="136" spans="1:11" ht="12" customHeight="1" x14ac:dyDescent="0.2">
      <c r="A136" s="50" t="s">
        <v>193</v>
      </c>
      <c r="B136" s="111" t="s">
        <v>355</v>
      </c>
      <c r="C136" s="57">
        <v>1747186</v>
      </c>
      <c r="D136" s="57">
        <v>1747186</v>
      </c>
      <c r="E136" s="58">
        <v>1747186</v>
      </c>
      <c r="F136" s="90" t="s">
        <v>189</v>
      </c>
    </row>
    <row r="137" spans="1:11" s="91" customFormat="1" ht="12" customHeight="1" x14ac:dyDescent="0.2">
      <c r="A137" s="50" t="s">
        <v>196</v>
      </c>
      <c r="B137" s="111" t="s">
        <v>356</v>
      </c>
      <c r="C137" s="57">
        <v>11632300</v>
      </c>
      <c r="D137" s="57">
        <v>12916818</v>
      </c>
      <c r="E137" s="58">
        <v>12916818</v>
      </c>
      <c r="F137" s="90" t="s">
        <v>192</v>
      </c>
    </row>
    <row r="138" spans="1:11" s="91" customFormat="1" ht="12" customHeight="1" x14ac:dyDescent="0.2">
      <c r="A138" s="50" t="s">
        <v>199</v>
      </c>
      <c r="B138" s="111" t="s">
        <v>357</v>
      </c>
      <c r="C138" s="57">
        <v>0</v>
      </c>
      <c r="D138" s="57">
        <v>0</v>
      </c>
      <c r="E138" s="58">
        <v>0</v>
      </c>
      <c r="F138" s="90" t="s">
        <v>195</v>
      </c>
    </row>
    <row r="139" spans="1:11" s="91" customFormat="1" ht="12" customHeight="1" x14ac:dyDescent="0.2">
      <c r="A139" s="101" t="s">
        <v>358</v>
      </c>
      <c r="B139" s="112" t="s">
        <v>359</v>
      </c>
      <c r="C139" s="57">
        <v>0</v>
      </c>
      <c r="D139" s="57">
        <v>0</v>
      </c>
      <c r="E139" s="58">
        <v>0</v>
      </c>
      <c r="F139" s="90" t="s">
        <v>198</v>
      </c>
    </row>
    <row r="140" spans="1:11" s="91" customFormat="1" ht="12" customHeight="1" x14ac:dyDescent="0.2">
      <c r="A140" s="47" t="s">
        <v>202</v>
      </c>
      <c r="B140" s="48" t="s">
        <v>360</v>
      </c>
      <c r="C140" s="114"/>
      <c r="D140" s="114"/>
      <c r="E140" s="115"/>
      <c r="F140" s="90" t="s">
        <v>201</v>
      </c>
    </row>
    <row r="141" spans="1:11" s="91" customFormat="1" ht="12" customHeight="1" x14ac:dyDescent="0.2">
      <c r="A141" s="50" t="s">
        <v>205</v>
      </c>
      <c r="B141" s="111" t="s">
        <v>361</v>
      </c>
      <c r="C141" s="57">
        <v>0</v>
      </c>
      <c r="D141" s="57">
        <v>0</v>
      </c>
      <c r="E141" s="58">
        <v>0</v>
      </c>
      <c r="F141" s="90" t="s">
        <v>204</v>
      </c>
    </row>
    <row r="142" spans="1:11" s="91" customFormat="1" ht="12" customHeight="1" x14ac:dyDescent="0.2">
      <c r="A142" s="50" t="s">
        <v>208</v>
      </c>
      <c r="B142" s="111" t="s">
        <v>362</v>
      </c>
      <c r="C142" s="57">
        <v>0</v>
      </c>
      <c r="D142" s="57">
        <v>0</v>
      </c>
      <c r="E142" s="58">
        <v>0</v>
      </c>
      <c r="F142" s="90" t="s">
        <v>207</v>
      </c>
    </row>
    <row r="143" spans="1:11" s="91" customFormat="1" ht="12" customHeight="1" x14ac:dyDescent="0.2">
      <c r="A143" s="50" t="s">
        <v>211</v>
      </c>
      <c r="B143" s="111" t="s">
        <v>363</v>
      </c>
      <c r="C143" s="57">
        <v>0</v>
      </c>
      <c r="D143" s="57">
        <v>0</v>
      </c>
      <c r="E143" s="58">
        <v>0</v>
      </c>
      <c r="F143" s="90" t="s">
        <v>210</v>
      </c>
    </row>
    <row r="144" spans="1:11" ht="12.75" customHeight="1" x14ac:dyDescent="0.2">
      <c r="A144" s="50" t="s">
        <v>214</v>
      </c>
      <c r="B144" s="111" t="s">
        <v>364</v>
      </c>
      <c r="C144" s="57">
        <v>0</v>
      </c>
      <c r="D144" s="57">
        <v>0</v>
      </c>
      <c r="E144" s="58">
        <v>0</v>
      </c>
      <c r="F144" s="90" t="s">
        <v>213</v>
      </c>
    </row>
    <row r="145" spans="1:6" ht="12" customHeight="1" x14ac:dyDescent="0.2">
      <c r="A145" s="47" t="s">
        <v>217</v>
      </c>
      <c r="B145" s="48" t="s">
        <v>365</v>
      </c>
      <c r="C145" s="116">
        <f>C134+C140+C129+C125</f>
        <v>13379486</v>
      </c>
      <c r="D145" s="116">
        <f>D134+D140+D129+D125</f>
        <v>14664004</v>
      </c>
      <c r="E145" s="116">
        <f>E134+E140+E129+E125</f>
        <v>14664004</v>
      </c>
      <c r="F145" s="90" t="s">
        <v>216</v>
      </c>
    </row>
    <row r="146" spans="1:6" ht="15" customHeight="1" x14ac:dyDescent="0.2">
      <c r="A146" s="117" t="s">
        <v>366</v>
      </c>
      <c r="B146" s="118" t="s">
        <v>367</v>
      </c>
      <c r="C146" s="116">
        <f>C145+C124</f>
        <v>170880000</v>
      </c>
      <c r="D146" s="116">
        <f>D145+D124</f>
        <v>228172398</v>
      </c>
      <c r="E146" s="116">
        <f>E145+E124</f>
        <v>201469888</v>
      </c>
      <c r="F146" s="90" t="s">
        <v>219</v>
      </c>
    </row>
    <row r="148" spans="1:6" ht="15" customHeight="1" x14ac:dyDescent="0.2">
      <c r="A148" s="19"/>
      <c r="B148" s="20"/>
      <c r="C148" s="20"/>
      <c r="D148" s="20"/>
      <c r="E148" s="20"/>
      <c r="F148" s="20"/>
    </row>
    <row r="149" spans="1:6" ht="14.25" customHeight="1" x14ac:dyDescent="0.2">
      <c r="A149" s="19"/>
      <c r="B149" s="20"/>
      <c r="C149" s="20"/>
      <c r="D149" s="20"/>
      <c r="E149" s="20"/>
      <c r="F149" s="20"/>
    </row>
  </sheetData>
  <sheetProtection selectLockedCells="1" selectUnlockedCells="1"/>
  <mergeCells count="4">
    <mergeCell ref="B2:D2"/>
    <mergeCell ref="B3:D3"/>
    <mergeCell ref="A7:E7"/>
    <mergeCell ref="A90:E90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58" firstPageNumber="0" orientation="portrait" r:id="rId1"/>
  <headerFooter alignWithMargins="0"/>
  <rowBreaks count="1" manualBreakCount="1">
    <brk id="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3"/>
  <sheetViews>
    <sheetView topLeftCell="A6" zoomScale="130" zoomScaleNormal="130" zoomScaleSheetLayoutView="100" workbookViewId="0">
      <selection activeCell="D12" sqref="D12"/>
    </sheetView>
  </sheetViews>
  <sheetFormatPr defaultRowHeight="15.75" x14ac:dyDescent="0.25"/>
  <cols>
    <col min="1" max="1" width="9.5" style="119" customWidth="1"/>
    <col min="2" max="2" width="60.83203125" style="119" customWidth="1"/>
    <col min="3" max="5" width="15.83203125" style="120" customWidth="1"/>
    <col min="6" max="6" width="0" style="121" hidden="1" customWidth="1"/>
    <col min="7" max="7" width="13.83203125" style="121" customWidth="1"/>
    <col min="8" max="16384" width="9.33203125" style="121"/>
  </cols>
  <sheetData>
    <row r="1" spans="1:6" x14ac:dyDescent="0.25">
      <c r="A1" s="528" t="s">
        <v>894</v>
      </c>
      <c r="B1" s="528"/>
      <c r="C1" s="526" t="s">
        <v>919</v>
      </c>
      <c r="D1" s="526"/>
      <c r="E1" s="526"/>
    </row>
    <row r="2" spans="1:6" ht="15.95" customHeight="1" x14ac:dyDescent="0.25">
      <c r="A2" s="527" t="s">
        <v>368</v>
      </c>
      <c r="B2" s="527"/>
      <c r="C2" s="527"/>
      <c r="D2" s="527"/>
      <c r="E2" s="527"/>
    </row>
    <row r="3" spans="1:6" ht="15.95" customHeight="1" x14ac:dyDescent="0.25">
      <c r="A3" s="122" t="s">
        <v>369</v>
      </c>
      <c r="B3" s="122"/>
      <c r="C3" s="123"/>
      <c r="D3" s="123"/>
      <c r="E3" s="123" t="s">
        <v>370</v>
      </c>
    </row>
    <row r="4" spans="1:6" ht="15.95" customHeight="1" x14ac:dyDescent="0.25">
      <c r="A4" s="523" t="s">
        <v>371</v>
      </c>
      <c r="B4" s="524" t="s">
        <v>372</v>
      </c>
      <c r="C4" s="525" t="s">
        <v>918</v>
      </c>
      <c r="D4" s="525"/>
      <c r="E4" s="525"/>
      <c r="F4" s="124"/>
    </row>
    <row r="5" spans="1:6" ht="38.1" customHeight="1" x14ac:dyDescent="0.25">
      <c r="A5" s="523"/>
      <c r="B5" s="524"/>
      <c r="C5" s="125" t="s">
        <v>45</v>
      </c>
      <c r="D5" s="125" t="s">
        <v>46</v>
      </c>
      <c r="E5" s="126" t="s">
        <v>47</v>
      </c>
      <c r="F5" s="124"/>
    </row>
    <row r="6" spans="1:6" s="130" customFormat="1" ht="12" customHeight="1" x14ac:dyDescent="0.2">
      <c r="A6" s="47" t="s">
        <v>48</v>
      </c>
      <c r="B6" s="127" t="s">
        <v>49</v>
      </c>
      <c r="C6" s="127" t="s">
        <v>50</v>
      </c>
      <c r="D6" s="127" t="s">
        <v>51</v>
      </c>
      <c r="E6" s="128" t="s">
        <v>52</v>
      </c>
      <c r="F6" s="129"/>
    </row>
    <row r="7" spans="1:6" s="133" customFormat="1" ht="12" customHeight="1" x14ac:dyDescent="0.2">
      <c r="A7" s="131" t="s">
        <v>54</v>
      </c>
      <c r="B7" s="48" t="s">
        <v>55</v>
      </c>
      <c r="C7" s="49">
        <f>SUM(C8:C13)</f>
        <v>43679670</v>
      </c>
      <c r="D7" s="49">
        <f>SUM(D8:D13)</f>
        <v>56422611</v>
      </c>
      <c r="E7" s="49">
        <f>SUM(E8:E13)</f>
        <v>56422611</v>
      </c>
      <c r="F7" s="132" t="s">
        <v>56</v>
      </c>
    </row>
    <row r="8" spans="1:6" s="133" customFormat="1" ht="12" customHeight="1" x14ac:dyDescent="0.2">
      <c r="A8" s="134" t="s">
        <v>57</v>
      </c>
      <c r="B8" s="51" t="s">
        <v>58</v>
      </c>
      <c r="C8" s="52">
        <v>13958136</v>
      </c>
      <c r="D8" s="52">
        <v>14006853</v>
      </c>
      <c r="E8" s="53">
        <v>14006853</v>
      </c>
      <c r="F8" s="132" t="s">
        <v>59</v>
      </c>
    </row>
    <row r="9" spans="1:6" s="133" customFormat="1" ht="12" customHeight="1" x14ac:dyDescent="0.2">
      <c r="A9" s="135" t="s">
        <v>60</v>
      </c>
      <c r="B9" s="56" t="s">
        <v>61</v>
      </c>
      <c r="C9" s="57">
        <v>11632300</v>
      </c>
      <c r="D9" s="57">
        <v>13009330</v>
      </c>
      <c r="E9" s="58">
        <v>13009330</v>
      </c>
      <c r="F9" s="132" t="s">
        <v>62</v>
      </c>
    </row>
    <row r="10" spans="1:6" s="133" customFormat="1" ht="12" customHeight="1" x14ac:dyDescent="0.2">
      <c r="A10" s="135" t="s">
        <v>63</v>
      </c>
      <c r="B10" s="56" t="s">
        <v>64</v>
      </c>
      <c r="C10" s="57">
        <v>16289234</v>
      </c>
      <c r="D10" s="57">
        <v>21442908</v>
      </c>
      <c r="E10" s="58">
        <v>21442908</v>
      </c>
      <c r="F10" s="132" t="s">
        <v>65</v>
      </c>
    </row>
    <row r="11" spans="1:6" s="133" customFormat="1" ht="12" customHeight="1" x14ac:dyDescent="0.2">
      <c r="A11" s="135" t="s">
        <v>66</v>
      </c>
      <c r="B11" s="56" t="s">
        <v>67</v>
      </c>
      <c r="C11" s="57">
        <v>1800000</v>
      </c>
      <c r="D11" s="57">
        <v>2060580</v>
      </c>
      <c r="E11" s="58">
        <v>2060580</v>
      </c>
      <c r="F11" s="132" t="s">
        <v>68</v>
      </c>
    </row>
    <row r="12" spans="1:6" s="133" customFormat="1" ht="12" customHeight="1" x14ac:dyDescent="0.2">
      <c r="A12" s="135" t="s">
        <v>69</v>
      </c>
      <c r="B12" s="66" t="s">
        <v>374</v>
      </c>
      <c r="C12" s="57">
        <v>0</v>
      </c>
      <c r="D12" s="57">
        <v>5902940</v>
      </c>
      <c r="E12" s="58">
        <v>5902940</v>
      </c>
      <c r="F12" s="132" t="s">
        <v>71</v>
      </c>
    </row>
    <row r="13" spans="1:6" s="133" customFormat="1" ht="12" customHeight="1" x14ac:dyDescent="0.2">
      <c r="A13" s="136" t="s">
        <v>72</v>
      </c>
      <c r="B13" s="66" t="s">
        <v>373</v>
      </c>
      <c r="C13" s="62">
        <v>0</v>
      </c>
      <c r="D13" s="62">
        <v>0</v>
      </c>
      <c r="E13" s="63">
        <v>0</v>
      </c>
      <c r="F13" s="132" t="s">
        <v>74</v>
      </c>
    </row>
    <row r="14" spans="1:6" s="133" customFormat="1" ht="12" customHeight="1" x14ac:dyDescent="0.2">
      <c r="A14" s="131" t="s">
        <v>75</v>
      </c>
      <c r="B14" s="64" t="s">
        <v>76</v>
      </c>
      <c r="C14" s="49">
        <f>SUM(C15:C20)</f>
        <v>5895600</v>
      </c>
      <c r="D14" s="49">
        <f>SUM(D15:D20)</f>
        <v>43097049</v>
      </c>
      <c r="E14" s="65">
        <f>SUM(E15:E20)</f>
        <v>43241214</v>
      </c>
      <c r="F14" s="132" t="s">
        <v>77</v>
      </c>
    </row>
    <row r="15" spans="1:6" s="133" customFormat="1" ht="12" customHeight="1" x14ac:dyDescent="0.2">
      <c r="A15" s="134" t="s">
        <v>78</v>
      </c>
      <c r="B15" s="51" t="s">
        <v>70</v>
      </c>
      <c r="C15" s="52">
        <v>0</v>
      </c>
      <c r="D15" s="52"/>
      <c r="E15" s="53">
        <v>0</v>
      </c>
      <c r="F15" s="132" t="s">
        <v>79</v>
      </c>
    </row>
    <row r="16" spans="1:6" s="133" customFormat="1" ht="12" customHeight="1" x14ac:dyDescent="0.2">
      <c r="A16" s="135" t="s">
        <v>80</v>
      </c>
      <c r="B16" s="56" t="s">
        <v>81</v>
      </c>
      <c r="C16" s="57">
        <v>0</v>
      </c>
      <c r="D16" s="57">
        <v>0</v>
      </c>
      <c r="E16" s="58">
        <v>0</v>
      </c>
      <c r="F16" s="132" t="s">
        <v>82</v>
      </c>
    </row>
    <row r="17" spans="1:6" s="133" customFormat="1" ht="12" customHeight="1" x14ac:dyDescent="0.2">
      <c r="A17" s="135" t="s">
        <v>83</v>
      </c>
      <c r="B17" s="56" t="s">
        <v>84</v>
      </c>
      <c r="C17" s="57">
        <v>0</v>
      </c>
      <c r="D17" s="57">
        <v>0</v>
      </c>
      <c r="E17" s="58">
        <v>0</v>
      </c>
      <c r="F17" s="132" t="s">
        <v>85</v>
      </c>
    </row>
    <row r="18" spans="1:6" s="133" customFormat="1" ht="12" customHeight="1" x14ac:dyDescent="0.2">
      <c r="A18" s="135" t="s">
        <v>86</v>
      </c>
      <c r="B18" s="56" t="s">
        <v>87</v>
      </c>
      <c r="C18" s="57">
        <v>0</v>
      </c>
      <c r="D18" s="57">
        <v>0</v>
      </c>
      <c r="E18" s="58">
        <v>0</v>
      </c>
      <c r="F18" s="132" t="s">
        <v>88</v>
      </c>
    </row>
    <row r="19" spans="1:6" s="133" customFormat="1" ht="12" customHeight="1" x14ac:dyDescent="0.2">
      <c r="A19" s="135" t="s">
        <v>89</v>
      </c>
      <c r="B19" s="56" t="s">
        <v>375</v>
      </c>
      <c r="C19" s="57">
        <v>5895600</v>
      </c>
      <c r="D19" s="57">
        <v>43097049</v>
      </c>
      <c r="E19" s="58">
        <v>43241214</v>
      </c>
      <c r="F19" s="132" t="s">
        <v>91</v>
      </c>
    </row>
    <row r="20" spans="1:6" s="133" customFormat="1" ht="12" customHeight="1" x14ac:dyDescent="0.2">
      <c r="A20" s="136" t="s">
        <v>92</v>
      </c>
      <c r="B20" s="66" t="s">
        <v>93</v>
      </c>
      <c r="C20" s="62">
        <v>0</v>
      </c>
      <c r="D20" s="62">
        <v>0</v>
      </c>
      <c r="E20" s="63">
        <v>0</v>
      </c>
      <c r="F20" s="132" t="s">
        <v>94</v>
      </c>
    </row>
    <row r="21" spans="1:6" s="133" customFormat="1" ht="12" customHeight="1" x14ac:dyDescent="0.2">
      <c r="A21" s="131" t="s">
        <v>95</v>
      </c>
      <c r="B21" s="48" t="s">
        <v>96</v>
      </c>
      <c r="C21" s="49">
        <v>0</v>
      </c>
      <c r="D21" s="49">
        <f>SUM(D22:D27)</f>
        <v>0</v>
      </c>
      <c r="E21" s="49">
        <f>SUM(E22:E27)</f>
        <v>0</v>
      </c>
      <c r="F21" s="132" t="s">
        <v>97</v>
      </c>
    </row>
    <row r="22" spans="1:6" s="133" customFormat="1" ht="12" customHeight="1" x14ac:dyDescent="0.2">
      <c r="A22" s="134" t="s">
        <v>98</v>
      </c>
      <c r="B22" s="51" t="s">
        <v>99</v>
      </c>
      <c r="C22" s="52">
        <v>0</v>
      </c>
      <c r="D22" s="52">
        <v>0</v>
      </c>
      <c r="E22" s="53">
        <v>0</v>
      </c>
      <c r="F22" s="132" t="s">
        <v>100</v>
      </c>
    </row>
    <row r="23" spans="1:6" s="133" customFormat="1" ht="12" customHeight="1" x14ac:dyDescent="0.2">
      <c r="A23" s="135" t="s">
        <v>101</v>
      </c>
      <c r="B23" s="56" t="s">
        <v>102</v>
      </c>
      <c r="C23" s="57">
        <v>0</v>
      </c>
      <c r="D23" s="57">
        <v>0</v>
      </c>
      <c r="E23" s="58">
        <v>0</v>
      </c>
      <c r="F23" s="132" t="s">
        <v>103</v>
      </c>
    </row>
    <row r="24" spans="1:6" s="133" customFormat="1" ht="12" customHeight="1" x14ac:dyDescent="0.2">
      <c r="A24" s="135" t="s">
        <v>104</v>
      </c>
      <c r="B24" s="56" t="s">
        <v>105</v>
      </c>
      <c r="C24" s="57">
        <v>0</v>
      </c>
      <c r="D24" s="57">
        <v>0</v>
      </c>
      <c r="E24" s="58">
        <v>0</v>
      </c>
      <c r="F24" s="132" t="s">
        <v>106</v>
      </c>
    </row>
    <row r="25" spans="1:6" s="133" customFormat="1" ht="12" customHeight="1" x14ac:dyDescent="0.2">
      <c r="A25" s="135" t="s">
        <v>107</v>
      </c>
      <c r="B25" s="56" t="s">
        <v>108</v>
      </c>
      <c r="C25" s="57">
        <v>0</v>
      </c>
      <c r="D25" s="57">
        <v>0</v>
      </c>
      <c r="E25" s="58">
        <v>0</v>
      </c>
      <c r="F25" s="132" t="s">
        <v>109</v>
      </c>
    </row>
    <row r="26" spans="1:6" s="133" customFormat="1" ht="12" customHeight="1" x14ac:dyDescent="0.2">
      <c r="A26" s="135" t="s">
        <v>110</v>
      </c>
      <c r="B26" s="56" t="s">
        <v>111</v>
      </c>
      <c r="C26" s="57">
        <v>0</v>
      </c>
      <c r="D26" s="57">
        <v>0</v>
      </c>
      <c r="E26" s="58">
        <v>0</v>
      </c>
      <c r="F26" s="132" t="s">
        <v>112</v>
      </c>
    </row>
    <row r="27" spans="1:6" s="133" customFormat="1" ht="12" customHeight="1" x14ac:dyDescent="0.2">
      <c r="A27" s="136" t="s">
        <v>113</v>
      </c>
      <c r="B27" s="61" t="s">
        <v>114</v>
      </c>
      <c r="C27" s="62">
        <v>0</v>
      </c>
      <c r="D27" s="62">
        <v>0</v>
      </c>
      <c r="E27" s="63">
        <v>0</v>
      </c>
      <c r="F27" s="132" t="s">
        <v>115</v>
      </c>
    </row>
    <row r="28" spans="1:6" s="133" customFormat="1" ht="12" customHeight="1" x14ac:dyDescent="0.2">
      <c r="A28" s="131" t="s">
        <v>116</v>
      </c>
      <c r="B28" s="48" t="s">
        <v>376</v>
      </c>
      <c r="C28" s="49">
        <f>C29+C32+C33+C34</f>
        <v>7500000</v>
      </c>
      <c r="D28" s="49">
        <f>D29+D32+D33+D34</f>
        <v>12676736</v>
      </c>
      <c r="E28" s="49">
        <f>+E29+E32+E33+E34</f>
        <v>14619531</v>
      </c>
      <c r="F28" s="132" t="s">
        <v>118</v>
      </c>
    </row>
    <row r="29" spans="1:6" s="133" customFormat="1" ht="12" customHeight="1" x14ac:dyDescent="0.2">
      <c r="A29" s="134" t="s">
        <v>377</v>
      </c>
      <c r="B29" s="51" t="s">
        <v>120</v>
      </c>
      <c r="C29" s="67">
        <f>SUM(C30:C31)</f>
        <v>6400000</v>
      </c>
      <c r="D29" s="67">
        <f>SUM(D30:D31)</f>
        <v>12676736</v>
      </c>
      <c r="E29" s="67">
        <f>SUM(E30:E31)</f>
        <v>14364262</v>
      </c>
      <c r="F29" s="132" t="s">
        <v>121</v>
      </c>
    </row>
    <row r="30" spans="1:6" s="133" customFormat="1" ht="12" customHeight="1" x14ac:dyDescent="0.2">
      <c r="A30" s="135" t="s">
        <v>125</v>
      </c>
      <c r="B30" s="56" t="s">
        <v>123</v>
      </c>
      <c r="C30" s="57">
        <v>900000</v>
      </c>
      <c r="D30" s="57">
        <v>900000</v>
      </c>
      <c r="E30" s="58">
        <v>1172145</v>
      </c>
      <c r="F30" s="132" t="s">
        <v>124</v>
      </c>
    </row>
    <row r="31" spans="1:6" s="133" customFormat="1" ht="12" customHeight="1" x14ac:dyDescent="0.2">
      <c r="A31" s="135" t="s">
        <v>127</v>
      </c>
      <c r="B31" s="56" t="s">
        <v>886</v>
      </c>
      <c r="C31" s="57">
        <v>5500000</v>
      </c>
      <c r="D31" s="57">
        <v>11776736</v>
      </c>
      <c r="E31" s="58">
        <v>13192117</v>
      </c>
      <c r="F31" s="132" t="s">
        <v>126</v>
      </c>
    </row>
    <row r="32" spans="1:6" s="133" customFormat="1" ht="12" customHeight="1" x14ac:dyDescent="0.2">
      <c r="A32" s="135" t="s">
        <v>130</v>
      </c>
      <c r="B32" s="56" t="s">
        <v>128</v>
      </c>
      <c r="C32" s="57">
        <v>1100000</v>
      </c>
      <c r="D32" s="57">
        <v>0</v>
      </c>
      <c r="E32" s="58">
        <v>0</v>
      </c>
      <c r="F32" s="132" t="s">
        <v>129</v>
      </c>
    </row>
    <row r="33" spans="1:6" s="133" customFormat="1" ht="12" customHeight="1" x14ac:dyDescent="0.2">
      <c r="A33" s="135" t="s">
        <v>133</v>
      </c>
      <c r="B33" s="56" t="s">
        <v>131</v>
      </c>
      <c r="C33" s="57">
        <v>0</v>
      </c>
      <c r="D33" s="57">
        <v>0</v>
      </c>
      <c r="E33" s="58">
        <v>0</v>
      </c>
      <c r="F33" s="132" t="s">
        <v>132</v>
      </c>
    </row>
    <row r="34" spans="1:6" s="133" customFormat="1" ht="12" customHeight="1" x14ac:dyDescent="0.2">
      <c r="A34" s="136" t="s">
        <v>378</v>
      </c>
      <c r="B34" s="61" t="s">
        <v>134</v>
      </c>
      <c r="C34" s="62">
        <v>0</v>
      </c>
      <c r="D34" s="62">
        <v>0</v>
      </c>
      <c r="E34" s="63">
        <v>255269</v>
      </c>
      <c r="F34" s="132" t="s">
        <v>135</v>
      </c>
    </row>
    <row r="35" spans="1:6" s="133" customFormat="1" ht="12" customHeight="1" x14ac:dyDescent="0.2">
      <c r="A35" s="131" t="s">
        <v>136</v>
      </c>
      <c r="B35" s="48" t="s">
        <v>137</v>
      </c>
      <c r="C35" s="49">
        <f>SUM(C36:C45)</f>
        <v>4854755</v>
      </c>
      <c r="D35" s="49">
        <f>SUM(D36:D45)</f>
        <v>4531807</v>
      </c>
      <c r="E35" s="49">
        <f>SUM(E36:E45)</f>
        <v>3112389</v>
      </c>
      <c r="F35" s="132" t="s">
        <v>138</v>
      </c>
    </row>
    <row r="36" spans="1:6" s="133" customFormat="1" ht="12" customHeight="1" x14ac:dyDescent="0.2">
      <c r="A36" s="134" t="s">
        <v>139</v>
      </c>
      <c r="B36" s="51" t="s">
        <v>140</v>
      </c>
      <c r="C36" s="52">
        <v>0</v>
      </c>
      <c r="D36" s="52">
        <v>0</v>
      </c>
      <c r="E36" s="53">
        <v>150000</v>
      </c>
      <c r="F36" s="132" t="s">
        <v>141</v>
      </c>
    </row>
    <row r="37" spans="1:6" s="133" customFormat="1" ht="12" customHeight="1" x14ac:dyDescent="0.2">
      <c r="A37" s="135" t="s">
        <v>142</v>
      </c>
      <c r="B37" s="56" t="s">
        <v>143</v>
      </c>
      <c r="C37" s="57">
        <v>0</v>
      </c>
      <c r="D37" s="57">
        <v>0</v>
      </c>
      <c r="E37" s="58">
        <v>1145344</v>
      </c>
      <c r="F37" s="132" t="s">
        <v>144</v>
      </c>
    </row>
    <row r="38" spans="1:6" s="133" customFormat="1" ht="12" customHeight="1" x14ac:dyDescent="0.2">
      <c r="A38" s="135" t="s">
        <v>145</v>
      </c>
      <c r="B38" s="56" t="s">
        <v>146</v>
      </c>
      <c r="C38" s="57">
        <v>0</v>
      </c>
      <c r="D38" s="57">
        <v>0</v>
      </c>
      <c r="E38" s="58">
        <v>123719</v>
      </c>
      <c r="F38" s="132" t="s">
        <v>147</v>
      </c>
    </row>
    <row r="39" spans="1:6" s="133" customFormat="1" ht="12" customHeight="1" x14ac:dyDescent="0.2">
      <c r="A39" s="135" t="s">
        <v>148</v>
      </c>
      <c r="B39" s="56" t="s">
        <v>149</v>
      </c>
      <c r="C39" s="57">
        <v>0</v>
      </c>
      <c r="D39" s="57">
        <v>0</v>
      </c>
      <c r="E39" s="58">
        <v>643622</v>
      </c>
      <c r="F39" s="132" t="s">
        <v>150</v>
      </c>
    </row>
    <row r="40" spans="1:6" s="133" customFormat="1" ht="12" customHeight="1" x14ac:dyDescent="0.2">
      <c r="A40" s="135" t="s">
        <v>151</v>
      </c>
      <c r="B40" s="56" t="s">
        <v>152</v>
      </c>
      <c r="C40" s="57">
        <v>0</v>
      </c>
      <c r="D40" s="57">
        <v>0</v>
      </c>
      <c r="E40" s="58">
        <v>657763</v>
      </c>
      <c r="F40" s="132" t="s">
        <v>153</v>
      </c>
    </row>
    <row r="41" spans="1:6" s="133" customFormat="1" ht="12" customHeight="1" x14ac:dyDescent="0.2">
      <c r="A41" s="135" t="s">
        <v>154</v>
      </c>
      <c r="B41" s="56" t="s">
        <v>155</v>
      </c>
      <c r="C41" s="57">
        <v>0</v>
      </c>
      <c r="D41" s="57">
        <v>0</v>
      </c>
      <c r="E41" s="58">
        <v>0</v>
      </c>
      <c r="F41" s="132" t="s">
        <v>156</v>
      </c>
    </row>
    <row r="42" spans="1:6" s="133" customFormat="1" ht="12" customHeight="1" x14ac:dyDescent="0.2">
      <c r="A42" s="135" t="s">
        <v>157</v>
      </c>
      <c r="B42" s="56" t="s">
        <v>158</v>
      </c>
      <c r="C42" s="57">
        <v>0</v>
      </c>
      <c r="D42" s="57"/>
      <c r="E42" s="58"/>
      <c r="F42" s="132" t="s">
        <v>159</v>
      </c>
    </row>
    <row r="43" spans="1:6" s="133" customFormat="1" ht="12" customHeight="1" x14ac:dyDescent="0.2">
      <c r="A43" s="135" t="s">
        <v>160</v>
      </c>
      <c r="B43" s="56" t="s">
        <v>161</v>
      </c>
      <c r="C43" s="57">
        <v>0</v>
      </c>
      <c r="D43" s="57">
        <v>0</v>
      </c>
      <c r="E43" s="58">
        <v>26</v>
      </c>
      <c r="F43" s="132" t="s">
        <v>162</v>
      </c>
    </row>
    <row r="44" spans="1:6" s="133" customFormat="1" ht="12" customHeight="1" x14ac:dyDescent="0.2">
      <c r="A44" s="135" t="s">
        <v>163</v>
      </c>
      <c r="B44" s="56" t="s">
        <v>164</v>
      </c>
      <c r="C44" s="57">
        <v>0</v>
      </c>
      <c r="D44" s="57"/>
      <c r="E44" s="58"/>
      <c r="F44" s="132" t="s">
        <v>165</v>
      </c>
    </row>
    <row r="45" spans="1:6" s="133" customFormat="1" ht="12" customHeight="1" x14ac:dyDescent="0.2">
      <c r="A45" s="136" t="s">
        <v>166</v>
      </c>
      <c r="B45" s="66" t="s">
        <v>167</v>
      </c>
      <c r="C45" s="62">
        <v>4854755</v>
      </c>
      <c r="D45" s="62">
        <v>4531807</v>
      </c>
      <c r="E45" s="63">
        <v>391915</v>
      </c>
      <c r="F45" s="132" t="s">
        <v>168</v>
      </c>
    </row>
    <row r="46" spans="1:6" s="133" customFormat="1" ht="12" customHeight="1" x14ac:dyDescent="0.2">
      <c r="A46" s="131" t="s">
        <v>169</v>
      </c>
      <c r="B46" s="48" t="s">
        <v>170</v>
      </c>
      <c r="C46" s="49"/>
      <c r="D46" s="49">
        <f>D48+D49</f>
        <v>0</v>
      </c>
      <c r="E46" s="49">
        <f>E48+E49</f>
        <v>1490000</v>
      </c>
      <c r="F46" s="132" t="s">
        <v>171</v>
      </c>
    </row>
    <row r="47" spans="1:6" s="133" customFormat="1" ht="12" customHeight="1" x14ac:dyDescent="0.2">
      <c r="A47" s="134" t="s">
        <v>172</v>
      </c>
      <c r="B47" s="51" t="s">
        <v>173</v>
      </c>
      <c r="C47" s="52">
        <v>0</v>
      </c>
      <c r="D47" s="52">
        <v>0</v>
      </c>
      <c r="E47" s="53">
        <v>0</v>
      </c>
      <c r="F47" s="132" t="s">
        <v>174</v>
      </c>
    </row>
    <row r="48" spans="1:6" s="133" customFormat="1" ht="12" customHeight="1" x14ac:dyDescent="0.2">
      <c r="A48" s="135" t="s">
        <v>175</v>
      </c>
      <c r="B48" s="56" t="s">
        <v>176</v>
      </c>
      <c r="C48" s="57">
        <v>0</v>
      </c>
      <c r="D48" s="57"/>
      <c r="E48" s="58">
        <v>1490000</v>
      </c>
      <c r="F48" s="132" t="s">
        <v>177</v>
      </c>
    </row>
    <row r="49" spans="1:6" s="133" customFormat="1" ht="12" customHeight="1" x14ac:dyDescent="0.2">
      <c r="A49" s="135" t="s">
        <v>178</v>
      </c>
      <c r="B49" s="56" t="s">
        <v>179</v>
      </c>
      <c r="C49" s="57">
        <v>0</v>
      </c>
      <c r="D49" s="57"/>
      <c r="E49" s="58"/>
      <c r="F49" s="132" t="s">
        <v>180</v>
      </c>
    </row>
    <row r="50" spans="1:6" s="133" customFormat="1" ht="12" customHeight="1" x14ac:dyDescent="0.2">
      <c r="A50" s="135" t="s">
        <v>181</v>
      </c>
      <c r="B50" s="56" t="s">
        <v>182</v>
      </c>
      <c r="C50" s="57">
        <v>0</v>
      </c>
      <c r="D50" s="57">
        <v>0</v>
      </c>
      <c r="E50" s="58">
        <v>0</v>
      </c>
      <c r="F50" s="132" t="s">
        <v>183</v>
      </c>
    </row>
    <row r="51" spans="1:6" s="133" customFormat="1" ht="12" customHeight="1" x14ac:dyDescent="0.2">
      <c r="A51" s="136" t="s">
        <v>184</v>
      </c>
      <c r="B51" s="66" t="s">
        <v>185</v>
      </c>
      <c r="C51" s="62">
        <v>0</v>
      </c>
      <c r="D51" s="62">
        <v>0</v>
      </c>
      <c r="E51" s="63">
        <v>0</v>
      </c>
      <c r="F51" s="132" t="s">
        <v>186</v>
      </c>
    </row>
    <row r="52" spans="1:6" s="133" customFormat="1" ht="17.25" customHeight="1" x14ac:dyDescent="0.2">
      <c r="A52" s="131" t="s">
        <v>187</v>
      </c>
      <c r="B52" s="48" t="s">
        <v>188</v>
      </c>
      <c r="C52" s="49"/>
      <c r="D52" s="49">
        <f>D54+D55</f>
        <v>0</v>
      </c>
      <c r="E52" s="49">
        <f>E54+E55</f>
        <v>75000</v>
      </c>
      <c r="F52" s="132" t="s">
        <v>189</v>
      </c>
    </row>
    <row r="53" spans="1:6" s="133" customFormat="1" ht="12" customHeight="1" x14ac:dyDescent="0.2">
      <c r="A53" s="134" t="s">
        <v>190</v>
      </c>
      <c r="B53" s="51" t="s">
        <v>191</v>
      </c>
      <c r="C53" s="52">
        <v>0</v>
      </c>
      <c r="D53" s="52">
        <v>0</v>
      </c>
      <c r="E53" s="53">
        <v>0</v>
      </c>
      <c r="F53" s="132" t="s">
        <v>192</v>
      </c>
    </row>
    <row r="54" spans="1:6" s="133" customFormat="1" ht="12" customHeight="1" x14ac:dyDescent="0.2">
      <c r="A54" s="135" t="s">
        <v>193</v>
      </c>
      <c r="B54" s="56" t="s">
        <v>194</v>
      </c>
      <c r="C54" s="57">
        <v>0</v>
      </c>
      <c r="D54" s="57"/>
      <c r="E54" s="58"/>
      <c r="F54" s="132" t="s">
        <v>195</v>
      </c>
    </row>
    <row r="55" spans="1:6" s="133" customFormat="1" ht="12" customHeight="1" x14ac:dyDescent="0.2">
      <c r="A55" s="135" t="s">
        <v>196</v>
      </c>
      <c r="B55" s="56" t="s">
        <v>197</v>
      </c>
      <c r="C55" s="57">
        <v>0</v>
      </c>
      <c r="D55" s="57"/>
      <c r="E55" s="58">
        <v>75000</v>
      </c>
      <c r="F55" s="132" t="s">
        <v>198</v>
      </c>
    </row>
    <row r="56" spans="1:6" s="133" customFormat="1" ht="12" customHeight="1" x14ac:dyDescent="0.2">
      <c r="A56" s="136" t="s">
        <v>199</v>
      </c>
      <c r="B56" s="66" t="s">
        <v>200</v>
      </c>
      <c r="C56" s="62">
        <v>0</v>
      </c>
      <c r="D56" s="62"/>
      <c r="E56" s="63" t="s">
        <v>920</v>
      </c>
      <c r="F56" s="132" t="s">
        <v>201</v>
      </c>
    </row>
    <row r="57" spans="1:6" s="133" customFormat="1" ht="12" customHeight="1" x14ac:dyDescent="0.2">
      <c r="A57" s="131" t="s">
        <v>202</v>
      </c>
      <c r="B57" s="64" t="s">
        <v>203</v>
      </c>
      <c r="C57" s="49">
        <v>0</v>
      </c>
      <c r="D57" s="49">
        <v>0</v>
      </c>
      <c r="E57" s="65"/>
      <c r="F57" s="132" t="s">
        <v>204</v>
      </c>
    </row>
    <row r="58" spans="1:6" s="133" customFormat="1" ht="12" customHeight="1" x14ac:dyDescent="0.2">
      <c r="A58" s="134" t="s">
        <v>205</v>
      </c>
      <c r="B58" s="51" t="s">
        <v>206</v>
      </c>
      <c r="C58" s="57">
        <v>0</v>
      </c>
      <c r="D58" s="57">
        <v>0</v>
      </c>
      <c r="E58" s="58">
        <v>0</v>
      </c>
      <c r="F58" s="132" t="s">
        <v>207</v>
      </c>
    </row>
    <row r="59" spans="1:6" s="133" customFormat="1" ht="12" customHeight="1" x14ac:dyDescent="0.2">
      <c r="A59" s="135" t="s">
        <v>208</v>
      </c>
      <c r="B59" s="56" t="s">
        <v>379</v>
      </c>
      <c r="C59" s="57">
        <v>0</v>
      </c>
      <c r="D59" s="57">
        <v>0</v>
      </c>
      <c r="E59" s="58">
        <v>0</v>
      </c>
      <c r="F59" s="132" t="s">
        <v>210</v>
      </c>
    </row>
    <row r="60" spans="1:6" s="133" customFormat="1" ht="12" customHeight="1" x14ac:dyDescent="0.2">
      <c r="A60" s="135" t="s">
        <v>211</v>
      </c>
      <c r="B60" s="56" t="s">
        <v>212</v>
      </c>
      <c r="C60" s="57">
        <v>0</v>
      </c>
      <c r="D60" s="57">
        <v>0</v>
      </c>
      <c r="E60" s="58"/>
      <c r="F60" s="132" t="s">
        <v>213</v>
      </c>
    </row>
    <row r="61" spans="1:6" s="133" customFormat="1" ht="12" customHeight="1" x14ac:dyDescent="0.2">
      <c r="A61" s="136" t="s">
        <v>214</v>
      </c>
      <c r="B61" s="66" t="s">
        <v>215</v>
      </c>
      <c r="C61" s="57">
        <v>0</v>
      </c>
      <c r="D61" s="57">
        <v>0</v>
      </c>
      <c r="E61" s="58">
        <v>0</v>
      </c>
      <c r="F61" s="132" t="s">
        <v>216</v>
      </c>
    </row>
    <row r="62" spans="1:6" s="133" customFormat="1" ht="12" customHeight="1" x14ac:dyDescent="0.2">
      <c r="A62" s="131" t="s">
        <v>217</v>
      </c>
      <c r="B62" s="48" t="s">
        <v>218</v>
      </c>
      <c r="C62" s="49">
        <f>C57+C52+C35+C28+C7+C14</f>
        <v>61930025</v>
      </c>
      <c r="D62" s="49">
        <f>D57+D52+D35+D28+D7+D21+D14+D46</f>
        <v>116728203</v>
      </c>
      <c r="E62" s="49">
        <f>E57+E52+E35+E28+E7+E21+E14+E46</f>
        <v>118960745</v>
      </c>
      <c r="F62" s="132" t="s">
        <v>219</v>
      </c>
    </row>
    <row r="63" spans="1:6" s="133" customFormat="1" ht="12" customHeight="1" x14ac:dyDescent="0.2">
      <c r="A63" s="137" t="s">
        <v>380</v>
      </c>
      <c r="B63" s="64" t="s">
        <v>221</v>
      </c>
      <c r="C63" s="49"/>
      <c r="D63" s="49"/>
      <c r="E63" s="65"/>
      <c r="F63" s="132" t="s">
        <v>222</v>
      </c>
    </row>
    <row r="64" spans="1:6" s="133" customFormat="1" ht="12" customHeight="1" x14ac:dyDescent="0.2">
      <c r="A64" s="134" t="s">
        <v>223</v>
      </c>
      <c r="B64" s="51" t="s">
        <v>224</v>
      </c>
      <c r="C64" s="57">
        <v>0</v>
      </c>
      <c r="D64" s="57">
        <v>0</v>
      </c>
      <c r="E64" s="58">
        <v>0</v>
      </c>
      <c r="F64" s="132" t="s">
        <v>225</v>
      </c>
    </row>
    <row r="65" spans="1:6" s="133" customFormat="1" ht="12" customHeight="1" x14ac:dyDescent="0.2">
      <c r="A65" s="135" t="s">
        <v>226</v>
      </c>
      <c r="B65" s="56" t="s">
        <v>227</v>
      </c>
      <c r="C65" s="57">
        <v>0</v>
      </c>
      <c r="D65" s="57">
        <v>0</v>
      </c>
      <c r="E65" s="58">
        <v>0</v>
      </c>
      <c r="F65" s="132" t="s">
        <v>228</v>
      </c>
    </row>
    <row r="66" spans="1:6" s="133" customFormat="1" ht="12" customHeight="1" x14ac:dyDescent="0.2">
      <c r="A66" s="136" t="s">
        <v>229</v>
      </c>
      <c r="B66" s="138" t="s">
        <v>381</v>
      </c>
      <c r="C66" s="57">
        <v>0</v>
      </c>
      <c r="D66" s="57">
        <v>0</v>
      </c>
      <c r="E66" s="58">
        <v>0</v>
      </c>
      <c r="F66" s="132" t="s">
        <v>231</v>
      </c>
    </row>
    <row r="67" spans="1:6" s="133" customFormat="1" ht="12" customHeight="1" x14ac:dyDescent="0.2">
      <c r="A67" s="137" t="s">
        <v>232</v>
      </c>
      <c r="B67" s="64" t="s">
        <v>233</v>
      </c>
      <c r="C67" s="49"/>
      <c r="D67" s="49"/>
      <c r="E67" s="65"/>
      <c r="F67" s="132" t="s">
        <v>234</v>
      </c>
    </row>
    <row r="68" spans="1:6" s="133" customFormat="1" ht="13.5" customHeight="1" x14ac:dyDescent="0.2">
      <c r="A68" s="134" t="s">
        <v>235</v>
      </c>
      <c r="B68" s="51" t="s">
        <v>236</v>
      </c>
      <c r="C68" s="57">
        <v>0</v>
      </c>
      <c r="D68" s="57">
        <v>0</v>
      </c>
      <c r="E68" s="58">
        <v>0</v>
      </c>
      <c r="F68" s="132" t="s">
        <v>237</v>
      </c>
    </row>
    <row r="69" spans="1:6" s="133" customFormat="1" ht="12" customHeight="1" x14ac:dyDescent="0.2">
      <c r="A69" s="135" t="s">
        <v>238</v>
      </c>
      <c r="B69" s="56" t="s">
        <v>239</v>
      </c>
      <c r="C69" s="57">
        <v>0</v>
      </c>
      <c r="D69" s="57">
        <v>0</v>
      </c>
      <c r="E69" s="58">
        <v>0</v>
      </c>
      <c r="F69" s="132" t="s">
        <v>240</v>
      </c>
    </row>
    <row r="70" spans="1:6" s="133" customFormat="1" ht="12" customHeight="1" x14ac:dyDescent="0.2">
      <c r="A70" s="135" t="s">
        <v>241</v>
      </c>
      <c r="B70" s="56" t="s">
        <v>242</v>
      </c>
      <c r="C70" s="57">
        <v>0</v>
      </c>
      <c r="D70" s="57">
        <v>0</v>
      </c>
      <c r="E70" s="58">
        <v>0</v>
      </c>
      <c r="F70" s="132" t="s">
        <v>243</v>
      </c>
    </row>
    <row r="71" spans="1:6" s="133" customFormat="1" ht="12" customHeight="1" x14ac:dyDescent="0.2">
      <c r="A71" s="136" t="s">
        <v>244</v>
      </c>
      <c r="B71" s="66" t="s">
        <v>245</v>
      </c>
      <c r="C71" s="57">
        <v>0</v>
      </c>
      <c r="D71" s="57">
        <v>0</v>
      </c>
      <c r="E71" s="58">
        <v>0</v>
      </c>
      <c r="F71" s="132" t="s">
        <v>246</v>
      </c>
    </row>
    <row r="72" spans="1:6" s="133" customFormat="1" ht="12" customHeight="1" x14ac:dyDescent="0.2">
      <c r="A72" s="137" t="s">
        <v>247</v>
      </c>
      <c r="B72" s="64" t="s">
        <v>248</v>
      </c>
      <c r="C72" s="49">
        <f>SUM(C73:C74)</f>
        <v>109987675</v>
      </c>
      <c r="D72" s="49">
        <f>SUM(D73:D74)</f>
        <v>110423063</v>
      </c>
      <c r="E72" s="49">
        <f>SUM(E73:E74)</f>
        <v>110423063</v>
      </c>
      <c r="F72" s="132" t="s">
        <v>249</v>
      </c>
    </row>
    <row r="73" spans="1:6" s="133" customFormat="1" ht="12" customHeight="1" x14ac:dyDescent="0.2">
      <c r="A73" s="134" t="s">
        <v>250</v>
      </c>
      <c r="B73" s="51" t="s">
        <v>251</v>
      </c>
      <c r="C73" s="57">
        <v>109987675</v>
      </c>
      <c r="D73" s="57">
        <v>110423063</v>
      </c>
      <c r="E73" s="58">
        <v>110423063</v>
      </c>
      <c r="F73" s="132" t="s">
        <v>252</v>
      </c>
    </row>
    <row r="74" spans="1:6" s="133" customFormat="1" ht="12" customHeight="1" x14ac:dyDescent="0.2">
      <c r="A74" s="136" t="s">
        <v>253</v>
      </c>
      <c r="B74" s="66" t="s">
        <v>254</v>
      </c>
      <c r="C74" s="57">
        <v>0</v>
      </c>
      <c r="D74" s="57">
        <v>0</v>
      </c>
      <c r="E74" s="63"/>
      <c r="F74" s="132" t="s">
        <v>255</v>
      </c>
    </row>
    <row r="75" spans="1:6" s="133" customFormat="1" ht="12" customHeight="1" x14ac:dyDescent="0.2">
      <c r="A75" s="137" t="s">
        <v>256</v>
      </c>
      <c r="B75" s="64" t="s">
        <v>257</v>
      </c>
      <c r="C75" s="49"/>
      <c r="D75" s="70">
        <f>SUM(D76:D78)</f>
        <v>2058832</v>
      </c>
      <c r="E75" s="70">
        <f>SUM(E76:E78)</f>
        <v>2058832</v>
      </c>
      <c r="F75" s="132" t="s">
        <v>258</v>
      </c>
    </row>
    <row r="76" spans="1:6" s="133" customFormat="1" ht="12" customHeight="1" x14ac:dyDescent="0.2">
      <c r="A76" s="134" t="s">
        <v>259</v>
      </c>
      <c r="B76" s="51" t="s">
        <v>260</v>
      </c>
      <c r="C76" s="57"/>
      <c r="D76" s="57">
        <v>2058832</v>
      </c>
      <c r="E76" s="53">
        <v>2058832</v>
      </c>
      <c r="F76" s="132" t="s">
        <v>261</v>
      </c>
    </row>
    <row r="77" spans="1:6" s="133" customFormat="1" ht="12" customHeight="1" x14ac:dyDescent="0.2">
      <c r="A77" s="135" t="s">
        <v>262</v>
      </c>
      <c r="B77" s="56" t="s">
        <v>263</v>
      </c>
      <c r="C77" s="57">
        <v>0</v>
      </c>
      <c r="D77" s="57">
        <v>0</v>
      </c>
      <c r="E77" s="58">
        <v>0</v>
      </c>
      <c r="F77" s="132" t="s">
        <v>264</v>
      </c>
    </row>
    <row r="78" spans="1:6" s="133" customFormat="1" ht="12" customHeight="1" x14ac:dyDescent="0.2">
      <c r="A78" s="136" t="s">
        <v>265</v>
      </c>
      <c r="B78" s="61" t="s">
        <v>266</v>
      </c>
      <c r="C78" s="57">
        <v>0</v>
      </c>
      <c r="D78" s="57">
        <v>0</v>
      </c>
      <c r="E78" s="58">
        <v>0</v>
      </c>
      <c r="F78" s="132" t="s">
        <v>267</v>
      </c>
    </row>
    <row r="79" spans="1:6" s="133" customFormat="1" ht="12" customHeight="1" x14ac:dyDescent="0.2">
      <c r="A79" s="137" t="s">
        <v>268</v>
      </c>
      <c r="B79" s="64" t="s">
        <v>269</v>
      </c>
      <c r="C79" s="49"/>
      <c r="D79" s="49"/>
      <c r="E79" s="65"/>
      <c r="F79" s="132" t="s">
        <v>270</v>
      </c>
    </row>
    <row r="80" spans="1:6" s="133" customFormat="1" ht="12" customHeight="1" x14ac:dyDescent="0.2">
      <c r="A80" s="139" t="s">
        <v>271</v>
      </c>
      <c r="B80" s="51" t="s">
        <v>272</v>
      </c>
      <c r="C80" s="57">
        <v>0</v>
      </c>
      <c r="D80" s="57">
        <v>0</v>
      </c>
      <c r="E80" s="58">
        <v>0</v>
      </c>
      <c r="F80" s="132" t="s">
        <v>273</v>
      </c>
    </row>
    <row r="81" spans="1:6" s="133" customFormat="1" ht="12" customHeight="1" x14ac:dyDescent="0.2">
      <c r="A81" s="140" t="s">
        <v>274</v>
      </c>
      <c r="B81" s="56" t="s">
        <v>275</v>
      </c>
      <c r="C81" s="57">
        <v>0</v>
      </c>
      <c r="D81" s="57">
        <v>0</v>
      </c>
      <c r="E81" s="58">
        <v>0</v>
      </c>
      <c r="F81" s="132" t="s">
        <v>276</v>
      </c>
    </row>
    <row r="82" spans="1:6" s="133" customFormat="1" ht="12" customHeight="1" x14ac:dyDescent="0.2">
      <c r="A82" s="140" t="s">
        <v>277</v>
      </c>
      <c r="B82" s="56" t="s">
        <v>278</v>
      </c>
      <c r="C82" s="57">
        <v>0</v>
      </c>
      <c r="D82" s="57">
        <v>0</v>
      </c>
      <c r="E82" s="58">
        <v>0</v>
      </c>
      <c r="F82" s="132" t="s">
        <v>279</v>
      </c>
    </row>
    <row r="83" spans="1:6" s="133" customFormat="1" ht="12" customHeight="1" x14ac:dyDescent="0.2">
      <c r="A83" s="141" t="s">
        <v>280</v>
      </c>
      <c r="B83" s="61" t="s">
        <v>281</v>
      </c>
      <c r="C83" s="57">
        <v>0</v>
      </c>
      <c r="D83" s="57">
        <v>0</v>
      </c>
      <c r="E83" s="58">
        <v>0</v>
      </c>
      <c r="F83" s="132" t="s">
        <v>282</v>
      </c>
    </row>
    <row r="84" spans="1:6" s="133" customFormat="1" ht="12" customHeight="1" x14ac:dyDescent="0.2">
      <c r="A84" s="137" t="s">
        <v>283</v>
      </c>
      <c r="B84" s="64" t="s">
        <v>284</v>
      </c>
      <c r="C84" s="74">
        <v>0</v>
      </c>
      <c r="D84" s="74">
        <v>0</v>
      </c>
      <c r="E84" s="75">
        <v>0</v>
      </c>
      <c r="F84" s="132" t="s">
        <v>285</v>
      </c>
    </row>
    <row r="85" spans="1:6" s="133" customFormat="1" ht="12" customHeight="1" x14ac:dyDescent="0.2">
      <c r="A85" s="137" t="s">
        <v>286</v>
      </c>
      <c r="B85" s="142" t="s">
        <v>287</v>
      </c>
      <c r="C85" s="49">
        <f>C72+C75+C79+C84</f>
        <v>109987675</v>
      </c>
      <c r="D85" s="49">
        <f>D72+D75+D79+D84</f>
        <v>112481895</v>
      </c>
      <c r="E85" s="49">
        <f>E72+E75+E79+E84</f>
        <v>112481895</v>
      </c>
      <c r="F85" s="132" t="s">
        <v>288</v>
      </c>
    </row>
    <row r="86" spans="1:6" s="133" customFormat="1" ht="12" customHeight="1" x14ac:dyDescent="0.2">
      <c r="A86" s="143" t="s">
        <v>289</v>
      </c>
      <c r="B86" s="144" t="s">
        <v>382</v>
      </c>
      <c r="C86" s="49">
        <f>C85+C62</f>
        <v>171917700</v>
      </c>
      <c r="D86" s="49">
        <f>D85+D62</f>
        <v>229210098</v>
      </c>
      <c r="E86" s="49">
        <f>E85+E62</f>
        <v>231442640</v>
      </c>
      <c r="F86" s="132" t="s">
        <v>291</v>
      </c>
    </row>
    <row r="87" spans="1:6" s="133" customFormat="1" ht="12" customHeight="1" x14ac:dyDescent="0.2">
      <c r="A87" s="145"/>
      <c r="B87" s="145"/>
      <c r="C87" s="146"/>
      <c r="D87" s="146"/>
      <c r="E87" s="146"/>
      <c r="F87" s="132"/>
    </row>
    <row r="88" spans="1:6" ht="16.5" customHeight="1" x14ac:dyDescent="0.25">
      <c r="A88" s="527" t="s">
        <v>383</v>
      </c>
      <c r="B88" s="527"/>
      <c r="C88" s="527"/>
      <c r="D88" s="527"/>
      <c r="E88" s="527"/>
      <c r="F88" s="124"/>
    </row>
    <row r="89" spans="1:6" s="150" customFormat="1" ht="16.5" customHeight="1" x14ac:dyDescent="0.25">
      <c r="A89" s="147"/>
      <c r="B89" s="147"/>
      <c r="C89" s="148"/>
      <c r="D89" s="148"/>
      <c r="E89" s="148" t="s">
        <v>370</v>
      </c>
      <c r="F89" s="149"/>
    </row>
    <row r="90" spans="1:6" s="150" customFormat="1" ht="16.5" customHeight="1" x14ac:dyDescent="0.25">
      <c r="A90" s="523" t="s">
        <v>371</v>
      </c>
      <c r="B90" s="524" t="s">
        <v>384</v>
      </c>
      <c r="C90" s="525" t="str">
        <f>+C4</f>
        <v>2020. évi</v>
      </c>
      <c r="D90" s="525"/>
      <c r="E90" s="525"/>
      <c r="F90" s="149"/>
    </row>
    <row r="91" spans="1:6" ht="38.1" customHeight="1" x14ac:dyDescent="0.25">
      <c r="A91" s="523"/>
      <c r="B91" s="524"/>
      <c r="C91" s="125" t="s">
        <v>45</v>
      </c>
      <c r="D91" s="125" t="s">
        <v>46</v>
      </c>
      <c r="E91" s="126" t="s">
        <v>47</v>
      </c>
      <c r="F91" s="124"/>
    </row>
    <row r="92" spans="1:6" s="130" customFormat="1" ht="12" customHeight="1" x14ac:dyDescent="0.2">
      <c r="A92" s="47" t="s">
        <v>48</v>
      </c>
      <c r="B92" s="127" t="s">
        <v>49</v>
      </c>
      <c r="C92" s="127" t="s">
        <v>50</v>
      </c>
      <c r="D92" s="127" t="s">
        <v>51</v>
      </c>
      <c r="E92" s="151" t="s">
        <v>52</v>
      </c>
      <c r="F92" s="129"/>
    </row>
    <row r="93" spans="1:6" ht="12" customHeight="1" x14ac:dyDescent="0.25">
      <c r="A93" s="152" t="s">
        <v>54</v>
      </c>
      <c r="B93" s="87" t="s">
        <v>293</v>
      </c>
      <c r="C93" s="88">
        <f>SUM(C94:C98)</f>
        <v>76490514</v>
      </c>
      <c r="D93" s="88">
        <f>SUM(D94:D98)</f>
        <v>176979831</v>
      </c>
      <c r="E93" s="89">
        <f>SUM(E94:E98)</f>
        <v>152638071</v>
      </c>
      <c r="F93" s="124" t="s">
        <v>56</v>
      </c>
    </row>
    <row r="94" spans="1:6" ht="12" customHeight="1" x14ac:dyDescent="0.25">
      <c r="A94" s="153" t="s">
        <v>57</v>
      </c>
      <c r="B94" s="93" t="s">
        <v>294</v>
      </c>
      <c r="C94" s="94">
        <v>31858106</v>
      </c>
      <c r="D94" s="94">
        <v>47332523</v>
      </c>
      <c r="E94" s="95">
        <v>37635476</v>
      </c>
      <c r="F94" s="124" t="s">
        <v>59</v>
      </c>
    </row>
    <row r="95" spans="1:6" ht="12" customHeight="1" x14ac:dyDescent="0.25">
      <c r="A95" s="135" t="s">
        <v>60</v>
      </c>
      <c r="B95" s="96" t="s">
        <v>295</v>
      </c>
      <c r="C95" s="57">
        <v>4737814</v>
      </c>
      <c r="D95" s="57">
        <v>5365963</v>
      </c>
      <c r="E95" s="58">
        <v>5231804</v>
      </c>
      <c r="F95" s="124" t="s">
        <v>62</v>
      </c>
    </row>
    <row r="96" spans="1:6" ht="12" customHeight="1" x14ac:dyDescent="0.25">
      <c r="A96" s="135" t="s">
        <v>63</v>
      </c>
      <c r="B96" s="96" t="s">
        <v>296</v>
      </c>
      <c r="C96" s="62">
        <v>24205332</v>
      </c>
      <c r="D96" s="62">
        <v>28974810</v>
      </c>
      <c r="E96" s="63">
        <v>24587945</v>
      </c>
      <c r="F96" s="124" t="s">
        <v>65</v>
      </c>
    </row>
    <row r="97" spans="1:7" ht="12" customHeight="1" x14ac:dyDescent="0.25">
      <c r="A97" s="135" t="s">
        <v>66</v>
      </c>
      <c r="B97" s="97" t="s">
        <v>297</v>
      </c>
      <c r="C97" s="62">
        <v>5670000</v>
      </c>
      <c r="D97" s="62">
        <v>7062400</v>
      </c>
      <c r="E97" s="63">
        <v>6403880</v>
      </c>
      <c r="F97" s="124" t="s">
        <v>68</v>
      </c>
    </row>
    <row r="98" spans="1:7" ht="12" customHeight="1" x14ac:dyDescent="0.25">
      <c r="A98" s="135" t="s">
        <v>298</v>
      </c>
      <c r="B98" s="98" t="s">
        <v>299</v>
      </c>
      <c r="C98" s="62">
        <v>10019262</v>
      </c>
      <c r="D98" s="62">
        <v>88244135</v>
      </c>
      <c r="E98" s="63">
        <v>78778966</v>
      </c>
      <c r="F98" s="124" t="s">
        <v>71</v>
      </c>
    </row>
    <row r="99" spans="1:7" ht="12" customHeight="1" x14ac:dyDescent="0.25">
      <c r="A99" s="135" t="s">
        <v>72</v>
      </c>
      <c r="B99" s="96" t="s">
        <v>300</v>
      </c>
      <c r="C99" s="62">
        <v>5621538</v>
      </c>
      <c r="D99" s="62">
        <v>5839699</v>
      </c>
      <c r="E99" s="63">
        <v>1197022</v>
      </c>
      <c r="F99" s="124" t="s">
        <v>74</v>
      </c>
      <c r="G99" s="154"/>
    </row>
    <row r="100" spans="1:7" ht="12" customHeight="1" x14ac:dyDescent="0.25">
      <c r="A100" s="135" t="s">
        <v>301</v>
      </c>
      <c r="B100" s="99" t="s">
        <v>302</v>
      </c>
      <c r="C100" s="62">
        <v>5621538</v>
      </c>
      <c r="D100" s="62">
        <v>5839699</v>
      </c>
      <c r="E100" s="63">
        <v>1197022</v>
      </c>
      <c r="F100" s="124" t="s">
        <v>77</v>
      </c>
    </row>
    <row r="101" spans="1:7" ht="12" customHeight="1" x14ac:dyDescent="0.25">
      <c r="A101" s="135" t="s">
        <v>303</v>
      </c>
      <c r="B101" s="100" t="s">
        <v>304</v>
      </c>
      <c r="C101" s="62">
        <v>0</v>
      </c>
      <c r="D101" s="155">
        <v>0</v>
      </c>
      <c r="E101" s="156">
        <v>0</v>
      </c>
      <c r="F101" s="124" t="s">
        <v>79</v>
      </c>
    </row>
    <row r="102" spans="1:7" ht="12" customHeight="1" x14ac:dyDescent="0.25">
      <c r="A102" s="135" t="s">
        <v>305</v>
      </c>
      <c r="B102" s="100" t="s">
        <v>306</v>
      </c>
      <c r="C102" s="155">
        <v>0</v>
      </c>
      <c r="D102" s="155">
        <v>0</v>
      </c>
      <c r="E102" s="156">
        <v>0</v>
      </c>
      <c r="F102" s="124" t="s">
        <v>82</v>
      </c>
    </row>
    <row r="103" spans="1:7" ht="12" customHeight="1" x14ac:dyDescent="0.25">
      <c r="A103" s="135" t="s">
        <v>307</v>
      </c>
      <c r="B103" s="99" t="s">
        <v>308</v>
      </c>
      <c r="C103" s="62">
        <v>2647724</v>
      </c>
      <c r="D103" s="62">
        <v>68176345</v>
      </c>
      <c r="E103" s="63">
        <v>68142313</v>
      </c>
      <c r="F103" s="124" t="s">
        <v>85</v>
      </c>
    </row>
    <row r="104" spans="1:7" ht="12" customHeight="1" x14ac:dyDescent="0.25">
      <c r="A104" s="135" t="s">
        <v>309</v>
      </c>
      <c r="B104" s="99" t="s">
        <v>310</v>
      </c>
      <c r="C104" s="155" t="s">
        <v>385</v>
      </c>
      <c r="D104" s="155">
        <v>0</v>
      </c>
      <c r="E104" s="156">
        <v>0</v>
      </c>
      <c r="F104" s="124" t="s">
        <v>88</v>
      </c>
    </row>
    <row r="105" spans="1:7" ht="12" customHeight="1" x14ac:dyDescent="0.25">
      <c r="A105" s="135" t="s">
        <v>311</v>
      </c>
      <c r="B105" s="100" t="s">
        <v>312</v>
      </c>
      <c r="C105" s="155" t="s">
        <v>385</v>
      </c>
      <c r="D105" s="155" t="s">
        <v>385</v>
      </c>
      <c r="E105" s="156" t="s">
        <v>385</v>
      </c>
      <c r="F105" s="124" t="s">
        <v>91</v>
      </c>
    </row>
    <row r="106" spans="1:7" ht="12" customHeight="1" x14ac:dyDescent="0.25">
      <c r="A106" s="157" t="s">
        <v>313</v>
      </c>
      <c r="B106" s="102" t="s">
        <v>314</v>
      </c>
      <c r="C106" s="155">
        <v>0</v>
      </c>
      <c r="D106" s="155">
        <v>0</v>
      </c>
      <c r="E106" s="156">
        <v>0</v>
      </c>
      <c r="F106" s="124" t="s">
        <v>94</v>
      </c>
    </row>
    <row r="107" spans="1:7" ht="12" customHeight="1" x14ac:dyDescent="0.25">
      <c r="A107" s="135" t="s">
        <v>315</v>
      </c>
      <c r="B107" s="102" t="s">
        <v>316</v>
      </c>
      <c r="C107" s="155">
        <v>0</v>
      </c>
      <c r="D107" s="155">
        <v>0</v>
      </c>
      <c r="E107" s="156">
        <v>0</v>
      </c>
      <c r="F107" s="124" t="s">
        <v>97</v>
      </c>
    </row>
    <row r="108" spans="1:7" ht="12" customHeight="1" x14ac:dyDescent="0.25">
      <c r="A108" s="158" t="s">
        <v>317</v>
      </c>
      <c r="B108" s="104" t="s">
        <v>318</v>
      </c>
      <c r="C108" s="105">
        <v>750000</v>
      </c>
      <c r="D108" s="105">
        <v>4922913</v>
      </c>
      <c r="E108" s="106">
        <v>4644115</v>
      </c>
      <c r="F108" s="124" t="s">
        <v>100</v>
      </c>
    </row>
    <row r="109" spans="1:7" ht="12" customHeight="1" x14ac:dyDescent="0.25">
      <c r="A109" s="131" t="s">
        <v>75</v>
      </c>
      <c r="B109" s="107" t="s">
        <v>319</v>
      </c>
      <c r="C109" s="49">
        <f>C110+C112</f>
        <v>93680000</v>
      </c>
      <c r="D109" s="49">
        <f>D110+D112</f>
        <v>50483081</v>
      </c>
      <c r="E109" s="65">
        <f>E110+E112</f>
        <v>45966055</v>
      </c>
      <c r="F109" s="124" t="s">
        <v>103</v>
      </c>
    </row>
    <row r="110" spans="1:7" ht="12" customHeight="1" x14ac:dyDescent="0.25">
      <c r="A110" s="134" t="s">
        <v>78</v>
      </c>
      <c r="B110" s="96" t="s">
        <v>320</v>
      </c>
      <c r="C110" s="52">
        <v>93680000</v>
      </c>
      <c r="D110" s="52">
        <v>20568392</v>
      </c>
      <c r="E110" s="53">
        <v>16051366</v>
      </c>
      <c r="F110" s="124" t="s">
        <v>106</v>
      </c>
    </row>
    <row r="111" spans="1:7" ht="12" customHeight="1" x14ac:dyDescent="0.25">
      <c r="A111" s="134" t="s">
        <v>80</v>
      </c>
      <c r="B111" s="108" t="s">
        <v>321</v>
      </c>
      <c r="C111" s="52">
        <v>0</v>
      </c>
      <c r="D111" s="52">
        <v>0</v>
      </c>
      <c r="E111" s="53">
        <v>0</v>
      </c>
      <c r="F111" s="124" t="s">
        <v>109</v>
      </c>
    </row>
    <row r="112" spans="1:7" x14ac:dyDescent="0.25">
      <c r="A112" s="134" t="s">
        <v>83</v>
      </c>
      <c r="B112" s="108" t="s">
        <v>322</v>
      </c>
      <c r="C112" s="57">
        <v>0</v>
      </c>
      <c r="D112" s="57">
        <v>29914689</v>
      </c>
      <c r="E112" s="58">
        <v>29914689</v>
      </c>
      <c r="F112" s="124" t="s">
        <v>112</v>
      </c>
    </row>
    <row r="113" spans="1:6" ht="12" customHeight="1" x14ac:dyDescent="0.25">
      <c r="A113" s="134" t="s">
        <v>86</v>
      </c>
      <c r="B113" s="108" t="s">
        <v>323</v>
      </c>
      <c r="C113" s="57">
        <v>0</v>
      </c>
      <c r="D113" s="57">
        <v>0</v>
      </c>
      <c r="E113" s="58">
        <v>0</v>
      </c>
      <c r="F113" s="124" t="s">
        <v>115</v>
      </c>
    </row>
    <row r="114" spans="1:6" ht="12" customHeight="1" x14ac:dyDescent="0.25">
      <c r="A114" s="134" t="s">
        <v>89</v>
      </c>
      <c r="B114" s="61" t="s">
        <v>324</v>
      </c>
      <c r="C114" s="57">
        <v>0</v>
      </c>
      <c r="D114" s="57">
        <v>0</v>
      </c>
      <c r="E114" s="58">
        <v>0</v>
      </c>
      <c r="F114" s="124" t="s">
        <v>118</v>
      </c>
    </row>
    <row r="115" spans="1:6" ht="21.75" customHeight="1" x14ac:dyDescent="0.25">
      <c r="A115" s="134" t="s">
        <v>92</v>
      </c>
      <c r="B115" s="109" t="s">
        <v>325</v>
      </c>
      <c r="C115" s="57">
        <v>0</v>
      </c>
      <c r="D115" s="57">
        <v>0</v>
      </c>
      <c r="E115" s="58">
        <v>0</v>
      </c>
      <c r="F115" s="124" t="s">
        <v>121</v>
      </c>
    </row>
    <row r="116" spans="1:6" ht="24" customHeight="1" x14ac:dyDescent="0.25">
      <c r="A116" s="134" t="s">
        <v>326</v>
      </c>
      <c r="B116" s="110" t="s">
        <v>327</v>
      </c>
      <c r="C116" s="57">
        <v>0</v>
      </c>
      <c r="D116" s="57">
        <v>0</v>
      </c>
      <c r="E116" s="58">
        <v>0</v>
      </c>
      <c r="F116" s="124" t="s">
        <v>124</v>
      </c>
    </row>
    <row r="117" spans="1:6" ht="12" customHeight="1" x14ac:dyDescent="0.25">
      <c r="A117" s="134" t="s">
        <v>328</v>
      </c>
      <c r="B117" s="100" t="s">
        <v>306</v>
      </c>
      <c r="C117" s="57">
        <v>0</v>
      </c>
      <c r="D117" s="57">
        <v>0</v>
      </c>
      <c r="E117" s="58">
        <v>0</v>
      </c>
      <c r="F117" s="124" t="s">
        <v>126</v>
      </c>
    </row>
    <row r="118" spans="1:6" ht="12" customHeight="1" x14ac:dyDescent="0.25">
      <c r="A118" s="134" t="s">
        <v>329</v>
      </c>
      <c r="B118" s="100" t="s">
        <v>330</v>
      </c>
      <c r="C118" s="57">
        <v>0</v>
      </c>
      <c r="D118" s="57">
        <v>0</v>
      </c>
      <c r="E118" s="58">
        <v>0</v>
      </c>
      <c r="F118" s="124" t="s">
        <v>129</v>
      </c>
    </row>
    <row r="119" spans="1:6" ht="12" customHeight="1" x14ac:dyDescent="0.25">
      <c r="A119" s="134" t="s">
        <v>331</v>
      </c>
      <c r="B119" s="100" t="s">
        <v>332</v>
      </c>
      <c r="C119" s="57">
        <v>0</v>
      </c>
      <c r="D119" s="57">
        <v>0</v>
      </c>
      <c r="E119" s="58">
        <v>0</v>
      </c>
      <c r="F119" s="124" t="s">
        <v>132</v>
      </c>
    </row>
    <row r="120" spans="1:6" s="159" customFormat="1" ht="12" customHeight="1" x14ac:dyDescent="0.25">
      <c r="A120" s="134" t="s">
        <v>333</v>
      </c>
      <c r="B120" s="100" t="s">
        <v>312</v>
      </c>
      <c r="C120" s="57">
        <v>0</v>
      </c>
      <c r="D120" s="57">
        <v>0</v>
      </c>
      <c r="E120" s="58">
        <v>0</v>
      </c>
      <c r="F120" s="124" t="s">
        <v>135</v>
      </c>
    </row>
    <row r="121" spans="1:6" ht="12" customHeight="1" x14ac:dyDescent="0.25">
      <c r="A121" s="134" t="s">
        <v>334</v>
      </c>
      <c r="B121" s="100" t="s">
        <v>335</v>
      </c>
      <c r="C121" s="57">
        <v>0</v>
      </c>
      <c r="D121" s="57">
        <v>0</v>
      </c>
      <c r="E121" s="58">
        <v>0</v>
      </c>
      <c r="F121" s="124" t="s">
        <v>138</v>
      </c>
    </row>
    <row r="122" spans="1:6" ht="12" customHeight="1" x14ac:dyDescent="0.25">
      <c r="A122" s="157" t="s">
        <v>336</v>
      </c>
      <c r="B122" s="100" t="s">
        <v>337</v>
      </c>
      <c r="C122" s="62">
        <v>0</v>
      </c>
      <c r="D122" s="62">
        <v>0</v>
      </c>
      <c r="E122" s="63">
        <v>0</v>
      </c>
      <c r="F122" s="124" t="s">
        <v>141</v>
      </c>
    </row>
    <row r="123" spans="1:6" ht="12" customHeight="1" x14ac:dyDescent="0.25">
      <c r="A123" s="131" t="s">
        <v>95</v>
      </c>
      <c r="B123" s="48" t="s">
        <v>338</v>
      </c>
      <c r="C123" s="49"/>
      <c r="D123" s="49"/>
      <c r="E123" s="65"/>
      <c r="F123" s="124" t="s">
        <v>144</v>
      </c>
    </row>
    <row r="124" spans="1:6" ht="12" customHeight="1" x14ac:dyDescent="0.25">
      <c r="A124" s="134" t="s">
        <v>98</v>
      </c>
      <c r="B124" s="111" t="s">
        <v>339</v>
      </c>
      <c r="C124" s="52"/>
      <c r="D124" s="52"/>
      <c r="E124" s="53">
        <v>0</v>
      </c>
      <c r="F124" s="124" t="s">
        <v>147</v>
      </c>
    </row>
    <row r="125" spans="1:6" ht="12" customHeight="1" x14ac:dyDescent="0.25">
      <c r="A125" s="136" t="s">
        <v>101</v>
      </c>
      <c r="B125" s="108" t="s">
        <v>340</v>
      </c>
      <c r="C125" s="62">
        <v>0</v>
      </c>
      <c r="D125" s="62">
        <v>0</v>
      </c>
      <c r="E125" s="63">
        <v>0</v>
      </c>
      <c r="F125" s="124" t="s">
        <v>150</v>
      </c>
    </row>
    <row r="126" spans="1:6" ht="12" customHeight="1" x14ac:dyDescent="0.25">
      <c r="A126" s="131" t="s">
        <v>341</v>
      </c>
      <c r="B126" s="48" t="s">
        <v>342</v>
      </c>
      <c r="C126" s="49">
        <f>C109+C93</f>
        <v>170170514</v>
      </c>
      <c r="D126" s="49">
        <f>D109+D93</f>
        <v>227462912</v>
      </c>
      <c r="E126" s="49">
        <f>E109+E93</f>
        <v>198604126</v>
      </c>
      <c r="F126" s="124" t="s">
        <v>153</v>
      </c>
    </row>
    <row r="127" spans="1:6" ht="12" customHeight="1" x14ac:dyDescent="0.25">
      <c r="A127" s="131" t="s">
        <v>136</v>
      </c>
      <c r="B127" s="48" t="s">
        <v>386</v>
      </c>
      <c r="C127" s="49"/>
      <c r="D127" s="49"/>
      <c r="E127" s="65"/>
      <c r="F127" s="124" t="s">
        <v>156</v>
      </c>
    </row>
    <row r="128" spans="1:6" ht="12" customHeight="1" x14ac:dyDescent="0.25">
      <c r="A128" s="134" t="s">
        <v>139</v>
      </c>
      <c r="B128" s="111" t="s">
        <v>344</v>
      </c>
      <c r="C128" s="57">
        <v>0</v>
      </c>
      <c r="D128" s="57">
        <v>0</v>
      </c>
      <c r="E128" s="58">
        <v>0</v>
      </c>
      <c r="F128" s="124" t="s">
        <v>159</v>
      </c>
    </row>
    <row r="129" spans="1:9" ht="12" customHeight="1" x14ac:dyDescent="0.25">
      <c r="A129" s="134" t="s">
        <v>142</v>
      </c>
      <c r="B129" s="111" t="s">
        <v>345</v>
      </c>
      <c r="C129" s="57">
        <v>0</v>
      </c>
      <c r="D129" s="57">
        <v>0</v>
      </c>
      <c r="E129" s="58">
        <v>0</v>
      </c>
      <c r="F129" s="124" t="s">
        <v>162</v>
      </c>
    </row>
    <row r="130" spans="1:9" ht="12" customHeight="1" x14ac:dyDescent="0.25">
      <c r="A130" s="157" t="s">
        <v>145</v>
      </c>
      <c r="B130" s="112" t="s">
        <v>346</v>
      </c>
      <c r="C130" s="57">
        <v>0</v>
      </c>
      <c r="D130" s="57">
        <v>0</v>
      </c>
      <c r="E130" s="58">
        <v>0</v>
      </c>
      <c r="F130" s="124" t="s">
        <v>165</v>
      </c>
    </row>
    <row r="131" spans="1:9" ht="12" customHeight="1" x14ac:dyDescent="0.25">
      <c r="A131" s="131" t="s">
        <v>169</v>
      </c>
      <c r="B131" s="48" t="s">
        <v>347</v>
      </c>
      <c r="C131" s="49"/>
      <c r="D131" s="49"/>
      <c r="E131" s="65"/>
      <c r="F131" s="124" t="s">
        <v>168</v>
      </c>
    </row>
    <row r="132" spans="1:9" ht="12" customHeight="1" x14ac:dyDescent="0.25">
      <c r="A132" s="134" t="s">
        <v>172</v>
      </c>
      <c r="B132" s="111" t="s">
        <v>348</v>
      </c>
      <c r="C132" s="57">
        <v>0</v>
      </c>
      <c r="D132" s="57">
        <v>0</v>
      </c>
      <c r="E132" s="58">
        <v>0</v>
      </c>
      <c r="F132" s="124" t="s">
        <v>171</v>
      </c>
    </row>
    <row r="133" spans="1:9" ht="12" customHeight="1" x14ac:dyDescent="0.25">
      <c r="A133" s="134" t="s">
        <v>175</v>
      </c>
      <c r="B133" s="111" t="s">
        <v>349</v>
      </c>
      <c r="C133" s="57">
        <v>0</v>
      </c>
      <c r="D133" s="57">
        <v>0</v>
      </c>
      <c r="E133" s="58">
        <v>0</v>
      </c>
      <c r="F133" s="124" t="s">
        <v>174</v>
      </c>
    </row>
    <row r="134" spans="1:9" ht="12" customHeight="1" x14ac:dyDescent="0.25">
      <c r="A134" s="134" t="s">
        <v>178</v>
      </c>
      <c r="B134" s="111" t="s">
        <v>350</v>
      </c>
      <c r="C134" s="57">
        <v>0</v>
      </c>
      <c r="D134" s="57">
        <v>0</v>
      </c>
      <c r="E134" s="58">
        <v>0</v>
      </c>
      <c r="F134" s="124" t="s">
        <v>177</v>
      </c>
    </row>
    <row r="135" spans="1:9" ht="12" customHeight="1" x14ac:dyDescent="0.25">
      <c r="A135" s="157" t="s">
        <v>181</v>
      </c>
      <c r="B135" s="112" t="s">
        <v>351</v>
      </c>
      <c r="C135" s="57">
        <v>0</v>
      </c>
      <c r="D135" s="57">
        <v>0</v>
      </c>
      <c r="E135" s="58">
        <v>0</v>
      </c>
      <c r="F135" s="124" t="s">
        <v>180</v>
      </c>
    </row>
    <row r="136" spans="1:9" ht="12" customHeight="1" x14ac:dyDescent="0.25">
      <c r="A136" s="131" t="s">
        <v>352</v>
      </c>
      <c r="B136" s="48" t="s">
        <v>353</v>
      </c>
      <c r="C136" s="49">
        <f>SUM(C137:C141)</f>
        <v>1747186</v>
      </c>
      <c r="D136" s="49">
        <f>SUM(D137:D141)</f>
        <v>1747186</v>
      </c>
      <c r="E136" s="49">
        <f>SUM(E137:E141)</f>
        <v>1747186</v>
      </c>
      <c r="F136" s="124" t="s">
        <v>183</v>
      </c>
    </row>
    <row r="137" spans="1:9" ht="12" customHeight="1" x14ac:dyDescent="0.25">
      <c r="A137" s="134" t="s">
        <v>190</v>
      </c>
      <c r="B137" s="111" t="s">
        <v>354</v>
      </c>
      <c r="C137" s="57">
        <v>0</v>
      </c>
      <c r="D137" s="57">
        <v>0</v>
      </c>
      <c r="E137" s="58">
        <v>0</v>
      </c>
      <c r="F137" s="124" t="s">
        <v>186</v>
      </c>
    </row>
    <row r="138" spans="1:9" ht="12" customHeight="1" x14ac:dyDescent="0.25">
      <c r="A138" s="134" t="s">
        <v>387</v>
      </c>
      <c r="B138" s="111" t="s">
        <v>388</v>
      </c>
      <c r="C138" s="57">
        <v>0</v>
      </c>
      <c r="D138" s="57">
        <v>0</v>
      </c>
      <c r="E138" s="58">
        <v>0</v>
      </c>
      <c r="F138" s="124"/>
    </row>
    <row r="139" spans="1:9" ht="12" customHeight="1" x14ac:dyDescent="0.25">
      <c r="A139" s="134" t="s">
        <v>389</v>
      </c>
      <c r="B139" s="111" t="s">
        <v>355</v>
      </c>
      <c r="C139" s="57">
        <v>1747186</v>
      </c>
      <c r="D139" s="57">
        <v>1747186</v>
      </c>
      <c r="E139" s="58">
        <v>1747186</v>
      </c>
      <c r="F139" s="124" t="s">
        <v>189</v>
      </c>
    </row>
    <row r="140" spans="1:9" ht="12" customHeight="1" x14ac:dyDescent="0.25">
      <c r="A140" s="134" t="s">
        <v>390</v>
      </c>
      <c r="B140" s="111" t="s">
        <v>357</v>
      </c>
      <c r="C140" s="57">
        <v>0</v>
      </c>
      <c r="D140" s="57">
        <v>0</v>
      </c>
      <c r="E140" s="58">
        <v>0</v>
      </c>
      <c r="F140" s="124" t="s">
        <v>192</v>
      </c>
    </row>
    <row r="141" spans="1:9" ht="12" customHeight="1" x14ac:dyDescent="0.25">
      <c r="A141" s="157" t="s">
        <v>391</v>
      </c>
      <c r="B141" s="112" t="s">
        <v>359</v>
      </c>
      <c r="C141" s="57">
        <v>0</v>
      </c>
      <c r="D141" s="57">
        <v>0</v>
      </c>
      <c r="E141" s="58">
        <v>0</v>
      </c>
      <c r="F141" s="124" t="s">
        <v>195</v>
      </c>
    </row>
    <row r="142" spans="1:9" ht="15" customHeight="1" x14ac:dyDescent="0.25">
      <c r="A142" s="131" t="s">
        <v>202</v>
      </c>
      <c r="B142" s="48" t="s">
        <v>360</v>
      </c>
      <c r="C142" s="114"/>
      <c r="D142" s="114"/>
      <c r="E142" s="115"/>
      <c r="F142" s="124" t="s">
        <v>198</v>
      </c>
      <c r="G142" s="160"/>
      <c r="H142" s="160"/>
      <c r="I142" s="160"/>
    </row>
    <row r="143" spans="1:9" s="133" customFormat="1" ht="12.95" customHeight="1" x14ac:dyDescent="0.25">
      <c r="A143" s="134" t="s">
        <v>205</v>
      </c>
      <c r="B143" s="111" t="s">
        <v>361</v>
      </c>
      <c r="C143" s="57">
        <v>0</v>
      </c>
      <c r="D143" s="57">
        <v>0</v>
      </c>
      <c r="E143" s="58">
        <v>0</v>
      </c>
      <c r="F143" s="124" t="s">
        <v>201</v>
      </c>
    </row>
    <row r="144" spans="1:9" ht="12.75" customHeight="1" x14ac:dyDescent="0.25">
      <c r="A144" s="134" t="s">
        <v>208</v>
      </c>
      <c r="B144" s="111" t="s">
        <v>362</v>
      </c>
      <c r="C144" s="57">
        <v>0</v>
      </c>
      <c r="D144" s="57">
        <v>0</v>
      </c>
      <c r="E144" s="58">
        <v>0</v>
      </c>
      <c r="F144" s="124" t="s">
        <v>204</v>
      </c>
    </row>
    <row r="145" spans="1:6" ht="12.75" customHeight="1" x14ac:dyDescent="0.25">
      <c r="A145" s="134" t="s">
        <v>211</v>
      </c>
      <c r="B145" s="111" t="s">
        <v>363</v>
      </c>
      <c r="C145" s="57">
        <v>0</v>
      </c>
      <c r="D145" s="57">
        <v>0</v>
      </c>
      <c r="E145" s="58">
        <v>0</v>
      </c>
      <c r="F145" s="124" t="s">
        <v>207</v>
      </c>
    </row>
    <row r="146" spans="1:6" ht="12.75" customHeight="1" x14ac:dyDescent="0.25">
      <c r="A146" s="134" t="s">
        <v>214</v>
      </c>
      <c r="B146" s="111" t="s">
        <v>364</v>
      </c>
      <c r="C146" s="57">
        <v>0</v>
      </c>
      <c r="D146" s="57">
        <v>0</v>
      </c>
      <c r="E146" s="58">
        <v>0</v>
      </c>
      <c r="F146" s="124" t="s">
        <v>210</v>
      </c>
    </row>
    <row r="147" spans="1:6" x14ac:dyDescent="0.25">
      <c r="A147" s="131" t="s">
        <v>217</v>
      </c>
      <c r="B147" s="48" t="s">
        <v>365</v>
      </c>
      <c r="C147" s="116">
        <f>C136+C142</f>
        <v>1747186</v>
      </c>
      <c r="D147" s="116">
        <f>D136+D142</f>
        <v>1747186</v>
      </c>
      <c r="E147" s="116">
        <f>E136+E142</f>
        <v>1747186</v>
      </c>
      <c r="F147" s="124" t="s">
        <v>213</v>
      </c>
    </row>
    <row r="148" spans="1:6" x14ac:dyDescent="0.25">
      <c r="A148" s="161" t="s">
        <v>366</v>
      </c>
      <c r="B148" s="118" t="s">
        <v>367</v>
      </c>
      <c r="C148" s="116">
        <f>C147+C126</f>
        <v>171917700</v>
      </c>
      <c r="D148" s="116">
        <f>D147+D126</f>
        <v>229210098</v>
      </c>
      <c r="E148" s="116">
        <f>E147+E126</f>
        <v>200351312</v>
      </c>
      <c r="F148" s="124" t="s">
        <v>216</v>
      </c>
    </row>
    <row r="150" spans="1:6" ht="18.75" customHeight="1" x14ac:dyDescent="0.25">
      <c r="A150" s="121"/>
      <c r="B150" s="121"/>
      <c r="C150" s="121"/>
      <c r="D150" s="121"/>
      <c r="E150" s="121"/>
    </row>
    <row r="151" spans="1:6" ht="13.5" customHeight="1" x14ac:dyDescent="0.25">
      <c r="A151" s="121"/>
      <c r="B151" s="121"/>
      <c r="C151" s="121"/>
      <c r="D151" s="121"/>
      <c r="E151" s="121"/>
    </row>
    <row r="152" spans="1:6" x14ac:dyDescent="0.25">
      <c r="A152" s="121"/>
      <c r="B152" s="121"/>
      <c r="C152" s="121"/>
      <c r="D152" s="121"/>
      <c r="E152" s="121"/>
    </row>
    <row r="153" spans="1:6" x14ac:dyDescent="0.25">
      <c r="A153" s="121"/>
      <c r="B153" s="121"/>
      <c r="C153" s="121"/>
      <c r="D153" s="121"/>
      <c r="E153" s="121"/>
    </row>
    <row r="154" spans="1:6" ht="7.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sheetProtection selectLockedCells="1" selectUnlockedCells="1"/>
  <mergeCells count="10">
    <mergeCell ref="A90:A91"/>
    <mergeCell ref="B90:B91"/>
    <mergeCell ref="C90:E90"/>
    <mergeCell ref="C1:E1"/>
    <mergeCell ref="A2:E2"/>
    <mergeCell ref="A4:A5"/>
    <mergeCell ref="B4:B5"/>
    <mergeCell ref="C4:E4"/>
    <mergeCell ref="A88:E88"/>
    <mergeCell ref="A1:B1"/>
  </mergeCells>
  <printOptions horizontalCentered="1"/>
  <pageMargins left="0.78749999999999998" right="0.78749999999999998" top="1.4569444444444444" bottom="0.86597222222222225" header="0.51180555555555551" footer="0.51180555555555551"/>
  <pageSetup paperSize="9" scale="80" firstPageNumber="0" orientation="portrait" r:id="rId1"/>
  <headerFooter alignWithMargins="0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6"/>
  <sheetViews>
    <sheetView topLeftCell="A33" zoomScaleSheetLayoutView="145" workbookViewId="0">
      <selection activeCell="E50" sqref="E50"/>
    </sheetView>
  </sheetViews>
  <sheetFormatPr defaultRowHeight="12.75" x14ac:dyDescent="0.2"/>
  <cols>
    <col min="1" max="1" width="18.6640625" style="162" customWidth="1"/>
    <col min="2" max="2" width="62" style="20" customWidth="1"/>
    <col min="3" max="5" width="15.83203125" style="20" customWidth="1"/>
    <col min="6" max="6" width="0" style="19" hidden="1" customWidth="1"/>
    <col min="7" max="16384" width="9.33203125" style="20"/>
  </cols>
  <sheetData>
    <row r="1" spans="1:6" s="26" customFormat="1" ht="21" customHeight="1" x14ac:dyDescent="0.2">
      <c r="A1" s="21"/>
      <c r="B1" s="22"/>
      <c r="C1" s="23"/>
      <c r="D1" s="23"/>
      <c r="E1" s="163" t="str">
        <f>+CONCATENATE("2.2.sz. melléklet a 7/2021. (V.28.) önkormányzati rendelethez")</f>
        <v>2.2.sz. melléklet a 7/2021. (V.28.) önkormányzati rendelethez</v>
      </c>
      <c r="F1" s="25"/>
    </row>
    <row r="2" spans="1:6" s="30" customFormat="1" ht="25.5" customHeight="1" x14ac:dyDescent="0.2">
      <c r="A2" s="27" t="s">
        <v>392</v>
      </c>
      <c r="B2" s="520" t="s">
        <v>393</v>
      </c>
      <c r="C2" s="520"/>
      <c r="D2" s="520"/>
      <c r="E2" s="164" t="s">
        <v>394</v>
      </c>
      <c r="F2" s="29"/>
    </row>
    <row r="3" spans="1:6" s="30" customFormat="1" ht="24" x14ac:dyDescent="0.2">
      <c r="A3" s="31" t="s">
        <v>395</v>
      </c>
      <c r="B3" s="521" t="s">
        <v>41</v>
      </c>
      <c r="C3" s="521"/>
      <c r="D3" s="521"/>
      <c r="E3" s="165" t="s">
        <v>39</v>
      </c>
      <c r="F3" s="29"/>
    </row>
    <row r="4" spans="1:6" s="36" customFormat="1" ht="15.95" customHeight="1" x14ac:dyDescent="0.25">
      <c r="A4" s="33"/>
      <c r="B4" s="33"/>
      <c r="C4" s="34"/>
      <c r="D4" s="34"/>
      <c r="E4" s="34" t="s">
        <v>370</v>
      </c>
      <c r="F4" s="35"/>
    </row>
    <row r="5" spans="1:6" ht="24" x14ac:dyDescent="0.2">
      <c r="A5" s="37" t="s">
        <v>43</v>
      </c>
      <c r="B5" s="38" t="s">
        <v>44</v>
      </c>
      <c r="C5" s="39" t="s">
        <v>45</v>
      </c>
      <c r="D5" s="39" t="s">
        <v>46</v>
      </c>
      <c r="E5" s="40" t="s">
        <v>47</v>
      </c>
    </row>
    <row r="6" spans="1:6" s="46" customFormat="1" ht="12.95" customHeight="1" x14ac:dyDescent="0.2">
      <c r="A6" s="41" t="s">
        <v>48</v>
      </c>
      <c r="B6" s="42" t="s">
        <v>49</v>
      </c>
      <c r="C6" s="42" t="s">
        <v>50</v>
      </c>
      <c r="D6" s="43" t="s">
        <v>51</v>
      </c>
      <c r="E6" s="44" t="s">
        <v>52</v>
      </c>
      <c r="F6" s="45"/>
    </row>
    <row r="7" spans="1:6" s="46" customFormat="1" ht="15.95" customHeight="1" x14ac:dyDescent="0.2">
      <c r="A7" s="522" t="s">
        <v>53</v>
      </c>
      <c r="B7" s="522"/>
      <c r="C7" s="522"/>
      <c r="D7" s="522"/>
      <c r="E7" s="522"/>
      <c r="F7" s="45"/>
    </row>
    <row r="8" spans="1:6" s="54" customFormat="1" ht="12" customHeight="1" x14ac:dyDescent="0.2">
      <c r="A8" s="41" t="s">
        <v>54</v>
      </c>
      <c r="B8" s="166" t="s">
        <v>396</v>
      </c>
      <c r="C8" s="167">
        <v>329377</v>
      </c>
      <c r="D8" s="168">
        <f>SUM(D9:D18)</f>
        <v>9429</v>
      </c>
      <c r="E8" s="169">
        <f>SUM(E9:E18)</f>
        <v>24912</v>
      </c>
      <c r="F8" s="45" t="s">
        <v>56</v>
      </c>
    </row>
    <row r="9" spans="1:6" s="54" customFormat="1" ht="12" customHeight="1" x14ac:dyDescent="0.2">
      <c r="A9" s="170" t="s">
        <v>57</v>
      </c>
      <c r="B9" s="93" t="s">
        <v>140</v>
      </c>
      <c r="C9" s="171">
        <v>0</v>
      </c>
      <c r="D9" s="172">
        <v>0</v>
      </c>
      <c r="E9" s="173">
        <v>0</v>
      </c>
      <c r="F9" s="45" t="s">
        <v>59</v>
      </c>
    </row>
    <row r="10" spans="1:6" s="54" customFormat="1" ht="12" customHeight="1" x14ac:dyDescent="0.2">
      <c r="A10" s="174" t="s">
        <v>60</v>
      </c>
      <c r="B10" s="96" t="s">
        <v>143</v>
      </c>
      <c r="C10" s="175">
        <v>0</v>
      </c>
      <c r="D10" s="176">
        <v>0</v>
      </c>
      <c r="E10" s="177"/>
      <c r="F10" s="45" t="s">
        <v>62</v>
      </c>
    </row>
    <row r="11" spans="1:6" s="54" customFormat="1" ht="12" customHeight="1" x14ac:dyDescent="0.2">
      <c r="A11" s="174" t="s">
        <v>63</v>
      </c>
      <c r="B11" s="96" t="s">
        <v>146</v>
      </c>
      <c r="C11" s="175">
        <v>0</v>
      </c>
      <c r="D11" s="176">
        <v>0</v>
      </c>
      <c r="E11" s="177">
        <v>0</v>
      </c>
      <c r="F11" s="45" t="s">
        <v>65</v>
      </c>
    </row>
    <row r="12" spans="1:6" s="54" customFormat="1" ht="12" customHeight="1" x14ac:dyDescent="0.2">
      <c r="A12" s="174" t="s">
        <v>66</v>
      </c>
      <c r="B12" s="96" t="s">
        <v>149</v>
      </c>
      <c r="C12" s="175">
        <v>0</v>
      </c>
      <c r="D12" s="176">
        <v>0</v>
      </c>
      <c r="E12" s="177">
        <v>0</v>
      </c>
      <c r="F12" s="45" t="s">
        <v>68</v>
      </c>
    </row>
    <row r="13" spans="1:6" s="54" customFormat="1" ht="12" customHeight="1" x14ac:dyDescent="0.2">
      <c r="A13" s="174" t="s">
        <v>69</v>
      </c>
      <c r="B13" s="96" t="s">
        <v>152</v>
      </c>
      <c r="C13" s="175"/>
      <c r="D13" s="176">
        <v>0</v>
      </c>
      <c r="E13" s="177">
        <v>0</v>
      </c>
      <c r="F13" s="45" t="s">
        <v>71</v>
      </c>
    </row>
    <row r="14" spans="1:6" s="54" customFormat="1" ht="12" customHeight="1" x14ac:dyDescent="0.2">
      <c r="A14" s="174" t="s">
        <v>72</v>
      </c>
      <c r="B14" s="96" t="s">
        <v>397</v>
      </c>
      <c r="C14" s="175">
        <v>0</v>
      </c>
      <c r="D14" s="176">
        <v>0</v>
      </c>
      <c r="E14" s="177">
        <v>0</v>
      </c>
      <c r="F14" s="45" t="s">
        <v>74</v>
      </c>
    </row>
    <row r="15" spans="1:6" s="59" customFormat="1" ht="12" customHeight="1" x14ac:dyDescent="0.2">
      <c r="A15" s="174" t="s">
        <v>301</v>
      </c>
      <c r="B15" s="112" t="s">
        <v>398</v>
      </c>
      <c r="C15" s="175">
        <v>0</v>
      </c>
      <c r="D15" s="176">
        <v>0</v>
      </c>
      <c r="E15" s="177">
        <v>0</v>
      </c>
      <c r="F15" s="45" t="s">
        <v>77</v>
      </c>
    </row>
    <row r="16" spans="1:6" s="59" customFormat="1" ht="12" customHeight="1" x14ac:dyDescent="0.2">
      <c r="A16" s="174" t="s">
        <v>303</v>
      </c>
      <c r="B16" s="96" t="s">
        <v>161</v>
      </c>
      <c r="C16" s="178">
        <v>0</v>
      </c>
      <c r="D16" s="179">
        <v>0</v>
      </c>
      <c r="E16" s="180"/>
      <c r="F16" s="45" t="s">
        <v>79</v>
      </c>
    </row>
    <row r="17" spans="1:6" s="54" customFormat="1" ht="12" customHeight="1" x14ac:dyDescent="0.2">
      <c r="A17" s="174" t="s">
        <v>305</v>
      </c>
      <c r="B17" s="96" t="s">
        <v>164</v>
      </c>
      <c r="C17" s="175">
        <v>0</v>
      </c>
      <c r="D17" s="176">
        <v>0</v>
      </c>
      <c r="E17" s="177">
        <v>0</v>
      </c>
      <c r="F17" s="45" t="s">
        <v>82</v>
      </c>
    </row>
    <row r="18" spans="1:6" s="59" customFormat="1" ht="12" customHeight="1" x14ac:dyDescent="0.2">
      <c r="A18" s="174" t="s">
        <v>307</v>
      </c>
      <c r="B18" s="112" t="s">
        <v>167</v>
      </c>
      <c r="C18" s="181">
        <v>329377</v>
      </c>
      <c r="D18" s="182">
        <v>9429</v>
      </c>
      <c r="E18" s="183">
        <v>24912</v>
      </c>
      <c r="F18" s="45" t="s">
        <v>85</v>
      </c>
    </row>
    <row r="19" spans="1:6" s="59" customFormat="1" ht="12" customHeight="1" x14ac:dyDescent="0.2">
      <c r="A19" s="41" t="s">
        <v>75</v>
      </c>
      <c r="B19" s="166" t="s">
        <v>399</v>
      </c>
      <c r="C19" s="167"/>
      <c r="D19" s="168"/>
      <c r="E19" s="169"/>
      <c r="F19" s="45" t="s">
        <v>88</v>
      </c>
    </row>
    <row r="20" spans="1:6" s="59" customFormat="1" ht="12" customHeight="1" x14ac:dyDescent="0.2">
      <c r="A20" s="174" t="s">
        <v>78</v>
      </c>
      <c r="B20" s="111" t="s">
        <v>70</v>
      </c>
      <c r="C20" s="175">
        <v>0</v>
      </c>
      <c r="D20" s="176">
        <v>0</v>
      </c>
      <c r="E20" s="177">
        <v>0</v>
      </c>
      <c r="F20" s="45" t="s">
        <v>91</v>
      </c>
    </row>
    <row r="21" spans="1:6" s="59" customFormat="1" ht="12" customHeight="1" x14ac:dyDescent="0.2">
      <c r="A21" s="174" t="s">
        <v>80</v>
      </c>
      <c r="B21" s="96" t="s">
        <v>400</v>
      </c>
      <c r="C21" s="175">
        <v>0</v>
      </c>
      <c r="D21" s="176">
        <v>0</v>
      </c>
      <c r="E21" s="177">
        <v>0</v>
      </c>
      <c r="F21" s="45" t="s">
        <v>94</v>
      </c>
    </row>
    <row r="22" spans="1:6" s="59" customFormat="1" ht="12" customHeight="1" x14ac:dyDescent="0.2">
      <c r="A22" s="174" t="s">
        <v>83</v>
      </c>
      <c r="B22" s="96" t="s">
        <v>401</v>
      </c>
      <c r="C22" s="175">
        <v>0</v>
      </c>
      <c r="D22" s="176"/>
      <c r="E22" s="177"/>
      <c r="F22" s="45" t="s">
        <v>97</v>
      </c>
    </row>
    <row r="23" spans="1:6" s="54" customFormat="1" ht="12" customHeight="1" x14ac:dyDescent="0.2">
      <c r="A23" s="174" t="s">
        <v>86</v>
      </c>
      <c r="B23" s="96" t="s">
        <v>402</v>
      </c>
      <c r="C23" s="175">
        <v>0</v>
      </c>
      <c r="D23" s="176">
        <v>0</v>
      </c>
      <c r="E23" s="177">
        <v>0</v>
      </c>
      <c r="F23" s="45" t="s">
        <v>100</v>
      </c>
    </row>
    <row r="24" spans="1:6" s="54" customFormat="1" ht="12" customHeight="1" x14ac:dyDescent="0.2">
      <c r="A24" s="41" t="s">
        <v>95</v>
      </c>
      <c r="B24" s="48" t="s">
        <v>403</v>
      </c>
      <c r="C24" s="184">
        <v>0</v>
      </c>
      <c r="D24" s="185">
        <v>0</v>
      </c>
      <c r="E24" s="186">
        <v>0</v>
      </c>
      <c r="F24" s="45" t="s">
        <v>103</v>
      </c>
    </row>
    <row r="25" spans="1:6" s="54" customFormat="1" ht="12" customHeight="1" x14ac:dyDescent="0.2">
      <c r="A25" s="41" t="s">
        <v>341</v>
      </c>
      <c r="B25" s="48" t="s">
        <v>404</v>
      </c>
      <c r="C25" s="167"/>
      <c r="D25" s="168"/>
      <c r="E25" s="169"/>
      <c r="F25" s="45" t="s">
        <v>106</v>
      </c>
    </row>
    <row r="26" spans="1:6" s="54" customFormat="1" ht="12" customHeight="1" x14ac:dyDescent="0.2">
      <c r="A26" s="187" t="s">
        <v>119</v>
      </c>
      <c r="B26" s="111" t="s">
        <v>400</v>
      </c>
      <c r="C26" s="188">
        <v>0</v>
      </c>
      <c r="D26" s="189">
        <v>0</v>
      </c>
      <c r="E26" s="190">
        <v>0</v>
      </c>
      <c r="F26" s="45" t="s">
        <v>109</v>
      </c>
    </row>
    <row r="27" spans="1:6" s="54" customFormat="1" ht="12" customHeight="1" x14ac:dyDescent="0.2">
      <c r="A27" s="187" t="s">
        <v>127</v>
      </c>
      <c r="B27" s="96" t="s">
        <v>405</v>
      </c>
      <c r="C27" s="178">
        <v>0</v>
      </c>
      <c r="D27" s="179">
        <v>0</v>
      </c>
      <c r="E27" s="180">
        <v>0</v>
      </c>
      <c r="F27" s="45" t="s">
        <v>112</v>
      </c>
    </row>
    <row r="28" spans="1:6" s="54" customFormat="1" ht="12" customHeight="1" x14ac:dyDescent="0.2">
      <c r="A28" s="174" t="s">
        <v>130</v>
      </c>
      <c r="B28" s="191" t="s">
        <v>406</v>
      </c>
      <c r="C28" s="192">
        <v>0</v>
      </c>
      <c r="D28" s="193">
        <v>0</v>
      </c>
      <c r="E28" s="194">
        <v>0</v>
      </c>
      <c r="F28" s="45" t="s">
        <v>115</v>
      </c>
    </row>
    <row r="29" spans="1:6" s="54" customFormat="1" ht="12" customHeight="1" x14ac:dyDescent="0.2">
      <c r="A29" s="41" t="s">
        <v>136</v>
      </c>
      <c r="B29" s="48" t="s">
        <v>407</v>
      </c>
      <c r="C29" s="167"/>
      <c r="D29" s="168"/>
      <c r="E29" s="169"/>
      <c r="F29" s="45" t="s">
        <v>118</v>
      </c>
    </row>
    <row r="30" spans="1:6" s="54" customFormat="1" ht="12" customHeight="1" x14ac:dyDescent="0.2">
      <c r="A30" s="187" t="s">
        <v>139</v>
      </c>
      <c r="B30" s="111" t="s">
        <v>173</v>
      </c>
      <c r="C30" s="188">
        <v>0</v>
      </c>
      <c r="D30" s="189">
        <v>0</v>
      </c>
      <c r="E30" s="190">
        <v>0</v>
      </c>
      <c r="F30" s="45" t="s">
        <v>121</v>
      </c>
    </row>
    <row r="31" spans="1:6" s="54" customFormat="1" ht="12" customHeight="1" x14ac:dyDescent="0.2">
      <c r="A31" s="187" t="s">
        <v>142</v>
      </c>
      <c r="B31" s="96" t="s">
        <v>176</v>
      </c>
      <c r="C31" s="178">
        <v>0</v>
      </c>
      <c r="D31" s="179">
        <v>0</v>
      </c>
      <c r="E31" s="180">
        <v>0</v>
      </c>
      <c r="F31" s="45" t="s">
        <v>124</v>
      </c>
    </row>
    <row r="32" spans="1:6" s="54" customFormat="1" ht="12" customHeight="1" x14ac:dyDescent="0.2">
      <c r="A32" s="174" t="s">
        <v>145</v>
      </c>
      <c r="B32" s="191" t="s">
        <v>179</v>
      </c>
      <c r="C32" s="192">
        <v>0</v>
      </c>
      <c r="D32" s="193">
        <v>0</v>
      </c>
      <c r="E32" s="194">
        <v>0</v>
      </c>
      <c r="F32" s="45" t="s">
        <v>126</v>
      </c>
    </row>
    <row r="33" spans="1:6" s="54" customFormat="1" ht="12" customHeight="1" x14ac:dyDescent="0.2">
      <c r="A33" s="41" t="s">
        <v>169</v>
      </c>
      <c r="B33" s="48" t="s">
        <v>408</v>
      </c>
      <c r="C33" s="184">
        <v>0</v>
      </c>
      <c r="D33" s="185">
        <v>0</v>
      </c>
      <c r="E33" s="186">
        <v>0</v>
      </c>
      <c r="F33" s="45" t="s">
        <v>129</v>
      </c>
    </row>
    <row r="34" spans="1:6" s="54" customFormat="1" ht="12" customHeight="1" x14ac:dyDescent="0.2">
      <c r="A34" s="41" t="s">
        <v>352</v>
      </c>
      <c r="B34" s="48" t="s">
        <v>409</v>
      </c>
      <c r="C34" s="184">
        <v>0</v>
      </c>
      <c r="D34" s="185">
        <v>0</v>
      </c>
      <c r="E34" s="186">
        <v>0</v>
      </c>
      <c r="F34" s="45" t="s">
        <v>132</v>
      </c>
    </row>
    <row r="35" spans="1:6" s="54" customFormat="1" ht="12" customHeight="1" x14ac:dyDescent="0.2">
      <c r="A35" s="41" t="s">
        <v>202</v>
      </c>
      <c r="B35" s="48" t="s">
        <v>410</v>
      </c>
      <c r="C35" s="167"/>
      <c r="D35" s="168"/>
      <c r="E35" s="169"/>
      <c r="F35" s="45" t="s">
        <v>135</v>
      </c>
    </row>
    <row r="36" spans="1:6" s="59" customFormat="1" ht="12" customHeight="1" x14ac:dyDescent="0.2">
      <c r="A36" s="195" t="s">
        <v>217</v>
      </c>
      <c r="B36" s="48" t="s">
        <v>411</v>
      </c>
      <c r="C36" s="167">
        <f>SUM(C37:C39)</f>
        <v>12340623</v>
      </c>
      <c r="D36" s="168">
        <f>SUM(D37:D39)</f>
        <v>13945089</v>
      </c>
      <c r="E36" s="169">
        <f>SUM(E37:E39)</f>
        <v>13945089</v>
      </c>
      <c r="F36" s="45" t="s">
        <v>138</v>
      </c>
    </row>
    <row r="37" spans="1:6" s="59" customFormat="1" ht="15" customHeight="1" x14ac:dyDescent="0.2">
      <c r="A37" s="187" t="s">
        <v>412</v>
      </c>
      <c r="B37" s="111" t="s">
        <v>413</v>
      </c>
      <c r="C37" s="188">
        <v>708323</v>
      </c>
      <c r="D37" s="189">
        <v>1028271</v>
      </c>
      <c r="E37" s="190">
        <v>1028271</v>
      </c>
      <c r="F37" s="45" t="s">
        <v>141</v>
      </c>
    </row>
    <row r="38" spans="1:6" s="59" customFormat="1" ht="15" customHeight="1" x14ac:dyDescent="0.2">
      <c r="A38" s="187" t="s">
        <v>414</v>
      </c>
      <c r="B38" s="96" t="s">
        <v>415</v>
      </c>
      <c r="C38" s="178">
        <v>0</v>
      </c>
      <c r="D38" s="179">
        <v>0</v>
      </c>
      <c r="E38" s="180">
        <v>0</v>
      </c>
      <c r="F38" s="45" t="s">
        <v>144</v>
      </c>
    </row>
    <row r="39" spans="1:6" ht="15.75" x14ac:dyDescent="0.2">
      <c r="A39" s="174" t="s">
        <v>416</v>
      </c>
      <c r="B39" s="191" t="s">
        <v>417</v>
      </c>
      <c r="C39" s="192">
        <v>11632300</v>
      </c>
      <c r="D39" s="192">
        <v>12916818</v>
      </c>
      <c r="E39" s="194">
        <v>12916818</v>
      </c>
      <c r="F39" s="45" t="s">
        <v>147</v>
      </c>
    </row>
    <row r="40" spans="1:6" s="46" customFormat="1" ht="16.5" customHeight="1" x14ac:dyDescent="0.2">
      <c r="A40" s="195" t="s">
        <v>366</v>
      </c>
      <c r="B40" s="196" t="s">
        <v>418</v>
      </c>
      <c r="C40" s="169">
        <f>C36+C8</f>
        <v>12670000</v>
      </c>
      <c r="D40" s="169">
        <f>D36+D8</f>
        <v>13954518</v>
      </c>
      <c r="E40" s="169">
        <f>E36+E8</f>
        <v>13970001</v>
      </c>
      <c r="F40" s="45" t="s">
        <v>150</v>
      </c>
    </row>
    <row r="41" spans="1:6" s="91" customFormat="1" ht="12" customHeight="1" x14ac:dyDescent="0.2">
      <c r="A41" s="79"/>
      <c r="B41" s="80"/>
      <c r="C41" s="81"/>
      <c r="D41" s="81"/>
      <c r="E41" s="81"/>
      <c r="F41" s="45"/>
    </row>
    <row r="42" spans="1:6" ht="12" customHeight="1" x14ac:dyDescent="0.2">
      <c r="A42" s="83"/>
      <c r="B42" s="84"/>
      <c r="C42" s="85"/>
      <c r="D42" s="85"/>
      <c r="E42" s="85"/>
      <c r="F42" s="45"/>
    </row>
    <row r="43" spans="1:6" ht="12" customHeight="1" x14ac:dyDescent="0.2">
      <c r="A43" s="522" t="s">
        <v>292</v>
      </c>
      <c r="B43" s="522"/>
      <c r="C43" s="522"/>
      <c r="D43" s="522"/>
      <c r="E43" s="522"/>
      <c r="F43" s="46"/>
    </row>
    <row r="44" spans="1:6" ht="12" customHeight="1" x14ac:dyDescent="0.2">
      <c r="A44" s="41" t="s">
        <v>54</v>
      </c>
      <c r="B44" s="48" t="s">
        <v>419</v>
      </c>
      <c r="C44" s="167">
        <f>SUM(C45:C49)</f>
        <v>12670000</v>
      </c>
      <c r="D44" s="167">
        <f>SUM(D45:D49)</f>
        <v>13954518</v>
      </c>
      <c r="E44" s="167">
        <f>SUM(E45:E49)</f>
        <v>11798242</v>
      </c>
      <c r="F44" s="45" t="s">
        <v>56</v>
      </c>
    </row>
    <row r="45" spans="1:6" ht="12" customHeight="1" x14ac:dyDescent="0.2">
      <c r="A45" s="174" t="s">
        <v>57</v>
      </c>
      <c r="B45" s="111" t="s">
        <v>294</v>
      </c>
      <c r="C45" s="188">
        <v>9680040</v>
      </c>
      <c r="D45" s="188">
        <v>10394558</v>
      </c>
      <c r="E45" s="190">
        <v>8771655</v>
      </c>
      <c r="F45" s="45" t="s">
        <v>59</v>
      </c>
    </row>
    <row r="46" spans="1:6" ht="12" customHeight="1" x14ac:dyDescent="0.2">
      <c r="A46" s="174" t="s">
        <v>60</v>
      </c>
      <c r="B46" s="96" t="s">
        <v>295</v>
      </c>
      <c r="C46" s="175">
        <v>1694007</v>
      </c>
      <c r="D46" s="175">
        <v>1694007</v>
      </c>
      <c r="E46" s="177">
        <v>1586763</v>
      </c>
      <c r="F46" s="45" t="s">
        <v>62</v>
      </c>
    </row>
    <row r="47" spans="1:6" ht="12" customHeight="1" x14ac:dyDescent="0.2">
      <c r="A47" s="174" t="s">
        <v>63</v>
      </c>
      <c r="B47" s="96" t="s">
        <v>296</v>
      </c>
      <c r="C47" s="175">
        <v>1295953</v>
      </c>
      <c r="D47" s="175">
        <v>1790953</v>
      </c>
      <c r="E47" s="177">
        <v>1364824</v>
      </c>
      <c r="F47" s="45" t="s">
        <v>65</v>
      </c>
    </row>
    <row r="48" spans="1:6" s="91" customFormat="1" ht="12" customHeight="1" x14ac:dyDescent="0.2">
      <c r="A48" s="174" t="s">
        <v>66</v>
      </c>
      <c r="B48" s="96" t="s">
        <v>297</v>
      </c>
      <c r="C48" s="175">
        <v>0</v>
      </c>
      <c r="D48" s="175"/>
      <c r="E48" s="177"/>
      <c r="F48" s="45" t="s">
        <v>68</v>
      </c>
    </row>
    <row r="49" spans="1:6" ht="12" customHeight="1" x14ac:dyDescent="0.2">
      <c r="A49" s="174" t="s">
        <v>69</v>
      </c>
      <c r="B49" s="96" t="s">
        <v>299</v>
      </c>
      <c r="C49" s="175"/>
      <c r="D49" s="175">
        <v>75000</v>
      </c>
      <c r="E49" s="177">
        <v>75000</v>
      </c>
      <c r="F49" s="45" t="s">
        <v>71</v>
      </c>
    </row>
    <row r="50" spans="1:6" ht="12" customHeight="1" x14ac:dyDescent="0.2">
      <c r="A50" s="41" t="s">
        <v>75</v>
      </c>
      <c r="B50" s="48" t="s">
        <v>420</v>
      </c>
      <c r="C50" s="167">
        <f>SUM(C51:C54)</f>
        <v>0</v>
      </c>
      <c r="D50" s="167">
        <f>SUM(D51:D54)</f>
        <v>0</v>
      </c>
      <c r="E50" s="167">
        <f>SUM(E51:E54)</f>
        <v>0</v>
      </c>
      <c r="F50" s="45" t="s">
        <v>74</v>
      </c>
    </row>
    <row r="51" spans="1:6" ht="12" customHeight="1" x14ac:dyDescent="0.2">
      <c r="A51" s="174" t="s">
        <v>78</v>
      </c>
      <c r="B51" s="111" t="s">
        <v>320</v>
      </c>
      <c r="C51" s="188">
        <v>0</v>
      </c>
      <c r="D51" s="188">
        <v>0</v>
      </c>
      <c r="E51" s="190">
        <v>0</v>
      </c>
      <c r="F51" s="45" t="s">
        <v>77</v>
      </c>
    </row>
    <row r="52" spans="1:6" ht="12" customHeight="1" x14ac:dyDescent="0.2">
      <c r="A52" s="174" t="s">
        <v>80</v>
      </c>
      <c r="B52" s="96" t="s">
        <v>322</v>
      </c>
      <c r="C52" s="175">
        <v>0</v>
      </c>
      <c r="D52" s="175">
        <v>0</v>
      </c>
      <c r="E52" s="177">
        <v>0</v>
      </c>
      <c r="F52" s="45" t="s">
        <v>79</v>
      </c>
    </row>
    <row r="53" spans="1:6" ht="15" customHeight="1" x14ac:dyDescent="0.2">
      <c r="A53" s="174" t="s">
        <v>83</v>
      </c>
      <c r="B53" s="96" t="s">
        <v>421</v>
      </c>
      <c r="C53" s="175">
        <v>0</v>
      </c>
      <c r="D53" s="175">
        <v>0</v>
      </c>
      <c r="E53" s="177">
        <v>0</v>
      </c>
      <c r="F53" s="45" t="s">
        <v>82</v>
      </c>
    </row>
    <row r="54" spans="1:6" ht="15.75" x14ac:dyDescent="0.2">
      <c r="A54" s="174" t="s">
        <v>86</v>
      </c>
      <c r="B54" s="96" t="s">
        <v>422</v>
      </c>
      <c r="C54" s="175">
        <v>0</v>
      </c>
      <c r="D54" s="175">
        <v>0</v>
      </c>
      <c r="E54" s="177">
        <v>0</v>
      </c>
      <c r="F54" s="45" t="s">
        <v>85</v>
      </c>
    </row>
    <row r="55" spans="1:6" ht="15" customHeight="1" x14ac:dyDescent="0.2">
      <c r="A55" s="41" t="s">
        <v>95</v>
      </c>
      <c r="B55" s="197" t="s">
        <v>423</v>
      </c>
      <c r="C55" s="167">
        <f>C44+C50</f>
        <v>12670000</v>
      </c>
      <c r="D55" s="167">
        <f>D44+D50</f>
        <v>13954518</v>
      </c>
      <c r="E55" s="167">
        <f>E44+E50</f>
        <v>11798242</v>
      </c>
      <c r="F55" s="45" t="s">
        <v>88</v>
      </c>
    </row>
    <row r="56" spans="1:6" ht="15.75" x14ac:dyDescent="0.2">
      <c r="C56" s="198"/>
      <c r="D56" s="198"/>
      <c r="E56" s="198"/>
      <c r="F56" s="45"/>
    </row>
    <row r="57" spans="1:6" ht="15.75" x14ac:dyDescent="0.2">
      <c r="A57" s="45"/>
      <c r="F57" s="20"/>
    </row>
    <row r="58" spans="1:6" ht="15.75" x14ac:dyDescent="0.2">
      <c r="A58" s="45"/>
      <c r="F58" s="20"/>
    </row>
    <row r="59" spans="1:6" ht="15.75" x14ac:dyDescent="0.2">
      <c r="F59" s="45"/>
    </row>
    <row r="60" spans="1:6" ht="15.75" x14ac:dyDescent="0.2">
      <c r="F60" s="45"/>
    </row>
    <row r="61" spans="1:6" ht="15.75" x14ac:dyDescent="0.2">
      <c r="F61" s="45"/>
    </row>
    <row r="62" spans="1:6" ht="15.75" x14ac:dyDescent="0.2">
      <c r="F62" s="45"/>
    </row>
    <row r="63" spans="1:6" ht="15.75" x14ac:dyDescent="0.2">
      <c r="F63" s="45"/>
    </row>
    <row r="64" spans="1:6" ht="15.75" x14ac:dyDescent="0.2">
      <c r="F64" s="45"/>
    </row>
    <row r="65" spans="6:6" ht="15.75" x14ac:dyDescent="0.2">
      <c r="F65" s="45"/>
    </row>
    <row r="66" spans="6:6" ht="15.75" x14ac:dyDescent="0.2">
      <c r="F66" s="45"/>
    </row>
    <row r="67" spans="6:6" ht="15.75" x14ac:dyDescent="0.2">
      <c r="F67" s="45"/>
    </row>
    <row r="68" spans="6:6" ht="15.75" x14ac:dyDescent="0.2">
      <c r="F68" s="45"/>
    </row>
    <row r="69" spans="6:6" ht="15.75" x14ac:dyDescent="0.2">
      <c r="F69" s="45"/>
    </row>
    <row r="70" spans="6:6" ht="15.75" x14ac:dyDescent="0.2">
      <c r="F70" s="45"/>
    </row>
    <row r="71" spans="6:6" ht="15.75" x14ac:dyDescent="0.2">
      <c r="F71" s="45"/>
    </row>
    <row r="72" spans="6:6" ht="15.75" x14ac:dyDescent="0.2">
      <c r="F72" s="45"/>
    </row>
    <row r="73" spans="6:6" ht="15.75" x14ac:dyDescent="0.2">
      <c r="F73" s="45"/>
    </row>
    <row r="74" spans="6:6" ht="15.75" x14ac:dyDescent="0.2">
      <c r="F74" s="45"/>
    </row>
    <row r="75" spans="6:6" ht="15.75" x14ac:dyDescent="0.2">
      <c r="F75" s="45"/>
    </row>
    <row r="76" spans="6:6" ht="15.75" x14ac:dyDescent="0.2">
      <c r="F76" s="45"/>
    </row>
    <row r="77" spans="6:6" ht="15.75" x14ac:dyDescent="0.2">
      <c r="F77" s="45"/>
    </row>
    <row r="78" spans="6:6" ht="15.75" x14ac:dyDescent="0.2">
      <c r="F78" s="45"/>
    </row>
    <row r="79" spans="6:6" ht="15.75" x14ac:dyDescent="0.2">
      <c r="F79" s="45"/>
    </row>
    <row r="80" spans="6:6" ht="15.75" x14ac:dyDescent="0.2">
      <c r="F80" s="45"/>
    </row>
    <row r="81" spans="6:6" ht="15.75" x14ac:dyDescent="0.2">
      <c r="F81" s="45"/>
    </row>
    <row r="82" spans="6:6" ht="15.75" x14ac:dyDescent="0.2">
      <c r="F82" s="45"/>
    </row>
    <row r="83" spans="6:6" ht="15.75" x14ac:dyDescent="0.2">
      <c r="F83" s="45"/>
    </row>
    <row r="84" spans="6:6" ht="15.75" x14ac:dyDescent="0.2">
      <c r="F84" s="45"/>
    </row>
    <row r="85" spans="6:6" ht="15.75" x14ac:dyDescent="0.2">
      <c r="F85" s="45"/>
    </row>
    <row r="86" spans="6:6" ht="15.75" x14ac:dyDescent="0.2">
      <c r="F86" s="45"/>
    </row>
    <row r="87" spans="6:6" ht="15.75" x14ac:dyDescent="0.2">
      <c r="F87" s="45"/>
    </row>
    <row r="88" spans="6:6" ht="15" x14ac:dyDescent="0.2">
      <c r="F88" s="82"/>
    </row>
    <row r="90" spans="6:6" ht="15.75" x14ac:dyDescent="0.2">
      <c r="F90" s="45"/>
    </row>
    <row r="91" spans="6:6" x14ac:dyDescent="0.2">
      <c r="F91" s="90"/>
    </row>
    <row r="92" spans="6:6" x14ac:dyDescent="0.2">
      <c r="F92" s="90"/>
    </row>
    <row r="93" spans="6:6" x14ac:dyDescent="0.2">
      <c r="F93" s="90"/>
    </row>
    <row r="94" spans="6:6" x14ac:dyDescent="0.2">
      <c r="F94" s="90"/>
    </row>
    <row r="95" spans="6:6" x14ac:dyDescent="0.2">
      <c r="F95" s="90"/>
    </row>
    <row r="96" spans="6:6" x14ac:dyDescent="0.2">
      <c r="F96" s="90"/>
    </row>
    <row r="97" spans="6:6" x14ac:dyDescent="0.2">
      <c r="F97" s="90"/>
    </row>
    <row r="98" spans="6:6" x14ac:dyDescent="0.2">
      <c r="F98" s="90"/>
    </row>
    <row r="99" spans="6:6" x14ac:dyDescent="0.2">
      <c r="F99" s="90"/>
    </row>
    <row r="100" spans="6:6" x14ac:dyDescent="0.2">
      <c r="F100" s="90"/>
    </row>
    <row r="101" spans="6:6" x14ac:dyDescent="0.2">
      <c r="F101" s="90"/>
    </row>
    <row r="102" spans="6:6" x14ac:dyDescent="0.2">
      <c r="F102" s="90"/>
    </row>
    <row r="103" spans="6:6" x14ac:dyDescent="0.2">
      <c r="F103" s="90"/>
    </row>
    <row r="104" spans="6:6" x14ac:dyDescent="0.2">
      <c r="F104" s="90"/>
    </row>
    <row r="105" spans="6:6" x14ac:dyDescent="0.2">
      <c r="F105" s="90"/>
    </row>
    <row r="106" spans="6:6" x14ac:dyDescent="0.2">
      <c r="F106" s="90"/>
    </row>
    <row r="107" spans="6:6" x14ac:dyDescent="0.2">
      <c r="F107" s="90"/>
    </row>
    <row r="108" spans="6:6" x14ac:dyDescent="0.2">
      <c r="F108" s="90"/>
    </row>
    <row r="109" spans="6:6" x14ac:dyDescent="0.2">
      <c r="F109" s="90"/>
    </row>
    <row r="110" spans="6:6" x14ac:dyDescent="0.2">
      <c r="F110" s="90"/>
    </row>
    <row r="111" spans="6:6" x14ac:dyDescent="0.2">
      <c r="F111" s="90"/>
    </row>
    <row r="112" spans="6:6" x14ac:dyDescent="0.2">
      <c r="F112" s="90"/>
    </row>
    <row r="113" spans="6:6" x14ac:dyDescent="0.2">
      <c r="F113" s="90"/>
    </row>
    <row r="114" spans="6:6" x14ac:dyDescent="0.2">
      <c r="F114" s="90"/>
    </row>
    <row r="115" spans="6:6" x14ac:dyDescent="0.2">
      <c r="F115" s="90"/>
    </row>
    <row r="116" spans="6:6" x14ac:dyDescent="0.2">
      <c r="F116" s="90"/>
    </row>
    <row r="117" spans="6:6" x14ac:dyDescent="0.2">
      <c r="F117" s="90"/>
    </row>
    <row r="118" spans="6:6" x14ac:dyDescent="0.2">
      <c r="F118" s="90"/>
    </row>
    <row r="119" spans="6:6" x14ac:dyDescent="0.2">
      <c r="F119" s="90"/>
    </row>
    <row r="120" spans="6:6" x14ac:dyDescent="0.2">
      <c r="F120" s="90"/>
    </row>
    <row r="121" spans="6:6" x14ac:dyDescent="0.2">
      <c r="F121" s="90"/>
    </row>
    <row r="122" spans="6:6" x14ac:dyDescent="0.2">
      <c r="F122" s="90"/>
    </row>
    <row r="123" spans="6:6" x14ac:dyDescent="0.2">
      <c r="F123" s="90"/>
    </row>
    <row r="124" spans="6:6" x14ac:dyDescent="0.2">
      <c r="F124" s="90"/>
    </row>
    <row r="125" spans="6:6" x14ac:dyDescent="0.2">
      <c r="F125" s="90"/>
    </row>
    <row r="126" spans="6:6" x14ac:dyDescent="0.2">
      <c r="F126" s="90"/>
    </row>
    <row r="127" spans="6:6" x14ac:dyDescent="0.2">
      <c r="F127" s="90"/>
    </row>
    <row r="128" spans="6:6" x14ac:dyDescent="0.2">
      <c r="F128" s="90"/>
    </row>
    <row r="129" spans="6:6" x14ac:dyDescent="0.2">
      <c r="F129" s="90"/>
    </row>
    <row r="130" spans="6:6" x14ac:dyDescent="0.2">
      <c r="F130" s="90"/>
    </row>
    <row r="131" spans="6:6" x14ac:dyDescent="0.2">
      <c r="F131" s="90"/>
    </row>
    <row r="132" spans="6:6" x14ac:dyDescent="0.2">
      <c r="F132" s="90"/>
    </row>
    <row r="133" spans="6:6" x14ac:dyDescent="0.2">
      <c r="F133" s="90"/>
    </row>
    <row r="134" spans="6:6" x14ac:dyDescent="0.2">
      <c r="F134" s="90"/>
    </row>
    <row r="135" spans="6:6" x14ac:dyDescent="0.2">
      <c r="F135" s="90"/>
    </row>
    <row r="136" spans="6:6" x14ac:dyDescent="0.2">
      <c r="F136" s="90"/>
    </row>
    <row r="137" spans="6:6" x14ac:dyDescent="0.2">
      <c r="F137" s="90"/>
    </row>
    <row r="138" spans="6:6" x14ac:dyDescent="0.2">
      <c r="F138" s="90"/>
    </row>
    <row r="139" spans="6:6" x14ac:dyDescent="0.2">
      <c r="F139" s="90"/>
    </row>
    <row r="140" spans="6:6" x14ac:dyDescent="0.2">
      <c r="F140" s="90"/>
    </row>
    <row r="141" spans="6:6" x14ac:dyDescent="0.2">
      <c r="F141" s="90"/>
    </row>
    <row r="142" spans="6:6" x14ac:dyDescent="0.2">
      <c r="F142" s="90"/>
    </row>
    <row r="143" spans="6:6" x14ac:dyDescent="0.2">
      <c r="F143" s="90"/>
    </row>
    <row r="144" spans="6:6" x14ac:dyDescent="0.2">
      <c r="F144" s="90"/>
    </row>
    <row r="145" spans="6:6" x14ac:dyDescent="0.2">
      <c r="F145" s="90"/>
    </row>
    <row r="146" spans="6:6" x14ac:dyDescent="0.2">
      <c r="F146" s="90"/>
    </row>
  </sheetData>
  <sheetProtection selectLockedCells="1" selectUnlockedCells="1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firstPageNumber="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24"/>
  <sheetViews>
    <sheetView topLeftCell="A6" zoomScaleSheetLayoutView="130" workbookViewId="0">
      <selection activeCell="B9" sqref="B9"/>
    </sheetView>
  </sheetViews>
  <sheetFormatPr defaultRowHeight="12.75" x14ac:dyDescent="0.2"/>
  <cols>
    <col min="1" max="1" width="48.1640625" style="199" customWidth="1"/>
    <col min="2" max="3" width="15.83203125" style="200" customWidth="1"/>
    <col min="4" max="4" width="0.1640625" style="200" customWidth="1"/>
    <col min="5" max="7" width="15.83203125" style="200" customWidth="1"/>
    <col min="8" max="8" width="4.1640625" style="200" customWidth="1"/>
    <col min="9" max="9" width="13.83203125" style="200" customWidth="1"/>
    <col min="10" max="16384" width="9.33203125" style="200"/>
  </cols>
  <sheetData>
    <row r="1" spans="1:8" ht="24.75" customHeight="1" x14ac:dyDescent="0.2">
      <c r="A1" s="529" t="s">
        <v>424</v>
      </c>
      <c r="B1" s="529"/>
      <c r="C1" s="529"/>
      <c r="D1" s="529"/>
      <c r="E1" s="529"/>
      <c r="F1" s="529"/>
      <c r="G1" s="529"/>
      <c r="H1" s="530" t="str">
        <f>+CONCATENATE("4. melléklet a 7/2021.(V.28.) önkormányzati rendelethez")</f>
        <v>4. melléklet a 7/2021.(V.28.) önkormányzati rendelethez</v>
      </c>
    </row>
    <row r="2" spans="1:8" ht="27" customHeight="1" x14ac:dyDescent="0.25">
      <c r="A2" s="201"/>
      <c r="B2" s="202"/>
      <c r="C2" s="202"/>
      <c r="D2" s="202"/>
      <c r="E2" s="202"/>
      <c r="F2" s="531" t="s">
        <v>370</v>
      </c>
      <c r="G2" s="531"/>
      <c r="H2" s="530"/>
    </row>
    <row r="3" spans="1:8" s="207" customFormat="1" ht="48.75" customHeight="1" x14ac:dyDescent="0.2">
      <c r="A3" s="203" t="s">
        <v>425</v>
      </c>
      <c r="B3" s="204" t="s">
        <v>426</v>
      </c>
      <c r="C3" s="204" t="s">
        <v>427</v>
      </c>
      <c r="D3" s="204"/>
      <c r="E3" s="204" t="str">
        <f>+'5.sz. melléklet'!E3</f>
        <v>2020. évi módosított előirányzat</v>
      </c>
      <c r="F3" s="205" t="str">
        <f>+'5.sz. melléklet'!F3</f>
        <v>2020. évi teljesítés</v>
      </c>
      <c r="G3" s="206" t="str">
        <f>+'5.sz. melléklet'!G3</f>
        <v>Összes teljesítés 2020. dec. 31-ig</v>
      </c>
      <c r="H3" s="530"/>
    </row>
    <row r="4" spans="1:8" s="202" customFormat="1" ht="15" customHeight="1" x14ac:dyDescent="0.2">
      <c r="A4" s="208" t="s">
        <v>48</v>
      </c>
      <c r="B4" s="209" t="s">
        <v>49</v>
      </c>
      <c r="C4" s="209" t="s">
        <v>50</v>
      </c>
      <c r="D4" s="209"/>
      <c r="E4" s="209" t="s">
        <v>52</v>
      </c>
      <c r="F4" s="210" t="s">
        <v>428</v>
      </c>
      <c r="G4" s="211" t="s">
        <v>429</v>
      </c>
      <c r="H4" s="530"/>
    </row>
    <row r="5" spans="1:8" ht="15.95" customHeight="1" x14ac:dyDescent="0.2">
      <c r="A5" s="212" t="s">
        <v>892</v>
      </c>
      <c r="B5" s="213">
        <v>7538445</v>
      </c>
      <c r="C5" s="214">
        <v>2020</v>
      </c>
      <c r="D5" s="213"/>
      <c r="E5" s="213">
        <v>7600039</v>
      </c>
      <c r="F5" s="215">
        <v>7600039</v>
      </c>
      <c r="G5" s="216">
        <v>7600039</v>
      </c>
      <c r="H5" s="530"/>
    </row>
    <row r="6" spans="1:8" ht="15.95" customHeight="1" x14ac:dyDescent="0.2">
      <c r="A6" s="212" t="s">
        <v>893</v>
      </c>
      <c r="B6" s="213">
        <v>8501303</v>
      </c>
      <c r="C6" s="214">
        <v>2020</v>
      </c>
      <c r="D6" s="213"/>
      <c r="E6" s="213">
        <v>4389577</v>
      </c>
      <c r="F6" s="215">
        <v>4389577</v>
      </c>
      <c r="G6" s="216">
        <v>4389577</v>
      </c>
      <c r="H6" s="530"/>
    </row>
    <row r="7" spans="1:8" ht="15.95" customHeight="1" x14ac:dyDescent="0.2">
      <c r="A7" s="212" t="s">
        <v>921</v>
      </c>
      <c r="B7" s="213">
        <v>8441318</v>
      </c>
      <c r="C7" s="214">
        <v>2020</v>
      </c>
      <c r="D7" s="213"/>
      <c r="E7" s="213">
        <v>8441318</v>
      </c>
      <c r="F7" s="215">
        <v>8441318</v>
      </c>
      <c r="G7" s="216">
        <v>8441318</v>
      </c>
      <c r="H7" s="530"/>
    </row>
    <row r="8" spans="1:8" ht="15.95" customHeight="1" x14ac:dyDescent="0.2">
      <c r="A8" s="212" t="s">
        <v>922</v>
      </c>
      <c r="B8" s="213">
        <v>1168500</v>
      </c>
      <c r="C8" s="214">
        <v>2020</v>
      </c>
      <c r="D8" s="213"/>
      <c r="E8" s="213">
        <v>1168500</v>
      </c>
      <c r="F8" s="215">
        <v>1168500</v>
      </c>
      <c r="G8" s="216">
        <v>1168500</v>
      </c>
      <c r="H8" s="530"/>
    </row>
    <row r="9" spans="1:8" ht="15.95" customHeight="1" x14ac:dyDescent="0.2">
      <c r="A9" s="212"/>
      <c r="B9" s="213"/>
      <c r="C9" s="214"/>
      <c r="D9" s="213"/>
      <c r="E9" s="213"/>
      <c r="F9" s="215"/>
      <c r="G9" s="216"/>
      <c r="H9" s="530"/>
    </row>
    <row r="10" spans="1:8" ht="15.95" customHeight="1" x14ac:dyDescent="0.2">
      <c r="A10" s="212"/>
      <c r="B10" s="213"/>
      <c r="C10" s="214"/>
      <c r="D10" s="213"/>
      <c r="E10" s="213"/>
      <c r="F10" s="215"/>
      <c r="G10" s="216"/>
      <c r="H10" s="530"/>
    </row>
    <row r="11" spans="1:8" ht="15.95" customHeight="1" x14ac:dyDescent="0.2">
      <c r="A11" s="212"/>
      <c r="B11" s="213"/>
      <c r="C11" s="214"/>
      <c r="D11" s="213"/>
      <c r="E11" s="213"/>
      <c r="F11" s="215"/>
      <c r="G11" s="216">
        <f t="shared" ref="G11:G23" si="0">+D11+F11</f>
        <v>0</v>
      </c>
      <c r="H11" s="530"/>
    </row>
    <row r="12" spans="1:8" ht="15.95" customHeight="1" x14ac:dyDescent="0.2">
      <c r="A12" s="212"/>
      <c r="B12" s="213"/>
      <c r="C12" s="214"/>
      <c r="D12" s="213"/>
      <c r="E12" s="213"/>
      <c r="F12" s="215"/>
      <c r="G12" s="216">
        <f t="shared" si="0"/>
        <v>0</v>
      </c>
      <c r="H12" s="530"/>
    </row>
    <row r="13" spans="1:8" ht="15.95" customHeight="1" x14ac:dyDescent="0.2">
      <c r="A13" s="212"/>
      <c r="B13" s="213"/>
      <c r="C13" s="214"/>
      <c r="D13" s="213"/>
      <c r="E13" s="213"/>
      <c r="F13" s="215"/>
      <c r="G13" s="216">
        <f t="shared" si="0"/>
        <v>0</v>
      </c>
      <c r="H13" s="530"/>
    </row>
    <row r="14" spans="1:8" ht="15.95" customHeight="1" x14ac:dyDescent="0.2">
      <c r="A14" s="212"/>
      <c r="B14" s="213"/>
      <c r="C14" s="214"/>
      <c r="D14" s="213"/>
      <c r="E14" s="213"/>
      <c r="F14" s="215"/>
      <c r="G14" s="216">
        <f t="shared" si="0"/>
        <v>0</v>
      </c>
      <c r="H14" s="530"/>
    </row>
    <row r="15" spans="1:8" ht="15.95" customHeight="1" x14ac:dyDescent="0.2">
      <c r="A15" s="212"/>
      <c r="B15" s="213"/>
      <c r="C15" s="214"/>
      <c r="D15" s="213"/>
      <c r="E15" s="213"/>
      <c r="F15" s="215"/>
      <c r="G15" s="216">
        <f t="shared" si="0"/>
        <v>0</v>
      </c>
      <c r="H15" s="530"/>
    </row>
    <row r="16" spans="1:8" ht="15.95" customHeight="1" x14ac:dyDescent="0.2">
      <c r="A16" s="212"/>
      <c r="B16" s="213"/>
      <c r="C16" s="214"/>
      <c r="D16" s="213"/>
      <c r="E16" s="213"/>
      <c r="F16" s="215"/>
      <c r="G16" s="216">
        <f t="shared" si="0"/>
        <v>0</v>
      </c>
      <c r="H16" s="530"/>
    </row>
    <row r="17" spans="1:8" ht="15.95" customHeight="1" x14ac:dyDescent="0.2">
      <c r="A17" s="212"/>
      <c r="B17" s="213"/>
      <c r="C17" s="214"/>
      <c r="D17" s="213"/>
      <c r="E17" s="213"/>
      <c r="F17" s="215"/>
      <c r="G17" s="216">
        <f t="shared" si="0"/>
        <v>0</v>
      </c>
      <c r="H17" s="530"/>
    </row>
    <row r="18" spans="1:8" ht="15.95" customHeight="1" x14ac:dyDescent="0.2">
      <c r="A18" s="212"/>
      <c r="B18" s="213"/>
      <c r="C18" s="214"/>
      <c r="D18" s="213"/>
      <c r="E18" s="213"/>
      <c r="F18" s="215"/>
      <c r="G18" s="216">
        <f t="shared" si="0"/>
        <v>0</v>
      </c>
      <c r="H18" s="530"/>
    </row>
    <row r="19" spans="1:8" ht="15.95" customHeight="1" x14ac:dyDescent="0.2">
      <c r="A19" s="212"/>
      <c r="B19" s="213"/>
      <c r="C19" s="214"/>
      <c r="D19" s="213"/>
      <c r="E19" s="213"/>
      <c r="F19" s="215"/>
      <c r="G19" s="216">
        <f t="shared" si="0"/>
        <v>0</v>
      </c>
      <c r="H19" s="530"/>
    </row>
    <row r="20" spans="1:8" ht="15.95" customHeight="1" x14ac:dyDescent="0.2">
      <c r="A20" s="212"/>
      <c r="B20" s="213"/>
      <c r="C20" s="214"/>
      <c r="D20" s="213"/>
      <c r="E20" s="213"/>
      <c r="F20" s="215"/>
      <c r="G20" s="216">
        <f t="shared" si="0"/>
        <v>0</v>
      </c>
      <c r="H20" s="530"/>
    </row>
    <row r="21" spans="1:8" ht="15.95" customHeight="1" x14ac:dyDescent="0.2">
      <c r="A21" s="212"/>
      <c r="B21" s="213"/>
      <c r="C21" s="214"/>
      <c r="D21" s="213"/>
      <c r="E21" s="213"/>
      <c r="F21" s="215"/>
      <c r="G21" s="216">
        <f t="shared" si="0"/>
        <v>0</v>
      </c>
      <c r="H21" s="530"/>
    </row>
    <row r="22" spans="1:8" ht="15.95" customHeight="1" x14ac:dyDescent="0.2">
      <c r="A22" s="212"/>
      <c r="B22" s="213"/>
      <c r="C22" s="214"/>
      <c r="D22" s="213"/>
      <c r="E22" s="213"/>
      <c r="F22" s="215"/>
      <c r="G22" s="216">
        <f t="shared" si="0"/>
        <v>0</v>
      </c>
      <c r="H22" s="530"/>
    </row>
    <row r="23" spans="1:8" ht="15.95" customHeight="1" x14ac:dyDescent="0.2">
      <c r="A23" s="217"/>
      <c r="B23" s="218"/>
      <c r="C23" s="219"/>
      <c r="D23" s="218"/>
      <c r="E23" s="218"/>
      <c r="F23" s="220"/>
      <c r="G23" s="216">
        <f t="shared" si="0"/>
        <v>0</v>
      </c>
      <c r="H23" s="530"/>
    </row>
    <row r="24" spans="1:8" s="225" customFormat="1" ht="18" customHeight="1" x14ac:dyDescent="0.2">
      <c r="A24" s="221" t="s">
        <v>430</v>
      </c>
      <c r="B24" s="222">
        <f>SUM(B5:B23)</f>
        <v>25649566</v>
      </c>
      <c r="C24" s="223"/>
      <c r="D24" s="222">
        <f>SUM(D5:D23)</f>
        <v>0</v>
      </c>
      <c r="E24" s="222">
        <f>SUM(E5:E23)</f>
        <v>21599434</v>
      </c>
      <c r="F24" s="222">
        <f>SUM(F5:F23)</f>
        <v>21599434</v>
      </c>
      <c r="G24" s="224">
        <f>SUM(G5:G23)</f>
        <v>21599434</v>
      </c>
      <c r="H24" s="530"/>
    </row>
  </sheetData>
  <sheetProtection selectLockedCells="1" selectUnlockedCells="1"/>
  <mergeCells count="3">
    <mergeCell ref="A1:G1"/>
    <mergeCell ref="H1:H24"/>
    <mergeCell ref="F2:G2"/>
  </mergeCells>
  <printOptions horizontalCentered="1"/>
  <pageMargins left="0.59027777777777779" right="0.5902777777777777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33"/>
  <sheetViews>
    <sheetView topLeftCell="A12" workbookViewId="0">
      <selection activeCell="G11" sqref="G11"/>
    </sheetView>
  </sheetViews>
  <sheetFormatPr defaultRowHeight="12.75" x14ac:dyDescent="0.2"/>
  <cols>
    <col min="1" max="1" width="39.6640625" style="199" customWidth="1"/>
    <col min="2" max="2" width="15.6640625" style="200" customWidth="1"/>
    <col min="3" max="3" width="15.5" style="200" customWidth="1"/>
    <col min="4" max="4" width="0" style="200" hidden="1" customWidth="1"/>
    <col min="5" max="7" width="15.6640625" style="200" customWidth="1"/>
    <col min="8" max="8" width="5.1640625" style="200" customWidth="1"/>
    <col min="9" max="16384" width="9.33203125" style="200"/>
  </cols>
  <sheetData>
    <row r="1" spans="1:8" ht="18" customHeight="1" x14ac:dyDescent="0.2">
      <c r="A1" s="529" t="s">
        <v>431</v>
      </c>
      <c r="B1" s="529"/>
      <c r="C1" s="529"/>
      <c r="D1" s="529"/>
      <c r="E1" s="529"/>
      <c r="F1" s="529"/>
      <c r="G1" s="529"/>
      <c r="H1" s="532" t="str">
        <f>+CONCATENATE("5. melléklet a 7/2021. (V.28.)önkormányzati rendelethez")</f>
        <v>5. melléklet a 7/2021. (V.28.)önkormányzati rendelethez</v>
      </c>
    </row>
    <row r="2" spans="1:8" ht="28.5" customHeight="1" x14ac:dyDescent="0.25">
      <c r="A2" s="201"/>
      <c r="B2" s="202"/>
      <c r="C2" s="202"/>
      <c r="D2" s="202"/>
      <c r="E2" s="202"/>
      <c r="F2" s="531" t="s">
        <v>370</v>
      </c>
      <c r="G2" s="531"/>
      <c r="H2" s="532"/>
    </row>
    <row r="3" spans="1:8" s="207" customFormat="1" ht="50.25" customHeight="1" x14ac:dyDescent="0.2">
      <c r="A3" s="203" t="s">
        <v>432</v>
      </c>
      <c r="B3" s="204" t="s">
        <v>426</v>
      </c>
      <c r="C3" s="204" t="s">
        <v>427</v>
      </c>
      <c r="D3" s="204"/>
      <c r="E3" s="204" t="str">
        <f>+CONCATENATE(LEFT(ÖSSZEFÜGGÉSEK!A4,4),". évi módosított előirányzat")</f>
        <v>2020. évi módosított előirányzat</v>
      </c>
      <c r="F3" s="205" t="str">
        <f>+CONCATENATE(LEFT(ÖSSZEFÜGGÉSEK!A4,4),". évi teljesítés")</f>
        <v>2020. évi teljesítés</v>
      </c>
      <c r="G3" s="206" t="str">
        <f>+CONCATENATE("Összes teljesítés ",LEFT(ÖSSZEFÜGGÉSEK!A4,4),". dec. 31-ig")</f>
        <v>Összes teljesítés 2020. dec. 31-ig</v>
      </c>
      <c r="H3" s="532"/>
    </row>
    <row r="4" spans="1:8" s="202" customFormat="1" ht="12" customHeight="1" x14ac:dyDescent="0.2">
      <c r="A4" s="208" t="s">
        <v>48</v>
      </c>
      <c r="B4" s="209" t="s">
        <v>49</v>
      </c>
      <c r="C4" s="209" t="s">
        <v>50</v>
      </c>
      <c r="D4" s="209"/>
      <c r="E4" s="209" t="s">
        <v>52</v>
      </c>
      <c r="F4" s="210" t="s">
        <v>428</v>
      </c>
      <c r="G4" s="211" t="s">
        <v>429</v>
      </c>
      <c r="H4" s="532"/>
    </row>
    <row r="5" spans="1:8" ht="19.5" customHeight="1" x14ac:dyDescent="0.2">
      <c r="A5" s="226" t="s">
        <v>923</v>
      </c>
      <c r="B5" s="213">
        <v>309319</v>
      </c>
      <c r="C5" s="227">
        <v>2020</v>
      </c>
      <c r="D5" s="213"/>
      <c r="E5" s="213">
        <v>309319</v>
      </c>
      <c r="F5" s="213">
        <v>309319</v>
      </c>
      <c r="G5" s="213">
        <v>309319</v>
      </c>
      <c r="H5" s="532"/>
    </row>
    <row r="6" spans="1:8" ht="21.75" customHeight="1" x14ac:dyDescent="0.2">
      <c r="A6" s="226" t="s">
        <v>924</v>
      </c>
      <c r="B6" s="213">
        <v>386827</v>
      </c>
      <c r="C6" s="227">
        <v>2020</v>
      </c>
      <c r="D6" s="213"/>
      <c r="E6" s="213">
        <v>386827</v>
      </c>
      <c r="F6" s="213">
        <v>386824</v>
      </c>
      <c r="G6" s="213">
        <v>386824</v>
      </c>
      <c r="H6" s="532"/>
    </row>
    <row r="7" spans="1:8" ht="15.95" customHeight="1" x14ac:dyDescent="0.2">
      <c r="A7" s="226" t="s">
        <v>925</v>
      </c>
      <c r="B7" s="213">
        <v>153937</v>
      </c>
      <c r="C7" s="227">
        <v>2020</v>
      </c>
      <c r="D7" s="213"/>
      <c r="E7" s="213">
        <v>153937</v>
      </c>
      <c r="F7" s="213">
        <v>153937</v>
      </c>
      <c r="G7" s="213">
        <v>153937</v>
      </c>
      <c r="H7" s="532"/>
    </row>
    <row r="8" spans="1:8" ht="15.95" customHeight="1" x14ac:dyDescent="0.2">
      <c r="A8" s="226" t="s">
        <v>926</v>
      </c>
      <c r="B8" s="213">
        <v>583126</v>
      </c>
      <c r="C8" s="227">
        <v>2020</v>
      </c>
      <c r="D8" s="213"/>
      <c r="E8" s="213">
        <v>583126</v>
      </c>
      <c r="F8" s="213">
        <v>583126</v>
      </c>
      <c r="G8" s="213">
        <v>583126</v>
      </c>
      <c r="H8" s="532"/>
    </row>
    <row r="9" spans="1:8" ht="15.95" customHeight="1" x14ac:dyDescent="0.2">
      <c r="A9" s="226" t="s">
        <v>927</v>
      </c>
      <c r="B9" s="213">
        <v>1009662</v>
      </c>
      <c r="C9" s="227">
        <v>2020</v>
      </c>
      <c r="D9" s="213"/>
      <c r="E9" s="213">
        <v>1009662</v>
      </c>
      <c r="F9" s="213">
        <v>1009662</v>
      </c>
      <c r="G9" s="213">
        <v>1009662</v>
      </c>
      <c r="H9" s="532"/>
    </row>
    <row r="10" spans="1:8" ht="15.95" customHeight="1" x14ac:dyDescent="0.2">
      <c r="A10" s="226" t="s">
        <v>928</v>
      </c>
      <c r="B10" s="213">
        <v>1055087</v>
      </c>
      <c r="C10" s="227">
        <v>2020</v>
      </c>
      <c r="D10" s="213"/>
      <c r="E10" s="213">
        <v>1055087</v>
      </c>
      <c r="F10" s="215">
        <v>1055087</v>
      </c>
      <c r="G10" s="519">
        <v>1055087</v>
      </c>
      <c r="H10" s="532"/>
    </row>
    <row r="11" spans="1:8" ht="21" customHeight="1" x14ac:dyDescent="0.2">
      <c r="A11" s="226" t="s">
        <v>929</v>
      </c>
      <c r="B11" s="213">
        <v>9682677</v>
      </c>
      <c r="C11" s="227">
        <v>2020</v>
      </c>
      <c r="D11" s="213"/>
      <c r="E11" s="213">
        <v>9682677</v>
      </c>
      <c r="F11" s="215">
        <v>9682677</v>
      </c>
      <c r="G11" s="519">
        <v>9682677</v>
      </c>
      <c r="H11" s="532"/>
    </row>
    <row r="12" spans="1:8" ht="15.95" customHeight="1" x14ac:dyDescent="0.2">
      <c r="A12" s="226"/>
      <c r="B12" s="213"/>
      <c r="C12" s="227"/>
      <c r="D12" s="213"/>
      <c r="E12" s="213"/>
      <c r="F12" s="215"/>
      <c r="G12" s="216"/>
      <c r="H12" s="532"/>
    </row>
    <row r="13" spans="1:8" ht="27" customHeight="1" x14ac:dyDescent="0.2">
      <c r="A13" s="226"/>
      <c r="B13" s="213"/>
      <c r="C13" s="227"/>
      <c r="D13" s="213"/>
      <c r="E13" s="213"/>
      <c r="F13" s="215"/>
      <c r="G13" s="216"/>
      <c r="H13" s="532"/>
    </row>
    <row r="14" spans="1:8" ht="33" customHeight="1" x14ac:dyDescent="0.2">
      <c r="A14" s="226"/>
      <c r="B14" s="213"/>
      <c r="C14" s="227"/>
      <c r="D14" s="213"/>
      <c r="E14" s="213"/>
      <c r="F14" s="215"/>
      <c r="G14" s="216"/>
      <c r="H14" s="532"/>
    </row>
    <row r="15" spans="1:8" ht="15.95" customHeight="1" x14ac:dyDescent="0.2">
      <c r="A15" s="226"/>
      <c r="B15" s="213"/>
      <c r="C15" s="227"/>
      <c r="D15" s="213"/>
      <c r="E15" s="213"/>
      <c r="F15" s="215"/>
      <c r="G15" s="216">
        <f t="shared" ref="G15:G23" si="0">+D15+F15</f>
        <v>0</v>
      </c>
      <c r="H15" s="532"/>
    </row>
    <row r="16" spans="1:8" ht="15.95" customHeight="1" x14ac:dyDescent="0.2">
      <c r="A16" s="226"/>
      <c r="B16" s="213"/>
      <c r="C16" s="227"/>
      <c r="D16" s="213"/>
      <c r="E16" s="213"/>
      <c r="F16" s="215"/>
      <c r="G16" s="216">
        <f t="shared" si="0"/>
        <v>0</v>
      </c>
      <c r="H16" s="532"/>
    </row>
    <row r="17" spans="1:8" ht="15.95" customHeight="1" x14ac:dyDescent="0.2">
      <c r="A17" s="226"/>
      <c r="B17" s="213"/>
      <c r="C17" s="227"/>
      <c r="D17" s="213"/>
      <c r="E17" s="213"/>
      <c r="F17" s="215"/>
      <c r="G17" s="216">
        <f t="shared" si="0"/>
        <v>0</v>
      </c>
      <c r="H17" s="532"/>
    </row>
    <row r="18" spans="1:8" ht="15.95" customHeight="1" x14ac:dyDescent="0.2">
      <c r="A18" s="226"/>
      <c r="B18" s="213"/>
      <c r="C18" s="227"/>
      <c r="D18" s="213"/>
      <c r="E18" s="213"/>
      <c r="F18" s="215"/>
      <c r="G18" s="216">
        <f t="shared" si="0"/>
        <v>0</v>
      </c>
      <c r="H18" s="532"/>
    </row>
    <row r="19" spans="1:8" ht="15.95" customHeight="1" x14ac:dyDescent="0.2">
      <c r="A19" s="226"/>
      <c r="B19" s="213"/>
      <c r="C19" s="227"/>
      <c r="D19" s="213"/>
      <c r="E19" s="213"/>
      <c r="F19" s="215"/>
      <c r="G19" s="216">
        <f t="shared" si="0"/>
        <v>0</v>
      </c>
      <c r="H19" s="532"/>
    </row>
    <row r="20" spans="1:8" ht="15.95" customHeight="1" x14ac:dyDescent="0.2">
      <c r="A20" s="226"/>
      <c r="B20" s="213"/>
      <c r="C20" s="227"/>
      <c r="D20" s="213"/>
      <c r="E20" s="213"/>
      <c r="F20" s="215"/>
      <c r="G20" s="216">
        <f t="shared" si="0"/>
        <v>0</v>
      </c>
      <c r="H20" s="532"/>
    </row>
    <row r="21" spans="1:8" ht="15.95" customHeight="1" x14ac:dyDescent="0.2">
      <c r="A21" s="226"/>
      <c r="B21" s="213"/>
      <c r="C21" s="227"/>
      <c r="D21" s="213"/>
      <c r="E21" s="213"/>
      <c r="F21" s="215"/>
      <c r="G21" s="216">
        <f t="shared" si="0"/>
        <v>0</v>
      </c>
      <c r="H21" s="532"/>
    </row>
    <row r="22" spans="1:8" ht="15.95" customHeight="1" x14ac:dyDescent="0.2">
      <c r="A22" s="226"/>
      <c r="B22" s="213"/>
      <c r="C22" s="227"/>
      <c r="D22" s="213"/>
      <c r="E22" s="213"/>
      <c r="F22" s="215"/>
      <c r="G22" s="216">
        <f t="shared" si="0"/>
        <v>0</v>
      </c>
      <c r="H22" s="532"/>
    </row>
    <row r="23" spans="1:8" ht="15.95" customHeight="1" x14ac:dyDescent="0.2">
      <c r="A23" s="228"/>
      <c r="B23" s="218"/>
      <c r="C23" s="229"/>
      <c r="D23" s="218"/>
      <c r="E23" s="218"/>
      <c r="F23" s="220"/>
      <c r="G23" s="216">
        <f t="shared" si="0"/>
        <v>0</v>
      </c>
      <c r="H23" s="532"/>
    </row>
    <row r="24" spans="1:8" s="225" customFormat="1" ht="18" customHeight="1" x14ac:dyDescent="0.2">
      <c r="A24" s="221" t="s">
        <v>430</v>
      </c>
      <c r="B24" s="222">
        <f>SUM(B5:B23)</f>
        <v>13180635</v>
      </c>
      <c r="C24" s="223"/>
      <c r="D24" s="222">
        <f>SUM(D5:D23)</f>
        <v>0</v>
      </c>
      <c r="E24" s="222">
        <f>SUM(E5:E23)</f>
        <v>13180635</v>
      </c>
      <c r="F24" s="222">
        <f>SUM(F5:F23)</f>
        <v>13180632</v>
      </c>
      <c r="G24" s="224">
        <f>SUM(G5:G23)</f>
        <v>13180632</v>
      </c>
      <c r="H24" s="532"/>
    </row>
    <row r="25" spans="1:8" x14ac:dyDescent="0.2">
      <c r="F25" s="225"/>
      <c r="G25" s="225"/>
      <c r="H25" s="230"/>
    </row>
    <row r="26" spans="1:8" x14ac:dyDescent="0.2">
      <c r="H26" s="230"/>
    </row>
    <row r="27" spans="1:8" x14ac:dyDescent="0.2">
      <c r="H27" s="230"/>
    </row>
    <row r="28" spans="1:8" x14ac:dyDescent="0.2">
      <c r="H28" s="230"/>
    </row>
    <row r="29" spans="1:8" x14ac:dyDescent="0.2">
      <c r="H29" s="230"/>
    </row>
    <row r="30" spans="1:8" x14ac:dyDescent="0.2">
      <c r="H30" s="230"/>
    </row>
    <row r="31" spans="1:8" x14ac:dyDescent="0.2">
      <c r="H31" s="230"/>
    </row>
    <row r="32" spans="1:8" x14ac:dyDescent="0.2">
      <c r="H32" s="230"/>
    </row>
    <row r="33" spans="8:8" x14ac:dyDescent="0.2">
      <c r="H33" s="230"/>
    </row>
  </sheetData>
  <sheetProtection selectLockedCells="1" selectUnlockedCells="1"/>
  <mergeCells count="3">
    <mergeCell ref="A1:G1"/>
    <mergeCell ref="H1:H24"/>
    <mergeCell ref="F2:G2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31"/>
  <sheetViews>
    <sheetView topLeftCell="A2" zoomScaleSheetLayoutView="100" workbookViewId="0">
      <selection activeCell="I14" sqref="I14"/>
    </sheetView>
  </sheetViews>
  <sheetFormatPr defaultRowHeight="12.75" x14ac:dyDescent="0.2"/>
  <cols>
    <col min="1" max="1" width="6.83203125" style="202" customWidth="1"/>
    <col min="2" max="2" width="55.1640625" style="231" customWidth="1"/>
    <col min="3" max="5" width="16.33203125" style="202" customWidth="1"/>
    <col min="6" max="6" width="55.1640625" style="202" customWidth="1"/>
    <col min="7" max="9" width="16.33203125" style="202" customWidth="1"/>
    <col min="10" max="10" width="4.83203125" style="202" customWidth="1"/>
    <col min="11" max="11" width="0" style="19" hidden="1" customWidth="1"/>
    <col min="12" max="16384" width="9.33203125" style="202"/>
  </cols>
  <sheetData>
    <row r="1" spans="1:11" ht="39.75" customHeight="1" x14ac:dyDescent="0.2">
      <c r="B1" s="533" t="s">
        <v>433</v>
      </c>
      <c r="C1" s="533"/>
      <c r="D1" s="533"/>
      <c r="E1" s="533"/>
      <c r="F1" s="533"/>
      <c r="G1" s="533"/>
      <c r="H1" s="533"/>
      <c r="I1" s="533"/>
      <c r="J1" s="534" t="str">
        <f>+CONCATENATE("6. melléklet a 7/2021. (V.28.)6.sz. melléklet) önkormányzati rendelethez")</f>
        <v>6. melléklet a 7/2021. (V.28.)6.sz. melléklet) önkormányzati rendelethez</v>
      </c>
    </row>
    <row r="2" spans="1:11" ht="13.5" x14ac:dyDescent="0.2">
      <c r="G2" s="232"/>
      <c r="H2" s="232"/>
      <c r="I2" s="232" t="s">
        <v>434</v>
      </c>
      <c r="J2" s="534"/>
    </row>
    <row r="3" spans="1:11" ht="18" customHeight="1" x14ac:dyDescent="0.2">
      <c r="A3" s="535" t="s">
        <v>371</v>
      </c>
      <c r="B3" s="536" t="s">
        <v>53</v>
      </c>
      <c r="C3" s="536"/>
      <c r="D3" s="536"/>
      <c r="E3" s="536"/>
      <c r="F3" s="535" t="s">
        <v>292</v>
      </c>
      <c r="G3" s="535"/>
      <c r="H3" s="535"/>
      <c r="I3" s="535"/>
      <c r="J3" s="534"/>
    </row>
    <row r="4" spans="1:11" s="236" customFormat="1" ht="35.25" customHeight="1" x14ac:dyDescent="0.2">
      <c r="A4" s="535"/>
      <c r="B4" s="203" t="s">
        <v>38</v>
      </c>
      <c r="C4" s="204" t="s">
        <v>930</v>
      </c>
      <c r="D4" s="233" t="s">
        <v>931</v>
      </c>
      <c r="E4" s="204" t="s">
        <v>932</v>
      </c>
      <c r="F4" s="203" t="s">
        <v>38</v>
      </c>
      <c r="G4" s="204" t="str">
        <f>+C4</f>
        <v>2020. évi eredeti előirányzat</v>
      </c>
      <c r="H4" s="233" t="str">
        <f>+D4</f>
        <v>2020. évi módosított előirányzat</v>
      </c>
      <c r="I4" s="234" t="str">
        <f>+E4</f>
        <v>2020. évi teljesítés</v>
      </c>
      <c r="J4" s="534"/>
      <c r="K4" s="235"/>
    </row>
    <row r="5" spans="1:11" s="242" customFormat="1" ht="12" customHeight="1" x14ac:dyDescent="0.2">
      <c r="A5" s="237" t="s">
        <v>48</v>
      </c>
      <c r="B5" s="238" t="s">
        <v>49</v>
      </c>
      <c r="C5" s="239" t="s">
        <v>50</v>
      </c>
      <c r="D5" s="239" t="s">
        <v>51</v>
      </c>
      <c r="E5" s="239" t="s">
        <v>52</v>
      </c>
      <c r="F5" s="238" t="s">
        <v>428</v>
      </c>
      <c r="G5" s="239" t="s">
        <v>435</v>
      </c>
      <c r="H5" s="239" t="s">
        <v>436</v>
      </c>
      <c r="I5" s="240" t="s">
        <v>437</v>
      </c>
      <c r="J5" s="534"/>
      <c r="K5" s="241"/>
    </row>
    <row r="6" spans="1:11" ht="15" customHeight="1" x14ac:dyDescent="0.2">
      <c r="A6" s="243" t="s">
        <v>54</v>
      </c>
      <c r="B6" s="244" t="s">
        <v>438</v>
      </c>
      <c r="C6" s="188">
        <v>43679670</v>
      </c>
      <c r="D6" s="188">
        <v>56422611</v>
      </c>
      <c r="E6" s="188">
        <v>56422611</v>
      </c>
      <c r="F6" s="244" t="s">
        <v>439</v>
      </c>
      <c r="G6" s="188">
        <v>31858106</v>
      </c>
      <c r="H6" s="188">
        <v>47332523</v>
      </c>
      <c r="I6" s="245">
        <v>37635476</v>
      </c>
      <c r="J6" s="534"/>
      <c r="K6" s="19" t="s">
        <v>56</v>
      </c>
    </row>
    <row r="7" spans="1:11" ht="15" customHeight="1" x14ac:dyDescent="0.2">
      <c r="A7" s="246" t="s">
        <v>75</v>
      </c>
      <c r="B7" s="247" t="s">
        <v>440</v>
      </c>
      <c r="C7" s="175">
        <v>5895600</v>
      </c>
      <c r="D7" s="175">
        <v>43097049</v>
      </c>
      <c r="E7" s="175">
        <v>43241234</v>
      </c>
      <c r="F7" s="247" t="s">
        <v>295</v>
      </c>
      <c r="G7" s="175">
        <v>4737814</v>
      </c>
      <c r="H7" s="175">
        <v>5365963</v>
      </c>
      <c r="I7" s="248">
        <v>5231804</v>
      </c>
      <c r="J7" s="534"/>
      <c r="K7" s="19" t="s">
        <v>59</v>
      </c>
    </row>
    <row r="8" spans="1:11" ht="15" customHeight="1" x14ac:dyDescent="0.2">
      <c r="A8" s="246" t="s">
        <v>95</v>
      </c>
      <c r="B8" s="247" t="s">
        <v>441</v>
      </c>
      <c r="C8" s="175">
        <v>0</v>
      </c>
      <c r="D8" s="175">
        <v>0</v>
      </c>
      <c r="E8" s="175">
        <v>0</v>
      </c>
      <c r="F8" s="247" t="s">
        <v>442</v>
      </c>
      <c r="G8" s="175">
        <v>24205332</v>
      </c>
      <c r="H8" s="175">
        <v>28974810</v>
      </c>
      <c r="I8" s="248">
        <v>24587945</v>
      </c>
      <c r="J8" s="534"/>
      <c r="K8" s="19" t="s">
        <v>62</v>
      </c>
    </row>
    <row r="9" spans="1:11" ht="15" customHeight="1" x14ac:dyDescent="0.2">
      <c r="A9" s="246" t="s">
        <v>341</v>
      </c>
      <c r="B9" s="247" t="s">
        <v>403</v>
      </c>
      <c r="C9" s="175">
        <v>7500000</v>
      </c>
      <c r="D9" s="175">
        <v>12676736</v>
      </c>
      <c r="E9" s="175">
        <v>14619531</v>
      </c>
      <c r="F9" s="247" t="s">
        <v>297</v>
      </c>
      <c r="G9" s="175">
        <v>5670000</v>
      </c>
      <c r="H9" s="175">
        <v>7062400</v>
      </c>
      <c r="I9" s="248">
        <v>6403880</v>
      </c>
      <c r="J9" s="534"/>
      <c r="K9" s="19" t="s">
        <v>65</v>
      </c>
    </row>
    <row r="10" spans="1:11" ht="15" customHeight="1" x14ac:dyDescent="0.2">
      <c r="A10" s="246" t="s">
        <v>136</v>
      </c>
      <c r="B10" s="249" t="s">
        <v>408</v>
      </c>
      <c r="C10" s="175">
        <v>0</v>
      </c>
      <c r="D10" s="175">
        <v>0</v>
      </c>
      <c r="E10" s="175">
        <v>1564980</v>
      </c>
      <c r="F10" s="247" t="s">
        <v>443</v>
      </c>
      <c r="G10" s="175">
        <v>2647724</v>
      </c>
      <c r="H10" s="175">
        <v>68251345</v>
      </c>
      <c r="I10" s="248">
        <v>68217313</v>
      </c>
      <c r="J10" s="534"/>
      <c r="K10" s="19" t="s">
        <v>68</v>
      </c>
    </row>
    <row r="11" spans="1:11" ht="15" customHeight="1" x14ac:dyDescent="0.2">
      <c r="A11" s="246" t="s">
        <v>169</v>
      </c>
      <c r="B11" s="247" t="s">
        <v>409</v>
      </c>
      <c r="C11" s="250">
        <v>0</v>
      </c>
      <c r="D11" s="250">
        <v>0</v>
      </c>
      <c r="E11" s="250">
        <v>0</v>
      </c>
      <c r="F11" s="247" t="s">
        <v>444</v>
      </c>
      <c r="G11" s="175">
        <v>1000000</v>
      </c>
      <c r="H11" s="175">
        <v>9230178</v>
      </c>
      <c r="I11" s="248">
        <v>0</v>
      </c>
      <c r="J11" s="534"/>
      <c r="K11" s="19" t="s">
        <v>71</v>
      </c>
    </row>
    <row r="12" spans="1:11" ht="15" customHeight="1" x14ac:dyDescent="0.2">
      <c r="A12" s="246" t="s">
        <v>352</v>
      </c>
      <c r="B12" s="247" t="s">
        <v>167</v>
      </c>
      <c r="C12" s="175">
        <v>4854755</v>
      </c>
      <c r="D12" s="175">
        <v>4531807</v>
      </c>
      <c r="E12" s="175">
        <v>3112389</v>
      </c>
      <c r="F12" s="226" t="s">
        <v>445</v>
      </c>
      <c r="G12" s="175">
        <v>750000</v>
      </c>
      <c r="H12" s="175">
        <v>4922913</v>
      </c>
      <c r="I12" s="248">
        <v>4844115</v>
      </c>
      <c r="J12" s="534"/>
      <c r="K12" s="19" t="s">
        <v>74</v>
      </c>
    </row>
    <row r="13" spans="1:11" ht="15" customHeight="1" x14ac:dyDescent="0.2">
      <c r="A13" s="246" t="s">
        <v>202</v>
      </c>
      <c r="B13" s="51" t="s">
        <v>446</v>
      </c>
      <c r="C13" s="175"/>
      <c r="D13" s="175"/>
      <c r="E13" s="175"/>
      <c r="F13" s="226" t="s">
        <v>446</v>
      </c>
      <c r="G13" s="175">
        <v>5621538</v>
      </c>
      <c r="H13" s="175">
        <v>5839699</v>
      </c>
      <c r="I13" s="248">
        <v>5717538</v>
      </c>
      <c r="J13" s="534"/>
    </row>
    <row r="14" spans="1:11" ht="15" customHeight="1" x14ac:dyDescent="0.2">
      <c r="A14" s="246" t="s">
        <v>217</v>
      </c>
      <c r="B14" s="251"/>
      <c r="C14" s="250"/>
      <c r="D14" s="250"/>
      <c r="E14" s="250"/>
      <c r="F14" s="226" t="s">
        <v>320</v>
      </c>
      <c r="G14" s="175">
        <v>0</v>
      </c>
      <c r="H14" s="175">
        <v>0</v>
      </c>
      <c r="I14" s="248">
        <v>0</v>
      </c>
      <c r="J14" s="534"/>
    </row>
    <row r="15" spans="1:11" ht="15" customHeight="1" x14ac:dyDescent="0.2">
      <c r="A15" s="246" t="s">
        <v>366</v>
      </c>
      <c r="B15" s="226"/>
      <c r="C15" s="175"/>
      <c r="D15" s="175"/>
      <c r="E15" s="175"/>
      <c r="F15" s="226" t="s">
        <v>322</v>
      </c>
      <c r="G15" s="175">
        <v>0</v>
      </c>
      <c r="H15" s="175">
        <v>0</v>
      </c>
      <c r="I15" s="248">
        <v>0</v>
      </c>
      <c r="J15" s="534"/>
    </row>
    <row r="16" spans="1:11" ht="15" customHeight="1" x14ac:dyDescent="0.2">
      <c r="A16" s="246" t="s">
        <v>447</v>
      </c>
      <c r="B16" s="226"/>
      <c r="C16" s="175"/>
      <c r="D16" s="175"/>
      <c r="E16" s="175"/>
      <c r="F16" s="226"/>
      <c r="G16" s="175"/>
      <c r="H16" s="175"/>
      <c r="I16" s="248"/>
      <c r="J16" s="534"/>
    </row>
    <row r="17" spans="1:11" ht="15" customHeight="1" x14ac:dyDescent="0.2">
      <c r="A17" s="246" t="s">
        <v>448</v>
      </c>
      <c r="B17" s="228"/>
      <c r="C17" s="181"/>
      <c r="D17" s="181"/>
      <c r="E17" s="181"/>
      <c r="F17" s="226"/>
      <c r="G17" s="181"/>
      <c r="H17" s="181"/>
      <c r="I17" s="252"/>
      <c r="J17" s="534"/>
    </row>
    <row r="18" spans="1:11" ht="17.25" customHeight="1" x14ac:dyDescent="0.2">
      <c r="A18" s="253" t="s">
        <v>449</v>
      </c>
      <c r="B18" s="254" t="s">
        <v>450</v>
      </c>
      <c r="C18" s="167">
        <f>+C6+C7+C9+C10+C12+C13+C14+C15+C16+C17+C11</f>
        <v>61930025</v>
      </c>
      <c r="D18" s="167">
        <f>+D6+D7+D9+D10+D12+D13+D14+D15+D16+D17+D11+D8</f>
        <v>116728203</v>
      </c>
      <c r="E18" s="167">
        <f>+E6+E7+E9+E10+E12+E13+E14+E15+E16+E17+E11+E8</f>
        <v>118960745</v>
      </c>
      <c r="F18" s="254" t="s">
        <v>451</v>
      </c>
      <c r="G18" s="167">
        <f>SUM(G6:G17)</f>
        <v>76490514</v>
      </c>
      <c r="H18" s="167">
        <f>SUM(H6:H17)</f>
        <v>176979831</v>
      </c>
      <c r="I18" s="167">
        <f>SUM(I6:I17)</f>
        <v>152638071</v>
      </c>
      <c r="J18" s="534"/>
      <c r="K18" s="19" t="s">
        <v>77</v>
      </c>
    </row>
    <row r="19" spans="1:11" ht="15" customHeight="1" x14ac:dyDescent="0.2">
      <c r="A19" s="255" t="s">
        <v>452</v>
      </c>
      <c r="B19" s="256" t="s">
        <v>453</v>
      </c>
      <c r="C19" s="257">
        <v>16307675</v>
      </c>
      <c r="D19" s="257">
        <v>59939982</v>
      </c>
      <c r="E19" s="257">
        <v>64457008</v>
      </c>
      <c r="F19" s="247" t="s">
        <v>454</v>
      </c>
      <c r="G19" s="178"/>
      <c r="H19" s="178"/>
      <c r="I19" s="178"/>
      <c r="J19" s="534"/>
      <c r="K19" s="19" t="s">
        <v>79</v>
      </c>
    </row>
    <row r="20" spans="1:11" ht="15" customHeight="1" x14ac:dyDescent="0.2">
      <c r="A20" s="246" t="s">
        <v>455</v>
      </c>
      <c r="B20" s="247" t="s">
        <v>456</v>
      </c>
      <c r="C20" s="175">
        <v>16307675</v>
      </c>
      <c r="D20" s="175">
        <v>59939982</v>
      </c>
      <c r="E20" s="175">
        <v>64457008</v>
      </c>
      <c r="F20" s="247" t="s">
        <v>457</v>
      </c>
      <c r="G20" s="175"/>
      <c r="H20" s="175"/>
      <c r="I20" s="175"/>
      <c r="J20" s="534"/>
      <c r="K20" s="19" t="s">
        <v>82</v>
      </c>
    </row>
    <row r="21" spans="1:11" ht="15" customHeight="1" x14ac:dyDescent="0.2">
      <c r="A21" s="246" t="s">
        <v>458</v>
      </c>
      <c r="B21" s="247" t="s">
        <v>459</v>
      </c>
      <c r="C21" s="175"/>
      <c r="D21" s="175"/>
      <c r="E21" s="175"/>
      <c r="F21" s="247" t="s">
        <v>460</v>
      </c>
      <c r="G21" s="175"/>
      <c r="H21" s="175"/>
      <c r="I21" s="175"/>
      <c r="J21" s="534"/>
      <c r="K21" s="19" t="s">
        <v>85</v>
      </c>
    </row>
    <row r="22" spans="1:11" ht="15" customHeight="1" x14ac:dyDescent="0.2">
      <c r="A22" s="246" t="s">
        <v>461</v>
      </c>
      <c r="B22" s="247" t="s">
        <v>462</v>
      </c>
      <c r="C22" s="175"/>
      <c r="D22" s="175"/>
      <c r="E22" s="175"/>
      <c r="F22" s="247" t="s">
        <v>463</v>
      </c>
      <c r="G22" s="175"/>
      <c r="H22" s="175"/>
      <c r="I22" s="175"/>
      <c r="J22" s="534"/>
      <c r="K22" s="19" t="s">
        <v>88</v>
      </c>
    </row>
    <row r="23" spans="1:11" ht="15" customHeight="1" x14ac:dyDescent="0.2">
      <c r="A23" s="246" t="s">
        <v>464</v>
      </c>
      <c r="B23" s="247" t="s">
        <v>465</v>
      </c>
      <c r="C23" s="175"/>
      <c r="D23" s="175"/>
      <c r="E23" s="175"/>
      <c r="F23" s="256" t="s">
        <v>466</v>
      </c>
      <c r="G23" s="175"/>
      <c r="H23" s="175"/>
      <c r="I23" s="175"/>
      <c r="J23" s="534"/>
      <c r="K23" s="19" t="s">
        <v>91</v>
      </c>
    </row>
    <row r="24" spans="1:11" ht="15" customHeight="1" x14ac:dyDescent="0.2">
      <c r="A24" s="246" t="s">
        <v>467</v>
      </c>
      <c r="B24" s="247" t="s">
        <v>468</v>
      </c>
      <c r="C24" s="258">
        <f>+C25+C26</f>
        <v>0</v>
      </c>
      <c r="D24" s="258">
        <f>+D25+D26</f>
        <v>0</v>
      </c>
      <c r="E24" s="258">
        <f>+E25+E26</f>
        <v>0</v>
      </c>
      <c r="F24" s="247" t="s">
        <v>469</v>
      </c>
      <c r="G24" s="175"/>
      <c r="H24" s="175"/>
      <c r="I24" s="175"/>
      <c r="J24" s="534"/>
      <c r="K24" s="19" t="s">
        <v>94</v>
      </c>
    </row>
    <row r="25" spans="1:11" ht="15" customHeight="1" x14ac:dyDescent="0.2">
      <c r="A25" s="255" t="s">
        <v>470</v>
      </c>
      <c r="B25" s="256" t="s">
        <v>471</v>
      </c>
      <c r="C25" s="178"/>
      <c r="D25" s="178"/>
      <c r="E25" s="178"/>
      <c r="F25" s="244" t="s">
        <v>472</v>
      </c>
      <c r="G25" s="178"/>
      <c r="H25" s="178"/>
      <c r="I25" s="178"/>
      <c r="J25" s="534"/>
      <c r="K25" s="19" t="s">
        <v>97</v>
      </c>
    </row>
    <row r="26" spans="1:11" ht="15" customHeight="1" x14ac:dyDescent="0.2">
      <c r="A26" s="246" t="s">
        <v>473</v>
      </c>
      <c r="B26" s="247" t="s">
        <v>474</v>
      </c>
      <c r="C26" s="175"/>
      <c r="D26" s="175"/>
      <c r="E26" s="175"/>
      <c r="F26" s="256" t="s">
        <v>355</v>
      </c>
      <c r="G26" s="175">
        <v>1747186</v>
      </c>
      <c r="H26" s="175">
        <v>1747186</v>
      </c>
      <c r="I26" s="175">
        <v>1747186</v>
      </c>
      <c r="J26" s="534"/>
      <c r="K26" s="19" t="s">
        <v>100</v>
      </c>
    </row>
    <row r="27" spans="1:11" ht="15" customHeight="1" x14ac:dyDescent="0.2">
      <c r="A27" s="246" t="s">
        <v>475</v>
      </c>
      <c r="B27" s="256" t="s">
        <v>260</v>
      </c>
      <c r="C27" s="178"/>
      <c r="D27" s="178">
        <v>2058832</v>
      </c>
      <c r="E27" s="178">
        <v>2058832</v>
      </c>
      <c r="F27" s="259" t="s">
        <v>476</v>
      </c>
      <c r="G27" s="178">
        <v>0</v>
      </c>
      <c r="H27" s="178">
        <v>0</v>
      </c>
      <c r="I27" s="178">
        <v>0</v>
      </c>
      <c r="J27" s="534"/>
    </row>
    <row r="28" spans="1:11" ht="17.25" customHeight="1" x14ac:dyDescent="0.2">
      <c r="A28" s="246" t="s">
        <v>477</v>
      </c>
      <c r="B28" s="254" t="s">
        <v>478</v>
      </c>
      <c r="C28" s="167">
        <f>+C19+C24</f>
        <v>16307675</v>
      </c>
      <c r="D28" s="167">
        <f>D27+D19</f>
        <v>61998814</v>
      </c>
      <c r="E28" s="167">
        <f>E27+E19</f>
        <v>66515840</v>
      </c>
      <c r="F28" s="254" t="s">
        <v>479</v>
      </c>
      <c r="G28" s="167">
        <f>SUM(G19:G27)</f>
        <v>1747186</v>
      </c>
      <c r="H28" s="167">
        <f>SUM(H19:H27)</f>
        <v>1747186</v>
      </c>
      <c r="I28" s="167">
        <f>SUM(I19:I27)</f>
        <v>1747186</v>
      </c>
      <c r="J28" s="534"/>
      <c r="K28" s="19" t="s">
        <v>103</v>
      </c>
    </row>
    <row r="29" spans="1:11" ht="17.25" customHeight="1" x14ac:dyDescent="0.2">
      <c r="A29" s="246" t="s">
        <v>480</v>
      </c>
      <c r="B29" s="260" t="s">
        <v>481</v>
      </c>
      <c r="C29" s="261">
        <f>+C18+C28</f>
        <v>78237700</v>
      </c>
      <c r="D29" s="261">
        <f>+D18+D28</f>
        <v>178727017</v>
      </c>
      <c r="E29" s="262">
        <f>+E18+E28</f>
        <v>185476585</v>
      </c>
      <c r="F29" s="260" t="s">
        <v>482</v>
      </c>
      <c r="G29" s="261">
        <f>+G18+G28</f>
        <v>78237700</v>
      </c>
      <c r="H29" s="261">
        <f>+H18+H28</f>
        <v>178727017</v>
      </c>
      <c r="I29" s="261">
        <f>+I18+I28</f>
        <v>154385257</v>
      </c>
      <c r="J29" s="534"/>
      <c r="K29" s="19" t="s">
        <v>106</v>
      </c>
    </row>
    <row r="30" spans="1:11" ht="17.25" customHeight="1" x14ac:dyDescent="0.2">
      <c r="A30" s="246" t="s">
        <v>483</v>
      </c>
      <c r="B30" s="260" t="s">
        <v>484</v>
      </c>
      <c r="C30" s="261">
        <f>IF(C18-G18&lt;0,G18-C18,"-")</f>
        <v>14560489</v>
      </c>
      <c r="D30" s="261">
        <f>IF(D18-H18&lt;0,H18-D18,"-")</f>
        <v>60251628</v>
      </c>
      <c r="E30" s="262">
        <f>IF(E18-I18&lt;0,I18-E18,"-")</f>
        <v>33677326</v>
      </c>
      <c r="F30" s="260" t="s">
        <v>485</v>
      </c>
      <c r="G30" s="261" t="str">
        <f>IF(C18-G18&gt;0,C18-G18,"-")</f>
        <v>-</v>
      </c>
      <c r="H30" s="261" t="str">
        <f>IF(D18-H18&gt;0,D18-H18,"-")</f>
        <v>-</v>
      </c>
      <c r="I30" s="261" t="str">
        <f>IF(E18-I18&gt;0,E18-I18,"-")</f>
        <v>-</v>
      </c>
      <c r="J30" s="534"/>
      <c r="K30" s="19" t="s">
        <v>109</v>
      </c>
    </row>
    <row r="31" spans="1:11" ht="17.25" customHeight="1" x14ac:dyDescent="0.2">
      <c r="A31" s="246" t="s">
        <v>486</v>
      </c>
      <c r="B31" s="260" t="s">
        <v>487</v>
      </c>
      <c r="C31" s="261" t="str">
        <f>IF(C29-G29&lt;0,G29-C29,"-")</f>
        <v>-</v>
      </c>
      <c r="D31" s="261" t="str">
        <f>IF(D29-H29&lt;0,H29-D29,"-")</f>
        <v>-</v>
      </c>
      <c r="E31" s="262" t="str">
        <f>IF(E29-I29&lt;0,I29-E29,"-")</f>
        <v>-</v>
      </c>
      <c r="F31" s="260" t="s">
        <v>488</v>
      </c>
      <c r="G31" s="261" t="str">
        <f>IF(C29-G29&gt;0,C29-G29,"-")</f>
        <v>-</v>
      </c>
      <c r="H31" s="261" t="str">
        <f>IF(D29-H29&gt;0,D29-H29,"-")</f>
        <v>-</v>
      </c>
      <c r="I31" s="261">
        <f>IF(E29-I29&gt;0,E29-I29,"-")</f>
        <v>31091328</v>
      </c>
      <c r="J31" s="534"/>
      <c r="K31" s="19" t="s">
        <v>112</v>
      </c>
    </row>
  </sheetData>
  <sheetProtection selectLockedCells="1" selectUnlockedCells="1"/>
  <mergeCells count="5">
    <mergeCell ref="B1:I1"/>
    <mergeCell ref="J1:J31"/>
    <mergeCell ref="A3:A4"/>
    <mergeCell ref="B3:E3"/>
    <mergeCell ref="F3:I3"/>
  </mergeCells>
  <printOptions horizontalCentered="1"/>
  <pageMargins left="0.31527777777777777" right="0.47222222222222221" top="0.90555555555555545" bottom="0.51180555555555551" header="0.6694444444444444" footer="0.51180555555555551"/>
  <pageSetup paperSize="9" firstPageNumber="0" orientation="landscape" horizontalDpi="300" verticalDpi="300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33"/>
  <sheetViews>
    <sheetView topLeftCell="A3" zoomScaleSheetLayoutView="100" workbookViewId="0">
      <selection activeCell="C19" sqref="C19"/>
    </sheetView>
  </sheetViews>
  <sheetFormatPr defaultRowHeight="12.75" x14ac:dyDescent="0.2"/>
  <cols>
    <col min="1" max="1" width="6.83203125" style="202" customWidth="1"/>
    <col min="2" max="2" width="49" style="231" customWidth="1"/>
    <col min="3" max="5" width="16.33203125" style="202" customWidth="1"/>
    <col min="6" max="6" width="51.1640625" style="202" customWidth="1"/>
    <col min="7" max="9" width="16.33203125" style="202" customWidth="1"/>
    <col min="10" max="10" width="4.83203125" style="202" customWidth="1"/>
    <col min="11" max="11" width="0" style="19" hidden="1" customWidth="1"/>
    <col min="12" max="16384" width="9.33203125" style="202"/>
  </cols>
  <sheetData>
    <row r="1" spans="1:11" ht="39.75" customHeight="1" x14ac:dyDescent="0.2">
      <c r="B1" s="533" t="s">
        <v>489</v>
      </c>
      <c r="C1" s="533"/>
      <c r="D1" s="533"/>
      <c r="E1" s="533"/>
      <c r="F1" s="533"/>
      <c r="G1" s="533"/>
      <c r="H1" s="533"/>
      <c r="I1" s="533"/>
      <c r="J1" s="537" t="str">
        <f>+CONCATENATE("7.sz. melléklet a 7/2021.(V.28.) önkormányzati rendelethez")</f>
        <v>7.sz. melléklet a 7/2021.(V.28.) önkormányzati rendelethez</v>
      </c>
    </row>
    <row r="2" spans="1:11" ht="13.5" x14ac:dyDescent="0.2">
      <c r="G2" s="232"/>
      <c r="H2" s="232"/>
      <c r="I2" s="232" t="s">
        <v>434</v>
      </c>
      <c r="J2" s="537"/>
    </row>
    <row r="3" spans="1:11" ht="24" customHeight="1" x14ac:dyDescent="0.2">
      <c r="A3" s="535" t="s">
        <v>371</v>
      </c>
      <c r="B3" s="536" t="s">
        <v>53</v>
      </c>
      <c r="C3" s="536"/>
      <c r="D3" s="536"/>
      <c r="E3" s="536"/>
      <c r="F3" s="535" t="s">
        <v>292</v>
      </c>
      <c r="G3" s="535"/>
      <c r="H3" s="535"/>
      <c r="I3" s="535"/>
      <c r="J3" s="537"/>
    </row>
    <row r="4" spans="1:11" s="236" customFormat="1" ht="35.25" customHeight="1" x14ac:dyDescent="0.2">
      <c r="A4" s="535"/>
      <c r="B4" s="203" t="s">
        <v>38</v>
      </c>
      <c r="C4" s="204" t="str">
        <f>+'6.sz. melléklet'!C4</f>
        <v>2020. évi eredeti előirányzat</v>
      </c>
      <c r="D4" s="233" t="str">
        <f>+'6.sz. melléklet'!D4</f>
        <v>2020. évi módosított előirányzat</v>
      </c>
      <c r="E4" s="204" t="str">
        <f>+'6.sz. melléklet'!E4</f>
        <v>2020. évi teljesítés</v>
      </c>
      <c r="F4" s="203" t="s">
        <v>38</v>
      </c>
      <c r="G4" s="204" t="str">
        <f>+'6.sz. melléklet'!C4</f>
        <v>2020. évi eredeti előirányzat</v>
      </c>
      <c r="H4" s="233" t="str">
        <f>+'6.sz. melléklet'!D4</f>
        <v>2020. évi módosított előirányzat</v>
      </c>
      <c r="I4" s="234" t="str">
        <f>+'6.sz. melléklet'!E4</f>
        <v>2020. évi teljesítés</v>
      </c>
      <c r="J4" s="537"/>
      <c r="K4" s="235"/>
    </row>
    <row r="5" spans="1:11" s="236" customFormat="1" x14ac:dyDescent="0.2">
      <c r="A5" s="237" t="s">
        <v>48</v>
      </c>
      <c r="B5" s="238" t="s">
        <v>49</v>
      </c>
      <c r="C5" s="239" t="s">
        <v>50</v>
      </c>
      <c r="D5" s="239" t="s">
        <v>51</v>
      </c>
      <c r="E5" s="239" t="s">
        <v>52</v>
      </c>
      <c r="F5" s="238" t="s">
        <v>428</v>
      </c>
      <c r="G5" s="239" t="s">
        <v>435</v>
      </c>
      <c r="H5" s="239" t="s">
        <v>436</v>
      </c>
      <c r="I5" s="240" t="s">
        <v>437</v>
      </c>
      <c r="J5" s="537"/>
      <c r="K5" s="241"/>
    </row>
    <row r="6" spans="1:11" ht="12.95" customHeight="1" x14ac:dyDescent="0.2">
      <c r="A6" s="243" t="s">
        <v>54</v>
      </c>
      <c r="B6" s="244" t="s">
        <v>490</v>
      </c>
      <c r="C6" s="188"/>
      <c r="D6" s="188">
        <v>0</v>
      </c>
      <c r="E6" s="188">
        <v>0</v>
      </c>
      <c r="F6" s="244" t="s">
        <v>320</v>
      </c>
      <c r="G6" s="188">
        <v>93680000</v>
      </c>
      <c r="H6" s="188">
        <v>20568392</v>
      </c>
      <c r="I6" s="245">
        <v>16051366</v>
      </c>
      <c r="J6" s="537"/>
      <c r="K6" s="19" t="s">
        <v>56</v>
      </c>
    </row>
    <row r="7" spans="1:11" x14ac:dyDescent="0.2">
      <c r="A7" s="246" t="s">
        <v>75</v>
      </c>
      <c r="B7" s="247" t="s">
        <v>491</v>
      </c>
      <c r="C7" s="175"/>
      <c r="D7" s="175">
        <v>0</v>
      </c>
      <c r="E7" s="175">
        <v>0</v>
      </c>
      <c r="F7" s="247" t="s">
        <v>492</v>
      </c>
      <c r="G7" s="175"/>
      <c r="H7" s="175"/>
      <c r="I7" s="248"/>
      <c r="J7" s="537"/>
      <c r="K7" s="19" t="s">
        <v>59</v>
      </c>
    </row>
    <row r="8" spans="1:11" ht="12.95" customHeight="1" x14ac:dyDescent="0.2">
      <c r="A8" s="246" t="s">
        <v>95</v>
      </c>
      <c r="B8" s="247" t="s">
        <v>493</v>
      </c>
      <c r="C8" s="175"/>
      <c r="D8" s="175">
        <v>0</v>
      </c>
      <c r="E8" s="175">
        <v>0</v>
      </c>
      <c r="F8" s="247" t="s">
        <v>322</v>
      </c>
      <c r="G8" s="175">
        <v>0</v>
      </c>
      <c r="H8" s="175">
        <v>29914689</v>
      </c>
      <c r="I8" s="248">
        <v>29914689</v>
      </c>
      <c r="J8" s="537"/>
      <c r="K8" s="19" t="s">
        <v>62</v>
      </c>
    </row>
    <row r="9" spans="1:11" ht="12.95" customHeight="1" x14ac:dyDescent="0.2">
      <c r="A9" s="246" t="s">
        <v>341</v>
      </c>
      <c r="B9" s="247" t="s">
        <v>494</v>
      </c>
      <c r="C9" s="175"/>
      <c r="D9" s="175">
        <v>0</v>
      </c>
      <c r="E9" s="175"/>
      <c r="F9" s="247" t="s">
        <v>495</v>
      </c>
      <c r="G9" s="175"/>
      <c r="H9" s="175"/>
      <c r="I9" s="248"/>
      <c r="J9" s="537"/>
      <c r="K9" s="19" t="s">
        <v>65</v>
      </c>
    </row>
    <row r="10" spans="1:11" ht="12.75" customHeight="1" x14ac:dyDescent="0.2">
      <c r="A10" s="246" t="s">
        <v>136</v>
      </c>
      <c r="B10" s="247" t="s">
        <v>496</v>
      </c>
      <c r="C10" s="175"/>
      <c r="D10" s="175"/>
      <c r="E10" s="175"/>
      <c r="F10" s="247" t="s">
        <v>324</v>
      </c>
      <c r="G10" s="175"/>
      <c r="H10" s="175"/>
      <c r="I10" s="248"/>
      <c r="J10" s="537"/>
      <c r="K10" s="19" t="s">
        <v>68</v>
      </c>
    </row>
    <row r="11" spans="1:11" ht="12.95" customHeight="1" x14ac:dyDescent="0.2">
      <c r="A11" s="246" t="s">
        <v>169</v>
      </c>
      <c r="B11" s="247" t="s">
        <v>497</v>
      </c>
      <c r="C11" s="250"/>
      <c r="D11" s="250"/>
      <c r="E11" s="250"/>
      <c r="F11" s="263"/>
      <c r="G11" s="175"/>
      <c r="H11" s="175"/>
      <c r="I11" s="248"/>
      <c r="J11" s="537"/>
      <c r="K11" s="19" t="s">
        <v>71</v>
      </c>
    </row>
    <row r="12" spans="1:11" ht="12.95" customHeight="1" x14ac:dyDescent="0.2">
      <c r="A12" s="246" t="s">
        <v>352</v>
      </c>
      <c r="B12" s="226"/>
      <c r="C12" s="175"/>
      <c r="D12" s="175"/>
      <c r="E12" s="175"/>
      <c r="F12" s="263"/>
      <c r="G12" s="175"/>
      <c r="H12" s="175"/>
      <c r="I12" s="248"/>
      <c r="J12" s="537"/>
    </row>
    <row r="13" spans="1:11" ht="12.95" customHeight="1" x14ac:dyDescent="0.2">
      <c r="A13" s="246" t="s">
        <v>202</v>
      </c>
      <c r="B13" s="226"/>
      <c r="C13" s="175"/>
      <c r="D13" s="175"/>
      <c r="E13" s="175"/>
      <c r="F13" s="263"/>
      <c r="G13" s="175"/>
      <c r="H13" s="175"/>
      <c r="I13" s="248"/>
      <c r="J13" s="537"/>
    </row>
    <row r="14" spans="1:11" ht="12.95" customHeight="1" x14ac:dyDescent="0.2">
      <c r="A14" s="246" t="s">
        <v>217</v>
      </c>
      <c r="B14" s="264"/>
      <c r="C14" s="250"/>
      <c r="D14" s="250"/>
      <c r="E14" s="250"/>
      <c r="F14" s="263"/>
      <c r="G14" s="175"/>
      <c r="H14" s="175"/>
      <c r="I14" s="248"/>
      <c r="J14" s="537"/>
    </row>
    <row r="15" spans="1:11" x14ac:dyDescent="0.2">
      <c r="A15" s="246" t="s">
        <v>366</v>
      </c>
      <c r="B15" s="226"/>
      <c r="C15" s="250"/>
      <c r="D15" s="250"/>
      <c r="E15" s="250"/>
      <c r="F15" s="263"/>
      <c r="G15" s="175"/>
      <c r="H15" s="175"/>
      <c r="I15" s="248"/>
      <c r="J15" s="537"/>
    </row>
    <row r="16" spans="1:11" ht="12.95" customHeight="1" x14ac:dyDescent="0.2">
      <c r="A16" s="255" t="s">
        <v>447</v>
      </c>
      <c r="B16" s="259"/>
      <c r="C16" s="265"/>
      <c r="D16" s="192"/>
      <c r="E16" s="177"/>
      <c r="F16" s="256" t="s">
        <v>444</v>
      </c>
      <c r="G16" s="175"/>
      <c r="H16" s="175"/>
      <c r="I16" s="248"/>
      <c r="J16" s="537"/>
    </row>
    <row r="17" spans="1:11" ht="15.95" customHeight="1" x14ac:dyDescent="0.2">
      <c r="A17" s="253" t="s">
        <v>448</v>
      </c>
      <c r="B17" s="254" t="s">
        <v>498</v>
      </c>
      <c r="C17" s="167">
        <f>+C6+C8+C9+C11+C12+C13+C14+C15+C16</f>
        <v>0</v>
      </c>
      <c r="D17" s="167">
        <f>+D6+D8+D9+D11+D12+D13+D14+D15+D16</f>
        <v>0</v>
      </c>
      <c r="E17" s="167">
        <f>+E6+E8+E9+E11+E12+E13+E14+E15+E16</f>
        <v>0</v>
      </c>
      <c r="F17" s="254" t="s">
        <v>499</v>
      </c>
      <c r="G17" s="167">
        <f>+G6+G8+G10+G11+G12+G13+G14+G15+G16</f>
        <v>93680000</v>
      </c>
      <c r="H17" s="167">
        <f>+H6+H8+H10+H11+H12+H13+H14+H15+H16</f>
        <v>50483081</v>
      </c>
      <c r="I17" s="266">
        <f>+I6+I8+I10+I11+I12+I13+I14+I15+I16</f>
        <v>45966055</v>
      </c>
      <c r="J17" s="537"/>
      <c r="K17" s="19" t="s">
        <v>74</v>
      </c>
    </row>
    <row r="18" spans="1:11" ht="12.95" customHeight="1" x14ac:dyDescent="0.2">
      <c r="A18" s="243" t="s">
        <v>449</v>
      </c>
      <c r="B18" s="267" t="s">
        <v>500</v>
      </c>
      <c r="C18" s="268">
        <v>93680000</v>
      </c>
      <c r="D18" s="268">
        <v>50483081</v>
      </c>
      <c r="E18" s="268">
        <f>+E19+E20+E21+E22+E23</f>
        <v>45966055</v>
      </c>
      <c r="F18" s="247" t="s">
        <v>454</v>
      </c>
      <c r="G18" s="188"/>
      <c r="H18" s="188"/>
      <c r="I18" s="245"/>
      <c r="J18" s="537"/>
      <c r="K18" s="19" t="s">
        <v>77</v>
      </c>
    </row>
    <row r="19" spans="1:11" ht="12.95" customHeight="1" x14ac:dyDescent="0.2">
      <c r="A19" s="246" t="s">
        <v>452</v>
      </c>
      <c r="B19" s="269" t="s">
        <v>413</v>
      </c>
      <c r="C19" s="175">
        <v>93680000</v>
      </c>
      <c r="D19" s="175">
        <v>50483081</v>
      </c>
      <c r="E19" s="175">
        <v>45966055</v>
      </c>
      <c r="F19" s="247" t="s">
        <v>501</v>
      </c>
      <c r="G19" s="175"/>
      <c r="H19" s="175"/>
      <c r="I19" s="248"/>
      <c r="J19" s="537"/>
      <c r="K19" s="19" t="s">
        <v>79</v>
      </c>
    </row>
    <row r="20" spans="1:11" ht="12.95" customHeight="1" x14ac:dyDescent="0.2">
      <c r="A20" s="243" t="s">
        <v>455</v>
      </c>
      <c r="B20" s="269" t="s">
        <v>502</v>
      </c>
      <c r="C20" s="175"/>
      <c r="D20" s="175"/>
      <c r="E20" s="175"/>
      <c r="F20" s="247" t="s">
        <v>460</v>
      </c>
      <c r="G20" s="175"/>
      <c r="H20" s="175"/>
      <c r="I20" s="248"/>
      <c r="J20" s="537"/>
      <c r="K20" s="19" t="s">
        <v>82</v>
      </c>
    </row>
    <row r="21" spans="1:11" ht="12.95" customHeight="1" x14ac:dyDescent="0.2">
      <c r="A21" s="246" t="s">
        <v>458</v>
      </c>
      <c r="B21" s="269" t="s">
        <v>503</v>
      </c>
      <c r="C21" s="175"/>
      <c r="D21" s="175"/>
      <c r="E21" s="175"/>
      <c r="F21" s="247" t="s">
        <v>463</v>
      </c>
      <c r="G21" s="175"/>
      <c r="H21" s="175"/>
      <c r="I21" s="248"/>
      <c r="J21" s="537"/>
      <c r="K21" s="19" t="s">
        <v>85</v>
      </c>
    </row>
    <row r="22" spans="1:11" ht="12.95" customHeight="1" x14ac:dyDescent="0.2">
      <c r="A22" s="243" t="s">
        <v>461</v>
      </c>
      <c r="B22" s="269" t="s">
        <v>504</v>
      </c>
      <c r="C22" s="175"/>
      <c r="D22" s="175"/>
      <c r="E22" s="175"/>
      <c r="F22" s="256" t="s">
        <v>466</v>
      </c>
      <c r="G22" s="175"/>
      <c r="H22" s="175"/>
      <c r="I22" s="248"/>
      <c r="J22" s="537"/>
      <c r="K22" s="19" t="s">
        <v>88</v>
      </c>
    </row>
    <row r="23" spans="1:11" ht="12.95" customHeight="1" x14ac:dyDescent="0.2">
      <c r="A23" s="246" t="s">
        <v>464</v>
      </c>
      <c r="B23" s="270" t="s">
        <v>505</v>
      </c>
      <c r="C23" s="175"/>
      <c r="D23" s="175"/>
      <c r="E23" s="175"/>
      <c r="F23" s="247" t="s">
        <v>506</v>
      </c>
      <c r="G23" s="175"/>
      <c r="H23" s="175"/>
      <c r="I23" s="248"/>
      <c r="J23" s="537"/>
      <c r="K23" s="19" t="s">
        <v>91</v>
      </c>
    </row>
    <row r="24" spans="1:11" ht="12.95" customHeight="1" x14ac:dyDescent="0.2">
      <c r="A24" s="243" t="s">
        <v>467</v>
      </c>
      <c r="B24" s="271" t="s">
        <v>507</v>
      </c>
      <c r="C24" s="258">
        <f>+C25+C26+C27+C28+C29</f>
        <v>0</v>
      </c>
      <c r="D24" s="258">
        <f>+D25+D26+D27+D28+D29</f>
        <v>0</v>
      </c>
      <c r="E24" s="258">
        <f>+E25+E26+E27+E28+E29</f>
        <v>0</v>
      </c>
      <c r="F24" s="244" t="s">
        <v>472</v>
      </c>
      <c r="G24" s="175"/>
      <c r="H24" s="175"/>
      <c r="I24" s="248"/>
      <c r="J24" s="537"/>
      <c r="K24" s="19" t="s">
        <v>94</v>
      </c>
    </row>
    <row r="25" spans="1:11" ht="12.95" customHeight="1" x14ac:dyDescent="0.2">
      <c r="A25" s="246" t="s">
        <v>470</v>
      </c>
      <c r="B25" s="270" t="s">
        <v>508</v>
      </c>
      <c r="C25" s="175"/>
      <c r="D25" s="175"/>
      <c r="E25" s="175"/>
      <c r="F25" s="244" t="s">
        <v>509</v>
      </c>
      <c r="G25" s="175"/>
      <c r="H25" s="175"/>
      <c r="I25" s="248"/>
      <c r="J25" s="537"/>
      <c r="K25" s="19" t="s">
        <v>97</v>
      </c>
    </row>
    <row r="26" spans="1:11" ht="12.95" customHeight="1" x14ac:dyDescent="0.2">
      <c r="A26" s="243" t="s">
        <v>473</v>
      </c>
      <c r="B26" s="270" t="s">
        <v>510</v>
      </c>
      <c r="C26" s="175"/>
      <c r="D26" s="175"/>
      <c r="E26" s="175"/>
      <c r="F26" s="272"/>
      <c r="G26" s="175"/>
      <c r="H26" s="175"/>
      <c r="I26" s="248"/>
      <c r="J26" s="537"/>
      <c r="K26" s="19" t="s">
        <v>100</v>
      </c>
    </row>
    <row r="27" spans="1:11" ht="12.95" customHeight="1" x14ac:dyDescent="0.2">
      <c r="A27" s="246" t="s">
        <v>475</v>
      </c>
      <c r="B27" s="269" t="s">
        <v>511</v>
      </c>
      <c r="C27" s="175"/>
      <c r="D27" s="175"/>
      <c r="E27" s="175"/>
      <c r="F27" s="272"/>
      <c r="G27" s="175"/>
      <c r="H27" s="175"/>
      <c r="I27" s="248"/>
      <c r="J27" s="537"/>
      <c r="K27" s="19" t="s">
        <v>103</v>
      </c>
    </row>
    <row r="28" spans="1:11" ht="12.95" customHeight="1" x14ac:dyDescent="0.2">
      <c r="A28" s="243" t="s">
        <v>477</v>
      </c>
      <c r="B28" s="273" t="s">
        <v>512</v>
      </c>
      <c r="C28" s="175"/>
      <c r="D28" s="175"/>
      <c r="E28" s="175"/>
      <c r="F28" s="226"/>
      <c r="G28" s="175"/>
      <c r="H28" s="175"/>
      <c r="I28" s="248"/>
      <c r="J28" s="537"/>
      <c r="K28" s="19" t="s">
        <v>106</v>
      </c>
    </row>
    <row r="29" spans="1:11" ht="12.95" customHeight="1" x14ac:dyDescent="0.2">
      <c r="A29" s="246" t="s">
        <v>480</v>
      </c>
      <c r="B29" s="274" t="s">
        <v>513</v>
      </c>
      <c r="C29" s="175"/>
      <c r="D29" s="175"/>
      <c r="E29" s="175"/>
      <c r="F29" s="272"/>
      <c r="G29" s="175"/>
      <c r="H29" s="175"/>
      <c r="I29" s="248"/>
      <c r="J29" s="537"/>
      <c r="K29" s="19" t="s">
        <v>109</v>
      </c>
    </row>
    <row r="30" spans="1:11" ht="24" customHeight="1" x14ac:dyDescent="0.2">
      <c r="A30" s="253" t="s">
        <v>483</v>
      </c>
      <c r="B30" s="254" t="s">
        <v>514</v>
      </c>
      <c r="C30" s="167">
        <f>+C18+C24</f>
        <v>93680000</v>
      </c>
      <c r="D30" s="167">
        <f>+D18+D24</f>
        <v>50483081</v>
      </c>
      <c r="E30" s="167">
        <f>+E18+E24</f>
        <v>45966055</v>
      </c>
      <c r="F30" s="254" t="s">
        <v>515</v>
      </c>
      <c r="G30" s="167">
        <f>SUM(G18:G29)</f>
        <v>0</v>
      </c>
      <c r="H30" s="167">
        <f>SUM(H18:H29)</f>
        <v>0</v>
      </c>
      <c r="I30" s="266">
        <f>SUM(I18:I29)</f>
        <v>0</v>
      </c>
      <c r="J30" s="537"/>
      <c r="K30" s="19" t="s">
        <v>112</v>
      </c>
    </row>
    <row r="31" spans="1:11" ht="16.5" customHeight="1" x14ac:dyDescent="0.2">
      <c r="A31" s="253" t="s">
        <v>486</v>
      </c>
      <c r="B31" s="260" t="s">
        <v>516</v>
      </c>
      <c r="C31" s="261">
        <f>+C17+C30</f>
        <v>93680000</v>
      </c>
      <c r="D31" s="261">
        <f>+D17+D30</f>
        <v>50483081</v>
      </c>
      <c r="E31" s="262">
        <f>+E17+E30</f>
        <v>45966055</v>
      </c>
      <c r="F31" s="260" t="s">
        <v>517</v>
      </c>
      <c r="G31" s="261">
        <f>+G17+G30</f>
        <v>93680000</v>
      </c>
      <c r="H31" s="261">
        <f>+H17+H30</f>
        <v>50483081</v>
      </c>
      <c r="I31" s="275">
        <f>+I17+I30</f>
        <v>45966055</v>
      </c>
      <c r="J31" s="537"/>
      <c r="K31" s="19" t="s">
        <v>115</v>
      </c>
    </row>
    <row r="32" spans="1:11" ht="16.5" customHeight="1" x14ac:dyDescent="0.2">
      <c r="A32" s="253" t="s">
        <v>518</v>
      </c>
      <c r="B32" s="260" t="s">
        <v>484</v>
      </c>
      <c r="C32" s="261">
        <f>IF(C17-G17&lt;0,G17-C17,"-")</f>
        <v>93680000</v>
      </c>
      <c r="D32" s="261">
        <f>IF(D17-H17&lt;0,H17-D17,"-")</f>
        <v>50483081</v>
      </c>
      <c r="E32" s="262">
        <f>IF(E17-I17&lt;0,I17-E17,"-")</f>
        <v>45966055</v>
      </c>
      <c r="F32" s="260" t="s">
        <v>485</v>
      </c>
      <c r="G32" s="261" t="str">
        <f>IF(C17-G17&gt;0,C17-G17,"-")</f>
        <v>-</v>
      </c>
      <c r="H32" s="261" t="str">
        <f>IF(D17-H17&gt;0,D17-H17,"-")</f>
        <v>-</v>
      </c>
      <c r="I32" s="275" t="str">
        <f>IF(E17-I17&gt;0,E17-I17,"-")</f>
        <v>-</v>
      </c>
      <c r="J32" s="537"/>
      <c r="K32" s="19" t="s">
        <v>118</v>
      </c>
    </row>
    <row r="33" spans="1:11" ht="16.5" customHeight="1" x14ac:dyDescent="0.2">
      <c r="A33" s="253" t="s">
        <v>519</v>
      </c>
      <c r="B33" s="260" t="s">
        <v>487</v>
      </c>
      <c r="C33" s="261" t="str">
        <f>IF(C26-G26&lt;0,G26-C26,"-")</f>
        <v>-</v>
      </c>
      <c r="D33" s="261" t="str">
        <f>IF(D26-H26&lt;0,H26-D26,"-")</f>
        <v>-</v>
      </c>
      <c r="E33" s="262" t="str">
        <f>IF(E26-I26&lt;0,I26-E26,"-")</f>
        <v>-</v>
      </c>
      <c r="F33" s="260" t="s">
        <v>488</v>
      </c>
      <c r="G33" s="261" t="str">
        <f>IF(C26-G26&gt;0,C26-G26,"-")</f>
        <v>-</v>
      </c>
      <c r="H33" s="261" t="str">
        <f>IF(D26-H26&gt;0,D26-H26,"-")</f>
        <v>-</v>
      </c>
      <c r="I33" s="275" t="str">
        <f>IF(E26-I26&gt;0,E26-I26,"-")</f>
        <v>-</v>
      </c>
      <c r="J33" s="537"/>
      <c r="K33" s="19" t="s">
        <v>121</v>
      </c>
    </row>
  </sheetData>
  <sheetProtection selectLockedCells="1" selectUnlockedCells="1"/>
  <mergeCells count="5">
    <mergeCell ref="B1:I1"/>
    <mergeCell ref="J1:J33"/>
    <mergeCell ref="A3:A4"/>
    <mergeCell ref="B3:E3"/>
    <mergeCell ref="F3:I3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5</vt:i4>
      </vt:variant>
    </vt:vector>
  </HeadingPairs>
  <TitlesOfParts>
    <vt:vector size="24" baseType="lpstr">
      <vt:lpstr>ELLENŐRZÉS-1.sz.2.1.sz.2.2.sz.</vt:lpstr>
      <vt:lpstr>ÖSSZEFÜGGÉSEK</vt:lpstr>
      <vt:lpstr>Önk.2.sz.melléklet</vt:lpstr>
      <vt:lpstr>Önk.össz.1.sz.melléklet</vt:lpstr>
      <vt:lpstr>Óvoda 3.sz. melléklet</vt:lpstr>
      <vt:lpstr>4.sz. melléklet</vt:lpstr>
      <vt:lpstr>5.sz. melléklet</vt:lpstr>
      <vt:lpstr>6.sz. melléklet</vt:lpstr>
      <vt:lpstr>7.sz. melléklet</vt:lpstr>
      <vt:lpstr>8.sz. melléklet</vt:lpstr>
      <vt:lpstr>8.1.sz. melléklet</vt:lpstr>
      <vt:lpstr>9.sz. melléklet</vt:lpstr>
      <vt:lpstr>10.sz. melléklet</vt:lpstr>
      <vt:lpstr>11.sz. melléklet</vt:lpstr>
      <vt:lpstr>12. sz. melléklet</vt:lpstr>
      <vt:lpstr>13. sz. melléklet</vt:lpstr>
      <vt:lpstr>14. sz. melléklet</vt:lpstr>
      <vt:lpstr>15. sz. melléklet</vt:lpstr>
      <vt:lpstr>16. sz. melléklet</vt:lpstr>
      <vt:lpstr>'8.sz. melléklet'!Nyomtatási_cím</vt:lpstr>
      <vt:lpstr>'Óvoda 3.sz. melléklet'!Nyomtatási_cím</vt:lpstr>
      <vt:lpstr>Önk.2.sz.melléklet!Nyomtatási_cím</vt:lpstr>
      <vt:lpstr>'6.sz. melléklet'!Nyomtatási_terület</vt:lpstr>
      <vt:lpstr>Önk.össz.1.sz.melléklet!Nyomtatási_terület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jegyzo</cp:lastModifiedBy>
  <cp:lastPrinted>2021-06-01T14:21:02Z</cp:lastPrinted>
  <dcterms:created xsi:type="dcterms:W3CDTF">2020-07-06T03:05:50Z</dcterms:created>
  <dcterms:modified xsi:type="dcterms:W3CDTF">2021-06-02T06:43:24Z</dcterms:modified>
</cp:coreProperties>
</file>